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450" yWindow="-75" windowWidth="12660" windowHeight="8205"/>
  </bookViews>
  <sheets>
    <sheet name="F individual" sheetId="5" r:id="rId1"/>
    <sheet name="F grupal " sheetId="4" r:id="rId2"/>
    <sheet name="Portada general" sheetId="3" r:id="rId3"/>
    <sheet name="Formulario SAgro" sheetId="1" r:id="rId4"/>
    <sheet name="Bibliografia " sheetId="2" r:id="rId5"/>
    <sheet name="Especificaciones " sheetId="6" r:id="rId6"/>
  </sheets>
  <calcPr calcId="145621"/>
</workbook>
</file>

<file path=xl/calcChain.xml><?xml version="1.0" encoding="utf-8"?>
<calcChain xmlns="http://schemas.openxmlformats.org/spreadsheetml/2006/main">
  <c r="O156" i="1" l="1"/>
  <c r="O157" i="1"/>
  <c r="O158" i="1"/>
  <c r="O166" i="1" s="1"/>
  <c r="H168" i="1" s="1"/>
  <c r="O159" i="1"/>
  <c r="O160" i="1"/>
  <c r="O161" i="1"/>
  <c r="O162" i="1"/>
  <c r="O163" i="1"/>
  <c r="O164" i="1"/>
  <c r="O165" i="1"/>
  <c r="O155" i="1"/>
  <c r="N156" i="1"/>
  <c r="N157" i="1"/>
  <c r="N158" i="1"/>
  <c r="N159" i="1"/>
  <c r="N160" i="1"/>
  <c r="N161" i="1"/>
  <c r="N162" i="1"/>
  <c r="N163" i="1"/>
  <c r="N164" i="1"/>
  <c r="N165" i="1"/>
  <c r="N155" i="1"/>
  <c r="M175" i="1" l="1"/>
  <c r="M173" i="1"/>
  <c r="M172" i="1"/>
  <c r="J92" i="1"/>
  <c r="M178" i="1" l="1"/>
  <c r="M179" i="1"/>
  <c r="L139" i="1"/>
  <c r="M93" i="1"/>
  <c r="C92" i="1"/>
  <c r="U74" i="1" l="1"/>
  <c r="S74" i="1"/>
  <c r="Q74" i="1"/>
  <c r="O74" i="1"/>
  <c r="M74" i="1"/>
  <c r="K74" i="1"/>
  <c r="I74" i="1"/>
  <c r="G74" i="1"/>
  <c r="U66" i="1"/>
  <c r="S66" i="1"/>
  <c r="Q66" i="1"/>
  <c r="O66" i="1"/>
  <c r="M66" i="1"/>
  <c r="K66" i="1"/>
  <c r="I66" i="1"/>
  <c r="G66" i="1"/>
  <c r="G23" i="1"/>
  <c r="G13" i="1"/>
  <c r="G14" i="1" s="1"/>
  <c r="G15" i="1" s="1"/>
  <c r="O43" i="1"/>
  <c r="M43" i="1"/>
  <c r="K43" i="1"/>
  <c r="I43" i="1"/>
  <c r="G43" i="1"/>
  <c r="O33" i="1"/>
  <c r="M33" i="1"/>
  <c r="K33" i="1"/>
  <c r="I33" i="1"/>
  <c r="G33" i="1"/>
  <c r="O23" i="1"/>
  <c r="M23" i="1"/>
  <c r="K23" i="1"/>
  <c r="I23" i="1"/>
  <c r="O13" i="1"/>
  <c r="M13" i="1"/>
  <c r="K13" i="1"/>
  <c r="I13" i="1"/>
  <c r="N59" i="1" l="1"/>
  <c r="N47" i="1"/>
  <c r="N51" i="1"/>
  <c r="N55" i="1"/>
  <c r="E193" i="1"/>
  <c r="E192" i="1"/>
  <c r="H28" i="4" l="1"/>
  <c r="I28" i="4"/>
  <c r="J28" i="4"/>
  <c r="K28" i="4"/>
  <c r="L28" i="4"/>
  <c r="G28" i="4"/>
  <c r="D28" i="4"/>
  <c r="C28" i="4"/>
  <c r="J47" i="1" l="1"/>
  <c r="O44" i="1"/>
  <c r="O45" i="1" s="1"/>
  <c r="M44" i="1"/>
  <c r="M45" i="1" s="1"/>
  <c r="K44" i="1"/>
  <c r="K45" i="1" s="1"/>
  <c r="I44" i="1"/>
  <c r="I45" i="1" s="1"/>
  <c r="G44" i="1"/>
  <c r="G45" i="1" s="1"/>
  <c r="J37" i="1"/>
  <c r="N37" i="1" s="1"/>
  <c r="O34" i="1"/>
  <c r="O35" i="1" s="1"/>
  <c r="M34" i="1"/>
  <c r="M35" i="1" s="1"/>
  <c r="K34" i="1"/>
  <c r="K35" i="1" s="1"/>
  <c r="I34" i="1"/>
  <c r="I35" i="1" s="1"/>
  <c r="G34" i="1"/>
  <c r="G35" i="1" s="1"/>
  <c r="H47" i="1" l="1"/>
  <c r="H37" i="1"/>
  <c r="M147" i="1"/>
  <c r="M148" i="1"/>
  <c r="M166" i="1" l="1"/>
  <c r="L182" i="1" l="1"/>
  <c r="M174" i="1"/>
  <c r="M176" i="1"/>
  <c r="M177" i="1"/>
  <c r="M180" i="1"/>
  <c r="M181" i="1"/>
  <c r="M182" i="1" l="1"/>
  <c r="M146" i="1"/>
  <c r="M149" i="1" s="1"/>
  <c r="L149" i="1"/>
  <c r="L119" i="1"/>
  <c r="I104" i="1"/>
  <c r="H184" i="1" l="1"/>
  <c r="M188" i="1"/>
  <c r="O189" i="1"/>
  <c r="N166" i="1" l="1"/>
  <c r="C103" i="1"/>
  <c r="B103" i="1"/>
  <c r="D103" i="1"/>
  <c r="E103" i="1"/>
  <c r="F103" i="1"/>
  <c r="G103" i="1"/>
  <c r="H103" i="1"/>
  <c r="I103" i="1" l="1"/>
  <c r="M190" i="1"/>
  <c r="E202" i="1" s="1"/>
  <c r="K188" i="1"/>
  <c r="K190" i="1" s="1"/>
  <c r="E201" i="1" s="1"/>
  <c r="M137" i="1" l="1"/>
  <c r="M138" i="1"/>
  <c r="M136" i="1"/>
  <c r="M134" i="1"/>
  <c r="M133" i="1"/>
  <c r="M135" i="1"/>
  <c r="M132" i="1"/>
  <c r="L120" i="1"/>
  <c r="L121" i="1"/>
  <c r="L122" i="1"/>
  <c r="L123" i="1"/>
  <c r="L124" i="1"/>
  <c r="I115" i="1"/>
  <c r="D92" i="1"/>
  <c r="E92" i="1"/>
  <c r="M92" i="1" s="1"/>
  <c r="F92" i="1"/>
  <c r="G92" i="1"/>
  <c r="H92" i="1"/>
  <c r="I92" i="1"/>
  <c r="K92" i="1"/>
  <c r="L92" i="1"/>
  <c r="B92" i="1"/>
  <c r="L125" i="1" l="1"/>
  <c r="M139" i="1"/>
  <c r="F106" i="1" l="1"/>
  <c r="E188" i="1" s="1"/>
  <c r="E190" i="1" s="1"/>
  <c r="E198" i="1" s="1"/>
  <c r="I188" i="1"/>
  <c r="I190" i="1" s="1"/>
  <c r="E200" i="1" s="1"/>
  <c r="I141" i="1"/>
  <c r="G188" i="1"/>
  <c r="G190" i="1" s="1"/>
  <c r="H127" i="1"/>
  <c r="J17" i="1"/>
  <c r="J27" i="1"/>
  <c r="N27" i="1" s="1"/>
  <c r="N17" i="1" l="1"/>
  <c r="I61" i="1"/>
  <c r="O190" i="1"/>
  <c r="H192" i="1" s="1"/>
  <c r="E199" i="1"/>
  <c r="L192" i="1" l="1"/>
  <c r="P192" i="1" s="1"/>
  <c r="C113" i="1"/>
  <c r="D113" i="1" s="1"/>
  <c r="E113" i="1" s="1"/>
  <c r="F113" i="1" s="1"/>
  <c r="B35" i="3" l="1"/>
  <c r="U75" i="1" l="1"/>
  <c r="S75" i="1"/>
  <c r="O75" i="1"/>
  <c r="M75" i="1"/>
  <c r="K75" i="1"/>
  <c r="I75" i="1"/>
  <c r="U67" i="1"/>
  <c r="S67" i="1"/>
  <c r="Q67" i="1"/>
  <c r="O67" i="1"/>
  <c r="M67" i="1"/>
  <c r="K67" i="1"/>
  <c r="I67" i="1"/>
  <c r="G67" i="1"/>
  <c r="G75" i="1"/>
  <c r="H69" i="1" l="1"/>
  <c r="O24" i="1"/>
  <c r="O25" i="1" s="1"/>
  <c r="M24" i="1"/>
  <c r="M25" i="1" s="1"/>
  <c r="K24" i="1"/>
  <c r="K25" i="1" s="1"/>
  <c r="I24" i="1"/>
  <c r="I25" i="1" s="1"/>
  <c r="G24" i="1"/>
  <c r="G25" i="1" s="1"/>
  <c r="H27" i="1" l="1"/>
  <c r="O14" i="1"/>
  <c r="O15" i="1" s="1"/>
  <c r="M14" i="1"/>
  <c r="M15" i="1" s="1"/>
  <c r="K14" i="1"/>
  <c r="K15" i="1" s="1"/>
  <c r="I14" i="1"/>
  <c r="I15" i="1" s="1"/>
  <c r="H17" i="1" s="1"/>
  <c r="H41" i="3" l="1"/>
  <c r="Q35" i="3"/>
  <c r="L35" i="3"/>
  <c r="G35" i="3"/>
  <c r="W28" i="4" l="1"/>
  <c r="M28" i="4"/>
  <c r="N28" i="4"/>
  <c r="O28" i="4"/>
  <c r="P28" i="4"/>
  <c r="Q28" i="4"/>
  <c r="R28" i="4"/>
  <c r="S28" i="4"/>
  <c r="T28" i="4"/>
  <c r="U28" i="4"/>
  <c r="V28" i="4"/>
  <c r="E28" i="4"/>
  <c r="F28" i="4"/>
  <c r="L166" i="1" l="1"/>
  <c r="K125" i="1"/>
  <c r="J77" i="1" l="1"/>
  <c r="N77" i="1" s="1"/>
  <c r="J69" i="1"/>
  <c r="N69" i="1" s="1"/>
  <c r="H59" i="1"/>
  <c r="J79" i="1" l="1"/>
  <c r="T192" i="1"/>
  <c r="G195" i="1" s="1"/>
  <c r="K195" i="1" s="1"/>
  <c r="Q75" i="1"/>
  <c r="H77" i="1" s="1"/>
  <c r="E203" i="1" l="1"/>
</calcChain>
</file>

<file path=xl/sharedStrings.xml><?xml version="1.0" encoding="utf-8"?>
<sst xmlns="http://schemas.openxmlformats.org/spreadsheetml/2006/main" count="863" uniqueCount="462">
  <si>
    <t>HERRAMIENTA DE CAMPO PAGO DE SERVICIOS AMBIENTALES EN AGROECOSISTEMAS (H.C. PSAA)</t>
  </si>
  <si>
    <t>Tamaño Máximo de la finca (ha)</t>
  </si>
  <si>
    <t xml:space="preserve">Total Hectáreas US Forestal: </t>
  </si>
  <si>
    <t>Total Hectáreas US Agropecuario:</t>
  </si>
  <si>
    <t>Total Hectáreas de la finca 
(US Forestal + US Agropecuario):</t>
  </si>
  <si>
    <t>Chancho</t>
  </si>
  <si>
    <t>Melina</t>
  </si>
  <si>
    <r>
      <t xml:space="preserve">1. </t>
    </r>
    <r>
      <rPr>
        <b/>
        <u/>
        <sz val="15"/>
        <color indexed="57"/>
        <rFont val="Arial Rounded MT Bold"/>
        <family val="2"/>
      </rPr>
      <t>Servicio Ambiental:</t>
    </r>
    <r>
      <rPr>
        <b/>
        <sz val="15"/>
        <color indexed="57"/>
        <rFont val="Arial Rounded MT Bold"/>
        <family val="2"/>
      </rPr>
      <t xml:space="preserve"> Reducción de Gases Efecto Invernadero </t>
    </r>
  </si>
  <si>
    <t>Bota rama</t>
  </si>
  <si>
    <t>Teca</t>
  </si>
  <si>
    <t>Cipres</t>
  </si>
  <si>
    <t>Especie</t>
  </si>
  <si>
    <t>Sura</t>
  </si>
  <si>
    <t>Pino</t>
  </si>
  <si>
    <t>Edad</t>
  </si>
  <si>
    <t>Gallinazo</t>
  </si>
  <si>
    <t>Acacia</t>
  </si>
  <si>
    <t>N° de árboles /ha</t>
  </si>
  <si>
    <t>Malinche</t>
  </si>
  <si>
    <t>total ha</t>
  </si>
  <si>
    <t>Cedro</t>
  </si>
  <si>
    <t>MEDIOS DE VERIFICACIÓN (marque con x)</t>
  </si>
  <si>
    <t xml:space="preserve">Entrevista </t>
  </si>
  <si>
    <t xml:space="preserve">Documento </t>
  </si>
  <si>
    <t xml:space="preserve">CO2 Ton/ha/año </t>
  </si>
  <si>
    <t>Cantidad de Hectáreas</t>
  </si>
  <si>
    <t>Guayipelin</t>
  </si>
  <si>
    <r>
      <t xml:space="preserve">SIN UDESA = </t>
    </r>
    <r>
      <rPr>
        <i/>
        <sz val="10"/>
        <rFont val="Calibri"/>
        <family val="2"/>
      </rPr>
      <t>0  hectáreas</t>
    </r>
  </si>
  <si>
    <t>Ron Ron</t>
  </si>
  <si>
    <r>
      <t xml:space="preserve">CON UDESA = </t>
    </r>
    <r>
      <rPr>
        <i/>
        <sz val="10"/>
        <rFont val="Calibri"/>
        <family val="2"/>
      </rPr>
      <t>X cantidad de  hectáreas</t>
    </r>
  </si>
  <si>
    <t>Cenizaro</t>
  </si>
  <si>
    <t>Guanacaste</t>
  </si>
  <si>
    <t>Laurel</t>
  </si>
  <si>
    <t>Guapinol</t>
  </si>
  <si>
    <t>MEDIOS DE VERIFICACIÓN</t>
  </si>
  <si>
    <t>Cortez Amarillo</t>
  </si>
  <si>
    <t>Cocobolo</t>
  </si>
  <si>
    <t>Documento</t>
  </si>
  <si>
    <t>Total hectáreas US Forestal en la finca</t>
  </si>
  <si>
    <t xml:space="preserve">N° de árboles </t>
  </si>
  <si>
    <r>
      <t xml:space="preserve">0 UDESA = </t>
    </r>
    <r>
      <rPr>
        <i/>
        <sz val="10"/>
        <rFont val="Calibri"/>
        <family val="2"/>
      </rPr>
      <t xml:space="preserve">0 árboles exóticos </t>
    </r>
  </si>
  <si>
    <r>
      <t xml:space="preserve">1.5 UDESAS = </t>
    </r>
    <r>
      <rPr>
        <i/>
        <sz val="10"/>
        <rFont val="Calibri"/>
        <family val="2"/>
      </rPr>
      <t xml:space="preserve">Por cada 5 árboles exóticos </t>
    </r>
  </si>
  <si>
    <t>N° de árboles</t>
  </si>
  <si>
    <t>Cálculo de CO2 capturado en el suelo a través de la materia orgánica</t>
  </si>
  <si>
    <t>Medio de verificación (marque con x)</t>
  </si>
  <si>
    <t>Entrevista</t>
  </si>
  <si>
    <t>x</t>
  </si>
  <si>
    <t>Observación</t>
  </si>
  <si>
    <t>N° de foto</t>
  </si>
  <si>
    <t xml:space="preserve">Se practica el barbecho o descanso del suelo </t>
  </si>
  <si>
    <t xml:space="preserve">Se evitan quemas para preparar el suelo </t>
  </si>
  <si>
    <t xml:space="preserve">Se evitan quemas de  rastrojos y restos de cosechas       </t>
  </si>
  <si>
    <t xml:space="preserve">Se realiza labranza mínima al suelo </t>
  </si>
  <si>
    <t xml:space="preserve">Se realiza rotación y/o asociación de cultivos  </t>
  </si>
  <si>
    <t xml:space="preserve"> Se observa cubierta forestal   </t>
  </si>
  <si>
    <t xml:space="preserve">Entrevista   </t>
  </si>
  <si>
    <t xml:space="preserve">N° de foto </t>
  </si>
  <si>
    <t>Medio de verificación</t>
  </si>
  <si>
    <t>Largo (m)</t>
  </si>
  <si>
    <t>Ancho (m)</t>
  </si>
  <si>
    <t>Alto  (m)</t>
  </si>
  <si>
    <t xml:space="preserve">Producción BIOGAS  m3 diario                           </t>
  </si>
  <si>
    <t>% Metano=68 m3/diario</t>
  </si>
  <si>
    <t>% Metano=68 m3/año</t>
  </si>
  <si>
    <t>CO2e ton/año Evitado</t>
  </si>
  <si>
    <t xml:space="preserve">Cantidad de Biodigestores </t>
  </si>
  <si>
    <r>
      <rPr>
        <b/>
        <vertAlign val="superscript"/>
        <sz val="11"/>
        <color theme="1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>0.42 m^3/día/persona</t>
    </r>
  </si>
  <si>
    <t xml:space="preserve">Presencia de especies arbóreas en vía de extinción, escasas o raras </t>
  </si>
  <si>
    <t>Protección y/o Manejo adecuado de la Vida Silvestre (plantas y animales)</t>
  </si>
  <si>
    <t xml:space="preserve">Siembra de especies  y variedades agrícolas autóctonas  </t>
  </si>
  <si>
    <t>Siembra de especies  y variedades con valor medicinal tradicional</t>
  </si>
  <si>
    <t xml:space="preserve">Cantidad de UDESAS por servicio ambiental </t>
  </si>
  <si>
    <t>Secuestro y Mantenimiento del Dióxido de Carbono (CO2) en el suelo</t>
  </si>
  <si>
    <t>Protección del Recurso Hídrico</t>
  </si>
  <si>
    <t>Conservación de la biodiversidad</t>
  </si>
  <si>
    <t>Servicio Ambiental</t>
  </si>
  <si>
    <t>Metano (evitado)</t>
  </si>
  <si>
    <t>Total</t>
  </si>
  <si>
    <t>Oxido Nitroso</t>
  </si>
  <si>
    <t>Observaciones</t>
  </si>
  <si>
    <t>Documento de Posesión SI=1  NO=0</t>
  </si>
  <si>
    <t>Nº</t>
  </si>
  <si>
    <t>Documento Propiedad  SI=1  NO=0</t>
  </si>
  <si>
    <t xml:space="preserve">Coord. GPS
SI=1  NO=0
</t>
  </si>
  <si>
    <t xml:space="preserve">Croquis
SI=1  NO=0
</t>
  </si>
  <si>
    <t xml:space="preserve">Plano Catastro
SI=1  NO=0
</t>
  </si>
  <si>
    <t xml:space="preserve">Más de 5 años         
SI=1 NO=0
</t>
  </si>
  <si>
    <t xml:space="preserve">Entre 2 y 5 años    
SI=1 NO=0
</t>
  </si>
  <si>
    <t>Menos de 2 años           SI=1 NO=0</t>
  </si>
  <si>
    <t xml:space="preserve">Periodo Modelo de Producción </t>
  </si>
  <si>
    <t>Área Orgánica (hectáreas)</t>
  </si>
  <si>
    <t>Producción Orgánica          SI=1  NO=0</t>
  </si>
  <si>
    <t>3.producción de la finca</t>
  </si>
  <si>
    <t>Ha aplicado pero no le otorgaron los pagos</t>
  </si>
  <si>
    <t>Ha aplicado y le otorgaron los pago</t>
  </si>
  <si>
    <t>No ha aplicado</t>
  </si>
  <si>
    <t>No</t>
  </si>
  <si>
    <t>Si</t>
  </si>
  <si>
    <t>Correo Electrónico</t>
  </si>
  <si>
    <t>Fax</t>
  </si>
  <si>
    <t xml:space="preserve">Teléfono(s) </t>
  </si>
  <si>
    <t>Distrito</t>
  </si>
  <si>
    <t>Cantón</t>
  </si>
  <si>
    <t>Provincia</t>
  </si>
  <si>
    <t>Cédula</t>
  </si>
  <si>
    <t>Nombre de la Finca</t>
  </si>
  <si>
    <t>Nombre(s) y Apellidos (s)</t>
  </si>
  <si>
    <t>PAGO DE SERVICIOS AMBIENTALES PARA AGROECOSISTEMAS</t>
  </si>
  <si>
    <t>Año</t>
  </si>
  <si>
    <t xml:space="preserve">Fecha </t>
  </si>
  <si>
    <t>FORMULARIO DE APLICACIÓN INDIVIDUAL  Nº</t>
  </si>
  <si>
    <r>
      <t xml:space="preserve">Formulario Entregado a la Filial </t>
    </r>
    <r>
      <rPr>
        <b/>
        <i/>
        <u/>
        <sz val="11"/>
        <color indexed="8"/>
        <rFont val="Calibri"/>
        <family val="2"/>
      </rPr>
      <t>UNAFOR</t>
    </r>
  </si>
  <si>
    <t>Mes</t>
  </si>
  <si>
    <t>Día</t>
  </si>
  <si>
    <r>
      <t xml:space="preserve">El Productor Entregó </t>
    </r>
    <r>
      <rPr>
        <b/>
        <vertAlign val="superscript"/>
        <sz val="10"/>
        <color indexed="8"/>
        <rFont val="Calibri"/>
        <family val="2"/>
      </rPr>
      <t xml:space="preserve"> </t>
    </r>
  </si>
  <si>
    <t xml:space="preserve">Ubicación </t>
  </si>
  <si>
    <t>Información del grupo</t>
  </si>
  <si>
    <t xml:space="preserve">FORMULARIO DE APLICACIÓN GRUPAL  Nº </t>
  </si>
  <si>
    <t>Día:</t>
  </si>
  <si>
    <t>Mes:</t>
  </si>
  <si>
    <t>Año:</t>
  </si>
  <si>
    <t>Nombre del Grupo</t>
  </si>
  <si>
    <t>Ubicación del Grupo</t>
  </si>
  <si>
    <t xml:space="preserve">Provincia: </t>
  </si>
  <si>
    <t xml:space="preserve">Cantón: </t>
  </si>
  <si>
    <t>Distrito:</t>
  </si>
  <si>
    <t>Representante/Persona Contacto</t>
  </si>
  <si>
    <t>Información de las fincas</t>
  </si>
  <si>
    <t>1. Recibe el Grupo Pago por Servicios Ambientales? (marque con x)</t>
  </si>
  <si>
    <t>Sí</t>
  </si>
  <si>
    <t xml:space="preserve">2. Algún miembro del Grupo recibe Pago por Servicios Ambientales? (marque con x) </t>
  </si>
  <si>
    <t>3. Producción de la finca</t>
  </si>
  <si>
    <t xml:space="preserve">Productor </t>
  </si>
  <si>
    <t>Nombre del Productor (Nombre de la Finca)</t>
  </si>
  <si>
    <t>Tipo de Producción SI=1 NO=0</t>
  </si>
  <si>
    <t>Área Orgánica (ha)</t>
  </si>
  <si>
    <r>
      <t xml:space="preserve">El Productor Entregó </t>
    </r>
    <r>
      <rPr>
        <b/>
        <i/>
        <vertAlign val="superscript"/>
        <sz val="10"/>
        <color indexed="8"/>
        <rFont val="Calibri"/>
        <family val="2"/>
      </rPr>
      <t xml:space="preserve"> </t>
    </r>
  </si>
  <si>
    <t>Entre 2 y 5 años         SI=1 NO=0</t>
  </si>
  <si>
    <t>Más de 5 años         SI=1 NO=0</t>
  </si>
  <si>
    <t>Nº TOTAL</t>
  </si>
  <si>
    <t xml:space="preserve">Nº TOTAL </t>
  </si>
  <si>
    <t>Observaciones:</t>
  </si>
  <si>
    <t>Número de Cédula Jurídica:</t>
  </si>
  <si>
    <t>Correo Electrónico:</t>
  </si>
  <si>
    <t>Fax:</t>
  </si>
  <si>
    <r>
      <t xml:space="preserve">Filial </t>
    </r>
    <r>
      <rPr>
        <b/>
        <i/>
        <u/>
        <sz val="11"/>
        <color indexed="8"/>
        <rFont val="Calibri"/>
        <family val="2"/>
      </rPr>
      <t>UNAFOR</t>
    </r>
  </si>
  <si>
    <t>Nombre(s)  Verificador(es)</t>
  </si>
  <si>
    <t xml:space="preserve">Día: </t>
  </si>
  <si>
    <t xml:space="preserve">Mes: </t>
  </si>
  <si>
    <t xml:space="preserve">Año: </t>
  </si>
  <si>
    <t xml:space="preserve">Herramienta Aplicada a Nombre y apellido  </t>
  </si>
  <si>
    <t>Ubicación de la Finca</t>
  </si>
  <si>
    <t xml:space="preserve">Provincia:  </t>
  </si>
  <si>
    <t xml:space="preserve">Cantón:  </t>
  </si>
  <si>
    <t xml:space="preserve">Distrito: </t>
  </si>
  <si>
    <t>Tipo de producción de la finca</t>
  </si>
  <si>
    <t>Integrada</t>
  </si>
  <si>
    <t xml:space="preserve">Pecuaria </t>
  </si>
  <si>
    <t>Cultivo</t>
  </si>
  <si>
    <t>Forestal producción</t>
  </si>
  <si>
    <t xml:space="preserve">Forestal conservación </t>
  </si>
  <si>
    <t>DOCUMENTOS DE LA FINCA (marque con x)</t>
  </si>
  <si>
    <t xml:space="preserve">Plano Catastro 
</t>
  </si>
  <si>
    <t xml:space="preserve">Croquis 
</t>
  </si>
  <si>
    <t xml:space="preserve">Coord. GPS 
</t>
  </si>
  <si>
    <t>Documento Propiedad  Nº</t>
  </si>
  <si>
    <t xml:space="preserve">Documento de Posesión </t>
  </si>
  <si>
    <t>N ° de Foto</t>
  </si>
  <si>
    <t>Coordenadas X y Y</t>
  </si>
  <si>
    <t>Uso del Suelo Agropecuario</t>
  </si>
  <si>
    <t>Uso del Suelo Forestal</t>
  </si>
  <si>
    <t xml:space="preserve">Agrícola 
(Tipos de Cultivos)
</t>
  </si>
  <si>
    <t>Nº de hectáreas</t>
  </si>
  <si>
    <t xml:space="preserve">Convencional
(Colocar X)
</t>
  </si>
  <si>
    <t xml:space="preserve">Transición
(Colocar X)
</t>
  </si>
  <si>
    <t xml:space="preserve">Orgánico
(Colocar X)
</t>
  </si>
  <si>
    <t>Pecuario (Animales)</t>
  </si>
  <si>
    <t>Nº de animales</t>
  </si>
  <si>
    <t xml:space="preserve">Agroforestal          
(Tipo de Sistema o Arreglo)
</t>
  </si>
  <si>
    <t>Total hectáreas</t>
  </si>
  <si>
    <t>Total Animales</t>
  </si>
  <si>
    <t xml:space="preserve">Total Uso Suelo pecuario  (hectáreas) </t>
  </si>
  <si>
    <t xml:space="preserve">Total Uso Suelo Forestal      (hectáreas) </t>
  </si>
  <si>
    <t>Nº de Biodigestores</t>
  </si>
  <si>
    <t>Cantidad Total de Cuerpos de Agua en la Finca</t>
  </si>
  <si>
    <t>Nombre</t>
  </si>
  <si>
    <t>Coordenadas</t>
  </si>
  <si>
    <t xml:space="preserve">Área Total Finca (hectáreas)
</t>
  </si>
  <si>
    <t>Nacientes</t>
  </si>
  <si>
    <t>Quebrada</t>
  </si>
  <si>
    <t>total</t>
  </si>
  <si>
    <t xml:space="preserve">PORTADA  HERRAMIENTA PSA Campesino </t>
  </si>
  <si>
    <t xml:space="preserve">Observaciones </t>
  </si>
  <si>
    <t>Total de suelo agrícola (hectárea)</t>
  </si>
  <si>
    <t xml:space="preserve">Ríos </t>
  </si>
  <si>
    <t>Teléfono(s):</t>
  </si>
  <si>
    <t>Presencia de árboles fuente de alimento para animales silvestres</t>
  </si>
  <si>
    <r>
      <t xml:space="preserve">Vochysia guatemalensis </t>
    </r>
    <r>
      <rPr>
        <sz val="11"/>
        <rFont val="Calibri"/>
        <family val="2"/>
        <scheme val="minor"/>
      </rPr>
      <t>Donn.Sm.</t>
    </r>
  </si>
  <si>
    <t>C kg/arb/año</t>
  </si>
  <si>
    <t>Tectona grandis</t>
  </si>
  <si>
    <t>Gmelina arborea</t>
  </si>
  <si>
    <r>
      <t xml:space="preserve">Cupressus lusitanica </t>
    </r>
    <r>
      <rPr>
        <sz val="11"/>
        <rFont val="Calibri"/>
        <family val="2"/>
        <scheme val="minor"/>
      </rPr>
      <t>Mill.</t>
    </r>
  </si>
  <si>
    <r>
      <t xml:space="preserve">Eucalyptus deglupta </t>
    </r>
    <r>
      <rPr>
        <sz val="11"/>
        <rFont val="Calibri"/>
        <family val="2"/>
        <scheme val="minor"/>
      </rPr>
      <t>Blume</t>
    </r>
  </si>
  <si>
    <t>Eucalypto</t>
  </si>
  <si>
    <t>Eucalyptus sp.</t>
  </si>
  <si>
    <t>Pinus sp</t>
  </si>
  <si>
    <r>
      <t xml:space="preserve">Acacia mangium </t>
    </r>
    <r>
      <rPr>
        <sz val="11"/>
        <rFont val="Calibri"/>
        <family val="2"/>
        <scheme val="minor"/>
      </rPr>
      <t>Willd.</t>
    </r>
  </si>
  <si>
    <t xml:space="preserve">Delonix regia </t>
  </si>
  <si>
    <r>
      <t xml:space="preserve">Vochysia ferruginea </t>
    </r>
    <r>
      <rPr>
        <sz val="11"/>
        <rFont val="Calibri"/>
        <family val="2"/>
        <scheme val="minor"/>
      </rPr>
      <t>Mart.</t>
    </r>
  </si>
  <si>
    <t>Roble coral, amarillon</t>
  </si>
  <si>
    <t>Samanea saman</t>
  </si>
  <si>
    <t>Enterolobium cyclocarpum</t>
  </si>
  <si>
    <t>Tabebuia sp.</t>
  </si>
  <si>
    <t>Hymenaea courbaril</t>
  </si>
  <si>
    <t>Tabebuia ochracea</t>
  </si>
  <si>
    <t>Dalbergia sp.</t>
  </si>
  <si>
    <r>
      <t xml:space="preserve">Hyeronima alchorneoides </t>
    </r>
    <r>
      <rPr>
        <sz val="11"/>
        <rFont val="Calibri"/>
        <family val="2"/>
        <scheme val="minor"/>
      </rPr>
      <t>Allem.</t>
    </r>
  </si>
  <si>
    <t>Pilon</t>
  </si>
  <si>
    <t>C Ton/ha/año</t>
  </si>
  <si>
    <t>C Ton total/año</t>
  </si>
  <si>
    <t xml:space="preserve">CO2 Ton/año </t>
  </si>
  <si>
    <t>Cortez Negro</t>
  </si>
  <si>
    <t>Ckg/arb/año</t>
  </si>
  <si>
    <t>Cton/tot/año</t>
  </si>
  <si>
    <t xml:space="preserve">C Ton/total/año </t>
  </si>
  <si>
    <t>Sin definir</t>
  </si>
  <si>
    <t xml:space="preserve">1 Labranza mínima, carga animal entre 2000 y 2500 Kg/ha, se evitan potreros en pendientes, potreros en pendientes con longitudes cortas, se restringe el paso del ganado a las quebradas y presencia de pastos mejorados </t>
  </si>
  <si>
    <t>Medidas del biodigestor</t>
  </si>
  <si>
    <t xml:space="preserve">Evita la  aplicación de Pesticidas  o herbicidas Sintéticos </t>
  </si>
  <si>
    <t>Nombre común</t>
  </si>
  <si>
    <t>Cedro Maria</t>
  </si>
  <si>
    <t xml:space="preserve">Aceituno </t>
  </si>
  <si>
    <t>Calophyllum brasiliense</t>
  </si>
  <si>
    <t>Simaruba amara</t>
  </si>
  <si>
    <t xml:space="preserve">2 Drenaje, cultivo en curvas de nivel, cobertura vegetal, terrazas, siembra de arbustos y árboles en los bordes del campo </t>
  </si>
  <si>
    <t>Complimiento</t>
  </si>
  <si>
    <t xml:space="preserve">Valor obtenido </t>
  </si>
  <si>
    <t>Valor obtenido</t>
  </si>
  <si>
    <t>Complimiento 1= si, 0= no</t>
  </si>
  <si>
    <r>
      <rPr>
        <i/>
        <sz val="10"/>
        <rFont val="Calibri"/>
        <family val="2"/>
      </rPr>
      <t xml:space="preserve">El biodigestor construido está acorde con la cantidad de animales y la cantidad de usuarios del biogás </t>
    </r>
    <r>
      <rPr>
        <b/>
        <vertAlign val="superscript"/>
        <sz val="12"/>
        <rFont val="Calibri"/>
        <family val="2"/>
      </rPr>
      <t>3</t>
    </r>
  </si>
  <si>
    <t>El biogás producido es usado en reemplazo de la leña para cocinar.</t>
  </si>
  <si>
    <t>Los lixiviados del biodigestor no son fuente de contaminación debido a que son manejados adecuadamente.</t>
  </si>
  <si>
    <t xml:space="preserve">Los animales de producción pecuaria reciben una dieta especial elaborada con materiales propios de la finca, la cual reduce la producción de metano. </t>
  </si>
  <si>
    <t xml:space="preserve">Las excretas de los animales de producción pecuaria y los desechos de los cultivos que no son ingresadas en el biodigestor, se utilizan para la elaboración de abonos (Compost y/o Lombricompost). </t>
  </si>
  <si>
    <t xml:space="preserve">Se evita la  compactación del suelo 1 </t>
  </si>
  <si>
    <t xml:space="preserve">Valor </t>
  </si>
  <si>
    <t>Solo pecuario</t>
  </si>
  <si>
    <t>Uso de la finca 1= si, 0= No</t>
  </si>
  <si>
    <r>
      <t xml:space="preserve">Se evita la  compactación del suelo </t>
    </r>
    <r>
      <rPr>
        <b/>
        <vertAlign val="superscript"/>
        <sz val="11"/>
        <color theme="9" tint="-0.499984740745262"/>
        <rFont val="Calibri"/>
        <family val="2"/>
      </rPr>
      <t xml:space="preserve">1 </t>
    </r>
  </si>
  <si>
    <t>Porcentaje total por fijación de CO2 en el suelo</t>
  </si>
  <si>
    <t>Valor predeterminado</t>
  </si>
  <si>
    <t xml:space="preserve">Total </t>
  </si>
  <si>
    <t>Porcentaje total por emisiones evitadas de CH4</t>
  </si>
  <si>
    <t>Servicio Ambiental (N2O)</t>
  </si>
  <si>
    <t>Porcentaje total por emisiones evitadas de N2O</t>
  </si>
  <si>
    <t xml:space="preserve">En la finca existe un lugar ubicado a más de 100 metros de cualquier cuerpo de agua y acondicionado para el lavado de equipos de fumigación, envases de agroquímicos e implementos de ordeño. </t>
  </si>
  <si>
    <t>Porcentaje total por conservación de la biodiversidad</t>
  </si>
  <si>
    <t>Completar este cuadro si la finca solo tiene uso pecuario</t>
  </si>
  <si>
    <r>
      <t>1.1  Dióxido de Carbono (CO</t>
    </r>
    <r>
      <rPr>
        <b/>
        <sz val="8"/>
        <rFont val="Arial Rounded MT Bold"/>
        <family val="2"/>
      </rPr>
      <t>2</t>
    </r>
    <r>
      <rPr>
        <b/>
        <sz val="9"/>
        <rFont val="Arial Rounded MT Bold"/>
        <family val="2"/>
      </rPr>
      <t xml:space="preserve">): </t>
    </r>
    <r>
      <rPr>
        <sz val="9"/>
        <rFont val="Arial Rounded MT Bold"/>
        <family val="2"/>
      </rPr>
      <t xml:space="preserve">Se secuestra CO2 a través de los árboles presentes en la finca  </t>
    </r>
    <r>
      <rPr>
        <sz val="9"/>
        <color indexed="60"/>
        <rFont val="Arial Rounded MT Bold"/>
        <family val="2"/>
      </rPr>
      <t>(B1)</t>
    </r>
  </si>
  <si>
    <t>1.1.4. ¿Cuenta con Bosque en Protección?</t>
  </si>
  <si>
    <t>1.1.5. Cuenta con Bosque Manejado de Forma Sostenible?</t>
  </si>
  <si>
    <t xml:space="preserve">1.1.7. Cuenta con un Sistema Agroforestal con componente arbóreo nativo?   </t>
  </si>
  <si>
    <r>
      <t xml:space="preserve">1.2  Dióxido de Carbono (CO2): </t>
    </r>
    <r>
      <rPr>
        <sz val="9"/>
        <rFont val="Arial Rounded MT Bold"/>
        <family val="2"/>
      </rPr>
      <t xml:space="preserve">En la Unidad Productiva son llevadas a cabo Buenas Prácticas Agroecológicas (B.P.A) convirtiendo los suelos en sumideros de carbono a través de la incorporación y el mantenimiento de la Materia Orgánica (M.O) </t>
    </r>
  </si>
  <si>
    <t xml:space="preserve">1.2.1   </t>
  </si>
  <si>
    <t>1.2.2</t>
  </si>
  <si>
    <t>1.2.5.</t>
  </si>
  <si>
    <t>1.2.3.</t>
  </si>
  <si>
    <t>1.2.4.</t>
  </si>
  <si>
    <t>1.2.6.</t>
  </si>
  <si>
    <t>1.2.7.</t>
  </si>
  <si>
    <t>1.2.8.</t>
  </si>
  <si>
    <t>1.2.9</t>
  </si>
  <si>
    <t>1.2.10.</t>
  </si>
  <si>
    <t>1.2.11.</t>
  </si>
  <si>
    <t>1.2.1.</t>
  </si>
  <si>
    <t>1.2.2.</t>
  </si>
  <si>
    <t>1.2.6</t>
  </si>
  <si>
    <t>1.2.9.</t>
  </si>
  <si>
    <t>1.2.11</t>
  </si>
  <si>
    <t>1.2.10</t>
  </si>
  <si>
    <r>
      <t xml:space="preserve">2. Metano (CH4): </t>
    </r>
    <r>
      <rPr>
        <sz val="11"/>
        <rFont val="Arial Rounded MT Bold"/>
        <family val="2"/>
      </rPr>
      <t xml:space="preserve">En la finca se evita y/o reduce la liberación de Metano a través del manejo adecuado de los desechos orgánicos (uso del biodigestor, elaboración de compost  y lombricompost).  </t>
    </r>
  </si>
  <si>
    <t>2.4.</t>
  </si>
  <si>
    <t>2.1.</t>
  </si>
  <si>
    <t>2.2.</t>
  </si>
  <si>
    <t>2.3.</t>
  </si>
  <si>
    <t>2.5.</t>
  </si>
  <si>
    <t>2.6.</t>
  </si>
  <si>
    <r>
      <t xml:space="preserve">3. Oxido Nitroso (N2O): </t>
    </r>
    <r>
      <rPr>
        <sz val="10"/>
        <rFont val="Arial Rounded MT Bold"/>
        <family val="2"/>
      </rPr>
      <t>La finca reduce la liberación de Oxido Nitroso a través del uso racional de los fertilizantes nitrogenados sintéticos y de la urea; prefiriendo el empleo de abonos orgánicos compostados elaborados en la propia finca.</t>
    </r>
  </si>
  <si>
    <t>3.1.</t>
  </si>
  <si>
    <t>3.2.</t>
  </si>
  <si>
    <t>3.3.</t>
  </si>
  <si>
    <t>3.4.</t>
  </si>
  <si>
    <t>3.5.</t>
  </si>
  <si>
    <t>3.6.</t>
  </si>
  <si>
    <t>3.7.</t>
  </si>
  <si>
    <t>5. Servicio Ambiental conservación de la biodiversidad</t>
  </si>
  <si>
    <t>4. Servicio ambiental protección del recurso hídrico</t>
  </si>
  <si>
    <t>4.1.1.</t>
  </si>
  <si>
    <t>4.1.2.</t>
  </si>
  <si>
    <t>4.1.3.</t>
  </si>
  <si>
    <t>4.2.1.</t>
  </si>
  <si>
    <t>4.2.2.</t>
  </si>
  <si>
    <t>4.2.3.</t>
  </si>
  <si>
    <t>4.2.4.</t>
  </si>
  <si>
    <t>4.2.5.</t>
  </si>
  <si>
    <t>4.2.6.</t>
  </si>
  <si>
    <t>4.2.7.</t>
  </si>
  <si>
    <t>4.2.8.</t>
  </si>
  <si>
    <t>4.2.9.</t>
  </si>
  <si>
    <t>4.2.10.</t>
  </si>
  <si>
    <t>4.2.11.</t>
  </si>
  <si>
    <t>5.1.</t>
  </si>
  <si>
    <t>5.5.</t>
  </si>
  <si>
    <t>5.2.</t>
  </si>
  <si>
    <t>5.3.</t>
  </si>
  <si>
    <t>5.4.</t>
  </si>
  <si>
    <t>5.6.</t>
  </si>
  <si>
    <t>5.7.</t>
  </si>
  <si>
    <t>5.8.</t>
  </si>
  <si>
    <t>5.9.</t>
  </si>
  <si>
    <t>Valor obtenido por tipo de S.A</t>
  </si>
  <si>
    <t>Valor predeterminado por tipo de SA</t>
  </si>
  <si>
    <t>Valor final por tipo de S.A</t>
  </si>
  <si>
    <t>Mitigación de CO2 suelo</t>
  </si>
  <si>
    <t>Emisiones evitadas de CH4</t>
  </si>
  <si>
    <t>Emisiones evitadas de N2O</t>
  </si>
  <si>
    <t>Porcentaje</t>
  </si>
  <si>
    <t>0=si no se realiza, 1= si se realiza</t>
  </si>
  <si>
    <t xml:space="preserve">m^3 de Gas </t>
  </si>
  <si>
    <t>2. Servicio Ambiental (CH4)</t>
  </si>
  <si>
    <r>
      <t>1</t>
    </r>
    <r>
      <rPr>
        <sz val="11"/>
        <rFont val="Calibri"/>
        <family val="2"/>
      </rPr>
      <t xml:space="preserve">= más de la mitad del terreno agropecuario posee especies fijadora de nitrógeno. </t>
    </r>
    <r>
      <rPr>
        <b/>
        <sz val="11"/>
        <rFont val="Calibri"/>
        <family val="2"/>
      </rPr>
      <t xml:space="preserve">0,5= </t>
    </r>
    <r>
      <rPr>
        <sz val="11"/>
        <rFont val="Calibri"/>
        <family val="2"/>
      </rPr>
      <t xml:space="preserve">menos de la mitad. </t>
    </r>
    <r>
      <rPr>
        <b/>
        <sz val="11"/>
        <rFont val="Calibri"/>
        <family val="2"/>
      </rPr>
      <t>0=</t>
    </r>
    <r>
      <rPr>
        <sz val="11"/>
        <rFont val="Calibri"/>
        <family val="2"/>
      </rPr>
      <t xml:space="preserve"> no presenta.</t>
    </r>
  </si>
  <si>
    <r>
      <t xml:space="preserve">Complimiento 1= si, 0= no. </t>
    </r>
    <r>
      <rPr>
        <b/>
        <sz val="9"/>
        <color theme="9" tint="0.39997558519241921"/>
        <rFont val="Calibri"/>
        <family val="2"/>
      </rPr>
      <t>(1; 0,5; 0)</t>
    </r>
  </si>
  <si>
    <t>Cumplimiento 1= Si, 0= No</t>
  </si>
  <si>
    <t>Presencia de policultivos</t>
  </si>
  <si>
    <t>5.10.</t>
  </si>
  <si>
    <t xml:space="preserve">Incorporación de abonos orgánicos compostados, elaborados en la propia finca. </t>
  </si>
  <si>
    <t xml:space="preserve">Se evitar totalmente el consumo de fertilizantes sintéticos. </t>
  </si>
  <si>
    <t xml:space="preserve">No son vertidos residuos solidos los cuerpos de agua u alrededores </t>
  </si>
  <si>
    <t xml:space="preserve">No son vertidos residuos líquidos a los cuerpos de agua u alrededores </t>
  </si>
  <si>
    <t>4.2. Servicio Ambiental protección del Recurso hídrico en el uso y manejo adecuado del agua.</t>
  </si>
  <si>
    <t>Porcentaje total por protección del recurso hídrico</t>
  </si>
  <si>
    <t>Protección del recurso hídrico</t>
  </si>
  <si>
    <t>Biodiversidad</t>
  </si>
  <si>
    <t>Pecuario y agrícola</t>
  </si>
  <si>
    <t>Solo agrícola</t>
  </si>
  <si>
    <t xml:space="preserve">Presencia de cuerpos de agua </t>
  </si>
  <si>
    <t>Solo se ingresan los árboles con fines maderables. El resto se incorporan dentro del apartado de biodiversidad</t>
  </si>
  <si>
    <t>Completar este cuadro solo si la fina tiene uso agrícola, o pecuario y agrícola.</t>
  </si>
  <si>
    <t>Solo en las celdas de este color se ingresa información</t>
  </si>
  <si>
    <t>Protección forestal artículo 33  de la Ley Forestal N° 7575</t>
  </si>
  <si>
    <t>Valor predeterminado con cuerpos de agua</t>
  </si>
  <si>
    <t>Valor predeterminado sin cuerpos de agua</t>
  </si>
  <si>
    <t xml:space="preserve">1.1.1. ¿Reforestación con especies de rapido crecimiento (Gmelina arborea, Acacia mangium, Vochysia guatemalensis y Vochysia hondurensis?  </t>
  </si>
  <si>
    <t xml:space="preserve">rapido crecimiento </t>
  </si>
  <si>
    <t>Valor en colones</t>
  </si>
  <si>
    <t>Vochysia hondurensis</t>
  </si>
  <si>
    <t>Mediano crecimiento</t>
  </si>
  <si>
    <t xml:space="preserve">Cedrela odorata </t>
  </si>
  <si>
    <t xml:space="preserve">Cordia alliodora </t>
  </si>
  <si>
    <t xml:space="preserve">1.1.2. ¿Reforestación con especies de mediano crecimiento  (Tectona  grandis, Pinus sp, Cordia alliodora, Vochysia  ferruginea, Eucalyptus sp  y Cedrela odorata)?  </t>
  </si>
  <si>
    <t>1.1.2. ¿Reforestación con otras especies no incluidas anteriormente?</t>
  </si>
  <si>
    <t>Otras</t>
  </si>
  <si>
    <t>Nativas</t>
  </si>
  <si>
    <t>Ajo Negro</t>
  </si>
  <si>
    <t>Anthodiscus chocoensis</t>
  </si>
  <si>
    <t>Bálsamo</t>
  </si>
  <si>
    <t>Myroxylon balsamun</t>
  </si>
  <si>
    <t>Camíbar</t>
  </si>
  <si>
    <t>Copaifera camibar</t>
  </si>
  <si>
    <t>Caoba</t>
  </si>
  <si>
    <t>Swietenia macrophylla</t>
  </si>
  <si>
    <t>Cedrela salvadorensis</t>
  </si>
  <si>
    <t>Cedro real</t>
  </si>
  <si>
    <t>Cedrela fissilis</t>
  </si>
  <si>
    <t>Cipresillo</t>
  </si>
  <si>
    <t>Podocarpus costarricensis</t>
  </si>
  <si>
    <t>Cola de pavo</t>
  </si>
  <si>
    <t>Copo</t>
  </si>
  <si>
    <t>Couratari scottimorii</t>
  </si>
  <si>
    <t>Cristóbal</t>
  </si>
  <si>
    <t>Platymiscium pinnatum</t>
  </si>
  <si>
    <t>Platymiscium parviflorum</t>
  </si>
  <si>
    <t>Almendro de montaña</t>
  </si>
  <si>
    <t>Diptiryx panamensis</t>
  </si>
  <si>
    <t xml:space="preserve">Terminalia amazonia </t>
  </si>
  <si>
    <t xml:space="preserve">Terminalia oblonga </t>
  </si>
  <si>
    <t xml:space="preserve">Schizolobium parahyba </t>
  </si>
  <si>
    <r>
      <t>Bombacopsis quinata</t>
    </r>
    <r>
      <rPr>
        <sz val="11"/>
        <rFont val="Calibri"/>
        <family val="2"/>
        <scheme val="minor"/>
      </rPr>
      <t xml:space="preserve"> </t>
    </r>
  </si>
  <si>
    <t>Diphisa americas</t>
  </si>
  <si>
    <t>Astronium graveolens</t>
  </si>
  <si>
    <t>Guayacán real</t>
  </si>
  <si>
    <t>Guaiacum sanctun</t>
  </si>
  <si>
    <t>Laurel negro</t>
  </si>
  <si>
    <t>Cordia gerascanthus</t>
  </si>
  <si>
    <t>Pinillo</t>
  </si>
  <si>
    <t>Podocarpus guatemalensis</t>
  </si>
  <si>
    <t>Quira</t>
  </si>
  <si>
    <t>Paramachaerium gruberi</t>
  </si>
  <si>
    <t>Tamarindón</t>
  </si>
  <si>
    <t>Parkia pendula</t>
  </si>
  <si>
    <t>Tostado</t>
  </si>
  <si>
    <t>Selerolobium costaricense</t>
  </si>
  <si>
    <t>Caryodaphnopsis burgerii</t>
  </si>
  <si>
    <t>Hymenolobium mesoamericanum</t>
  </si>
  <si>
    <t>1.1.4. ¿Cuenta con regeneración natural?</t>
  </si>
  <si>
    <t>Valor colones  por árbol</t>
  </si>
  <si>
    <t>Diptirix pamamensis</t>
  </si>
  <si>
    <t>Tipos de Producción (1=SI, 0= NO)</t>
  </si>
  <si>
    <t>Agricola</t>
  </si>
  <si>
    <t>Pecuario</t>
  </si>
  <si>
    <t>Forestal conservación</t>
  </si>
  <si>
    <t>Área (ha)</t>
  </si>
  <si>
    <t>Acuícola</t>
  </si>
  <si>
    <t xml:space="preserve">Forestal producción </t>
  </si>
  <si>
    <t>N° de fincas</t>
  </si>
  <si>
    <t>TOTAL ha</t>
  </si>
  <si>
    <t>4.1. Servicio ambiental protección del recurso hídrico en cuerpos de agua</t>
  </si>
  <si>
    <t>Se evita la aplicación de fertilizantes sintéticos *</t>
  </si>
  <si>
    <t>Se evita la  aplicación de pesticidas sintéticos o herbicidas*</t>
  </si>
  <si>
    <r>
      <t>Se realizan obras y/o prácticas de conservación de suelos *</t>
    </r>
    <r>
      <rPr>
        <b/>
        <vertAlign val="superscript"/>
        <sz val="11"/>
        <color theme="9" tint="-0.499984740745262"/>
        <rFont val="Calibri"/>
        <family val="2"/>
      </rPr>
      <t>2</t>
    </r>
  </si>
  <si>
    <t xml:space="preserve">Se elaboran y/o aplican abonos  orgánicos compostados *         </t>
  </si>
  <si>
    <r>
      <t xml:space="preserve">Se realizan obras y/o prácticas de conservación de suelos* 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</si>
  <si>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1 Biodigestor en funcionamiento** </t>
  </si>
  <si>
    <t xml:space="preserve">La aplicación de los fertilizantes nitrogenados se realiza con base en los resultados del análisis de suelo y/o foliar**. </t>
  </si>
  <si>
    <t>Utilización de fertilizantes de lenta liberación*.</t>
  </si>
  <si>
    <r>
      <t xml:space="preserve">1 = </t>
    </r>
    <r>
      <rPr>
        <sz val="11"/>
        <rFont val="Calibri"/>
        <family val="2"/>
      </rPr>
      <t>La existencia de una bodega acondicionada para guardar los insumos agropecuarios,</t>
    </r>
    <r>
      <rPr>
        <b/>
        <sz val="11"/>
        <rFont val="Calibri"/>
        <family val="2"/>
      </rPr>
      <t xml:space="preserve"> 0,5 =</t>
    </r>
    <r>
      <rPr>
        <sz val="11"/>
        <rFont val="Calibri"/>
        <family val="2"/>
      </rPr>
      <t xml:space="preserve"> hay bodega pero no en buen estado, </t>
    </r>
    <r>
      <rPr>
        <b/>
        <sz val="11"/>
        <rFont val="Calibri"/>
        <family val="2"/>
      </rPr>
      <t xml:space="preserve">0 </t>
    </r>
    <r>
      <rPr>
        <sz val="11"/>
        <rFont val="Calibri"/>
        <family val="2"/>
      </rPr>
      <t>= no hay bodega**.</t>
    </r>
  </si>
  <si>
    <t xml:space="preserve">La finca recolecta y utiliza agua lluvia para diversas actividades, reduciendo la explotación de los cuerpos de agua**. </t>
  </si>
  <si>
    <t>La Finca cuenta con una o más biojardineras.**</t>
  </si>
  <si>
    <t>Los bebederos de los animales de producción están diseñados de forma que no se desperdicie agua (Ej.: Flotadores).*</t>
  </si>
  <si>
    <t>Los animales de producción no consumen el agua directamente del cuerpo de agua, lo hacen a través de bebederos.*</t>
  </si>
  <si>
    <t>Se utilizan productos biodegradables para el lavado de la instalaciones de la finca.**</t>
  </si>
  <si>
    <t>Las instalaciones de la finca son lavadas en seco (cama profunda) y/o con sistemas de aspersión.**</t>
  </si>
  <si>
    <t>La finca cuenta con un sistema de reciclado de aguas.**</t>
  </si>
  <si>
    <t>La finca cuenta con un sistema de tratamiento de aguas residuales.**</t>
  </si>
  <si>
    <t>La finca cuenta con trampas de grasa.**</t>
  </si>
  <si>
    <t>La finca cuenta con un sistema de riego que aplique una cantidad de agua lo más ajustada posible para cubrir las necesidades del cultivo.**</t>
  </si>
  <si>
    <t>Presencia de  especies  arbóreas nativas en asocio con cultivos (SAF).*</t>
  </si>
  <si>
    <t>Presencia de especies  arbóreas nativas en asocio con  animales de producción (SSP).*</t>
  </si>
  <si>
    <t xml:space="preserve">Existencia de la combinación de pastos, que mejoran la taza de mineralización del nitrógeno de la materia orgánica en los suelos*. </t>
  </si>
  <si>
    <t xml:space="preserve">UDESAS Final </t>
  </si>
  <si>
    <t>Valor por ha/agro</t>
  </si>
  <si>
    <t>Valor total área agropecuaria</t>
  </si>
  <si>
    <t xml:space="preserve">1.1.6. ¿Cuenta con un Sistema Agroforestal ?   </t>
  </si>
  <si>
    <t>Valor área forestal</t>
  </si>
  <si>
    <t>Valor por año</t>
  </si>
  <si>
    <r>
      <rPr>
        <b/>
        <sz val="11"/>
        <rFont val="Calibri"/>
        <family val="2"/>
      </rPr>
      <t>1. Re</t>
    </r>
    <r>
      <rPr>
        <b/>
        <sz val="11"/>
        <color indexed="8"/>
        <rFont val="Calibri"/>
        <family val="2"/>
      </rPr>
      <t>cibe algún Pago por Servicios Ambientales? (marque con x)</t>
    </r>
  </si>
  <si>
    <r>
      <t>2.</t>
    </r>
    <r>
      <rPr>
        <b/>
        <sz val="11"/>
        <color theme="1"/>
        <rFont val="Times New Roman"/>
        <family val="1"/>
      </rPr>
      <t xml:space="preserve">  </t>
    </r>
    <r>
      <rPr>
        <b/>
        <sz val="11"/>
        <color theme="1"/>
        <rFont val="Calibri"/>
        <family val="2"/>
        <scheme val="minor"/>
      </rPr>
      <t>¿Ha aplicado al Pago de Servicios Ambientales anteriormente? (marque con x)</t>
    </r>
  </si>
  <si>
    <t xml:space="preserve">Forestal 
(bosque en proteción o bosque en regeneración))       
</t>
  </si>
  <si>
    <t>Corrección de UDESAS</t>
  </si>
  <si>
    <t>Valor total de la finca</t>
  </si>
  <si>
    <t>1.1.3. ¿Reforestación con especies nativas (Decretos N° 25663-MINAE del 8 
de octubre de 1996 y N° 25700-MINAE del 15)?</t>
  </si>
  <si>
    <t>*BPA por ha</t>
  </si>
  <si>
    <t>**PBA por infraestructura</t>
  </si>
  <si>
    <t xml:space="preserve">Valor total Servicio Forestal </t>
  </si>
  <si>
    <t>Pochote</t>
  </si>
  <si>
    <t>Sangrillo</t>
  </si>
  <si>
    <t xml:space="preserve">Se  aplican abonos  orgánicos compostados*       </t>
  </si>
  <si>
    <t>Valor de la UDESA</t>
  </si>
  <si>
    <r>
      <t>0=si no se realiza, 1= si se realiza</t>
    </r>
    <r>
      <rPr>
        <b/>
        <sz val="14"/>
        <color theme="9" tint="0.39997558519241921"/>
        <rFont val="Calibri"/>
        <family val="2"/>
      </rPr>
      <t xml:space="preserve"> (0,5)</t>
    </r>
  </si>
  <si>
    <t>Cantidad de cuerpos de agua presentes en la finca</t>
  </si>
  <si>
    <t xml:space="preserve">Valor obtenido con cuerpos de agua </t>
  </si>
  <si>
    <t>Valor obtenido sin cuerpos de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</si>
</sst>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₡&quot;#,##0.00_);[Red]\(&quot;₡&quot;#,##0.00\)"/>
    <numFmt numFmtId="164" formatCode="0.0000"/>
    <numFmt numFmtId="165" formatCode="0.0"/>
    <numFmt numFmtId="166" formatCode="0.0000000"/>
    <numFmt numFmtId="167" formatCode="&quot;₡&quot;#,##0.00"/>
    <numFmt numFmtId="168" formatCode="&quot;₡&quot;#,##0.0"/>
  </numFmts>
  <fonts count="9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1"/>
      <color indexed="60"/>
      <name val="Calibri"/>
      <family val="2"/>
    </font>
    <font>
      <b/>
      <sz val="11"/>
      <color indexed="57"/>
      <name val="Calibri"/>
      <family val="2"/>
    </font>
    <font>
      <b/>
      <sz val="11"/>
      <color indexed="9"/>
      <name val="Calibri"/>
      <family val="2"/>
    </font>
    <font>
      <b/>
      <sz val="16"/>
      <color indexed="9"/>
      <name val="Calibri"/>
      <family val="2"/>
    </font>
    <font>
      <b/>
      <sz val="15"/>
      <color indexed="57"/>
      <name val="Arial Rounded MT Bold"/>
      <family val="2"/>
    </font>
    <font>
      <b/>
      <u/>
      <sz val="15"/>
      <color indexed="57"/>
      <name val="Arial Rounded MT Bold"/>
      <family val="2"/>
    </font>
    <font>
      <b/>
      <sz val="11"/>
      <color rgb="FFFF0000"/>
      <name val="Calibri"/>
      <family val="2"/>
      <scheme val="minor"/>
    </font>
    <font>
      <b/>
      <sz val="9"/>
      <name val="Arial Rounded MT Bold"/>
      <family val="2"/>
    </font>
    <font>
      <sz val="9"/>
      <name val="Arial Rounded MT Bold"/>
      <family val="2"/>
    </font>
    <font>
      <b/>
      <sz val="10"/>
      <color indexed="8"/>
      <name val="Calibri"/>
      <family val="2"/>
    </font>
    <font>
      <b/>
      <i/>
      <sz val="10"/>
      <color indexed="8"/>
      <name val="Calibri"/>
      <family val="2"/>
    </font>
    <font>
      <b/>
      <i/>
      <sz val="9.5"/>
      <color indexed="8"/>
      <name val="Calibri"/>
      <family val="2"/>
    </font>
    <font>
      <b/>
      <sz val="9"/>
      <color indexed="8"/>
      <name val="Calibri"/>
      <family val="2"/>
    </font>
    <font>
      <sz val="11"/>
      <name val="Calibri"/>
      <family val="2"/>
    </font>
    <font>
      <b/>
      <i/>
      <sz val="10"/>
      <name val="Calibri"/>
      <family val="2"/>
    </font>
    <font>
      <i/>
      <sz val="10"/>
      <name val="Calibri"/>
      <family val="2"/>
    </font>
    <font>
      <sz val="10"/>
      <name val="Calibri"/>
      <family val="2"/>
    </font>
    <font>
      <sz val="9"/>
      <name val="Calibri"/>
      <family val="2"/>
    </font>
    <font>
      <b/>
      <sz val="10"/>
      <name val="Calibri"/>
      <family val="2"/>
    </font>
    <font>
      <b/>
      <sz val="10"/>
      <color indexed="9"/>
      <name val="Calibri"/>
      <family val="2"/>
    </font>
    <font>
      <b/>
      <sz val="10"/>
      <name val="Arial Rounded MT Bold"/>
      <family val="2"/>
    </font>
    <font>
      <sz val="11"/>
      <name val="Calibri"/>
      <family val="2"/>
      <scheme val="minor"/>
    </font>
    <font>
      <b/>
      <sz val="9"/>
      <color indexed="8"/>
      <name val="Arial Rounded MT Bold"/>
      <family val="2"/>
    </font>
    <font>
      <b/>
      <sz val="10"/>
      <color theme="1"/>
      <name val="Calibri"/>
      <family val="2"/>
      <scheme val="minor"/>
    </font>
    <font>
      <b/>
      <i/>
      <sz val="9"/>
      <color indexed="8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  <scheme val="minor"/>
    </font>
    <font>
      <b/>
      <i/>
      <sz val="11"/>
      <name val="Calibri"/>
      <family val="2"/>
    </font>
    <font>
      <b/>
      <sz val="9.5"/>
      <name val="Calibri"/>
      <family val="2"/>
    </font>
    <font>
      <i/>
      <sz val="10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9"/>
      <name val="Calibri"/>
      <family val="2"/>
    </font>
    <font>
      <b/>
      <vertAlign val="superscript"/>
      <sz val="12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Arial Rounded MT Bold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indexed="62"/>
      <name val="Calibri"/>
      <family val="2"/>
    </font>
    <font>
      <b/>
      <sz val="12"/>
      <color indexed="8"/>
      <name val="Calibri"/>
      <family val="2"/>
    </font>
    <font>
      <b/>
      <i/>
      <u/>
      <sz val="11"/>
      <color indexed="8"/>
      <name val="Calibri"/>
      <family val="2"/>
    </font>
    <font>
      <b/>
      <vertAlign val="superscript"/>
      <sz val="10"/>
      <color indexed="8"/>
      <name val="Calibri"/>
      <family val="2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1"/>
      <name val="Calibri"/>
      <family val="2"/>
    </font>
    <font>
      <b/>
      <i/>
      <vertAlign val="superscript"/>
      <sz val="10"/>
      <color indexed="8"/>
      <name val="Calibri"/>
      <family val="2"/>
    </font>
    <font>
      <i/>
      <sz val="9"/>
      <color indexed="8"/>
      <name val="Calibri"/>
      <family val="2"/>
    </font>
    <font>
      <b/>
      <sz val="14"/>
      <color rgb="FFFF6600"/>
      <name val="Calibri"/>
      <family val="2"/>
    </font>
    <font>
      <b/>
      <sz val="14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</font>
    <font>
      <b/>
      <sz val="11"/>
      <color theme="0"/>
      <name val="Calibri"/>
      <family val="2"/>
    </font>
    <font>
      <b/>
      <sz val="10"/>
      <name val="Calibri"/>
      <family val="2"/>
      <scheme val="minor"/>
    </font>
    <font>
      <sz val="9"/>
      <color indexed="60"/>
      <name val="Arial Rounded MT Bold"/>
      <family val="2"/>
    </font>
    <font>
      <b/>
      <sz val="8"/>
      <name val="Arial Rounded MT Bold"/>
      <family val="2"/>
    </font>
    <font>
      <i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</font>
    <font>
      <sz val="8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.5"/>
      <color rgb="FFFF0000"/>
      <name val="Calibri"/>
      <family val="2"/>
    </font>
    <font>
      <b/>
      <sz val="10"/>
      <color rgb="FFFF0000"/>
      <name val="Arial Rounded MT Bold"/>
      <family val="2"/>
    </font>
    <font>
      <b/>
      <sz val="14"/>
      <color theme="1"/>
      <name val="Calibri"/>
      <family val="2"/>
      <scheme val="minor"/>
    </font>
    <font>
      <b/>
      <sz val="11"/>
      <name val="Arial Rounded MT Bold"/>
      <family val="2"/>
    </font>
    <font>
      <b/>
      <i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vertAlign val="superscript"/>
      <sz val="11"/>
      <color theme="9" tint="-0.499984740745262"/>
      <name val="Calibri"/>
      <family val="2"/>
    </font>
    <font>
      <b/>
      <sz val="10"/>
      <color indexed="8"/>
      <name val="Calibri"/>
      <family val="2"/>
      <scheme val="minor"/>
    </font>
    <font>
      <sz val="10"/>
      <name val="Arial Rounded MT Bold"/>
      <family val="2"/>
    </font>
    <font>
      <b/>
      <sz val="9"/>
      <name val="Calibri"/>
      <family val="2"/>
      <scheme val="minor"/>
    </font>
    <font>
      <sz val="12"/>
      <color indexed="8"/>
      <name val="Calibri"/>
      <family val="2"/>
    </font>
    <font>
      <b/>
      <i/>
      <sz val="12"/>
      <name val="Calibri"/>
      <family val="2"/>
    </font>
    <font>
      <b/>
      <sz val="12"/>
      <color indexed="8"/>
      <name val="Calibri"/>
      <family val="2"/>
      <scheme val="minor"/>
    </font>
    <font>
      <sz val="11"/>
      <name val="Arial Rounded MT Bold"/>
      <family val="2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9" tint="0.39997558519241921"/>
      <name val="Calibri"/>
      <family val="2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</font>
    <font>
      <sz val="15"/>
      <color theme="1"/>
      <name val="Arial"/>
      <family val="2"/>
    </font>
    <font>
      <b/>
      <sz val="11"/>
      <color indexed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9" tint="0.3999755851924192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double">
        <color indexed="64"/>
      </left>
      <right/>
      <top style="double">
        <color indexed="64"/>
      </top>
      <bottom style="double">
        <color indexed="64"/>
      </bottom>
      <diagonal style="thin">
        <color indexed="64"/>
      </diagonal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theme="3" tint="-0.249977111117893"/>
      </left>
      <right/>
      <top style="medium">
        <color theme="3" tint="-0.249977111117893"/>
      </top>
      <bottom/>
      <diagonal/>
    </border>
    <border>
      <left/>
      <right/>
      <top style="medium">
        <color theme="3" tint="-0.249977111117893"/>
      </top>
      <bottom/>
      <diagonal/>
    </border>
    <border>
      <left/>
      <right style="medium">
        <color theme="3" tint="-0.249977111117893"/>
      </right>
      <top style="medium">
        <color theme="3" tint="-0.249977111117893"/>
      </top>
      <bottom/>
      <diagonal/>
    </border>
    <border>
      <left style="medium">
        <color theme="3" tint="-0.249977111117893"/>
      </left>
      <right/>
      <top/>
      <bottom style="medium">
        <color theme="3" tint="-0.249977111117893"/>
      </bottom>
      <diagonal/>
    </border>
    <border>
      <left style="medium">
        <color theme="3" tint="-0.249977111117893"/>
      </left>
      <right style="medium">
        <color theme="3" tint="-0.249977111117893"/>
      </right>
      <top/>
      <bottom style="medium">
        <color theme="3" tint="-0.249977111117893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797">
    <xf numFmtId="0" fontId="0" fillId="0" borderId="0" xfId="0"/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12" fillId="8" borderId="5" xfId="0" applyFont="1" applyFill="1" applyBorder="1" applyAlignment="1" applyProtection="1">
      <protection locked="0"/>
    </xf>
    <xf numFmtId="0" fontId="1" fillId="8" borderId="5" xfId="0" applyFont="1" applyFill="1" applyBorder="1" applyAlignment="1" applyProtection="1">
      <protection locked="0"/>
    </xf>
    <xf numFmtId="0" fontId="21" fillId="14" borderId="0" xfId="0" applyFont="1" applyFill="1" applyBorder="1" applyAlignment="1" applyProtection="1">
      <alignment horizontal="left" vertical="top" wrapText="1"/>
      <protection locked="0"/>
    </xf>
    <xf numFmtId="1" fontId="21" fillId="14" borderId="0" xfId="0" applyNumberFormat="1" applyFont="1" applyFill="1" applyBorder="1" applyAlignment="1" applyProtection="1">
      <alignment horizontal="center" vertical="center" wrapText="1"/>
      <protection locked="0"/>
    </xf>
    <xf numFmtId="1" fontId="21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5" xfId="0" applyFont="1" applyFill="1" applyBorder="1" applyAlignment="1" applyProtection="1">
      <alignment horizontal="center"/>
      <protection locked="0"/>
    </xf>
    <xf numFmtId="0" fontId="1" fillId="8" borderId="5" xfId="0" applyFont="1" applyFill="1" applyBorder="1" applyAlignment="1" applyProtection="1">
      <alignment horizontal="center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25" fillId="4" borderId="5" xfId="0" applyFont="1" applyFill="1" applyBorder="1" applyAlignment="1" applyProtection="1">
      <alignment horizontal="center"/>
    </xf>
    <xf numFmtId="0" fontId="0" fillId="8" borderId="5" xfId="0" applyFill="1" applyBorder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15" fillId="8" borderId="20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protection locked="0"/>
    </xf>
    <xf numFmtId="0" fontId="0" fillId="20" borderId="5" xfId="0" applyFill="1" applyBorder="1" applyAlignment="1" applyProtection="1">
      <protection locked="0"/>
    </xf>
    <xf numFmtId="0" fontId="0" fillId="3" borderId="0" xfId="0" applyFill="1" applyBorder="1" applyAlignment="1" applyProtection="1">
      <alignment wrapText="1"/>
      <protection locked="0"/>
    </xf>
    <xf numFmtId="0" fontId="0" fillId="20" borderId="5" xfId="0" applyFill="1" applyBorder="1" applyAlignment="1" applyProtection="1">
      <alignment wrapText="1"/>
      <protection locked="0"/>
    </xf>
    <xf numFmtId="0" fontId="44" fillId="8" borderId="5" xfId="0" applyFont="1" applyFill="1" applyBorder="1" applyAlignment="1" applyProtection="1">
      <alignment vertical="center"/>
      <protection locked="0"/>
    </xf>
    <xf numFmtId="0" fontId="28" fillId="4" borderId="5" xfId="0" applyFont="1" applyFill="1" applyBorder="1" applyAlignment="1" applyProtection="1">
      <alignment horizontal="left" wrapText="1"/>
    </xf>
    <xf numFmtId="0" fontId="39" fillId="4" borderId="11" xfId="0" applyFont="1" applyFill="1" applyBorder="1" applyProtection="1"/>
    <xf numFmtId="0" fontId="39" fillId="4" borderId="12" xfId="0" applyFont="1" applyFill="1" applyBorder="1" applyProtection="1"/>
    <xf numFmtId="0" fontId="39" fillId="4" borderId="0" xfId="0" applyFont="1" applyFill="1" applyBorder="1" applyProtection="1"/>
    <xf numFmtId="0" fontId="39" fillId="4" borderId="15" xfId="0" applyFont="1" applyFill="1" applyBorder="1" applyProtection="1"/>
    <xf numFmtId="0" fontId="39" fillId="4" borderId="2" xfId="0" applyFont="1" applyFill="1" applyBorder="1" applyProtection="1"/>
    <xf numFmtId="0" fontId="47" fillId="4" borderId="0" xfId="0" applyFont="1" applyFill="1" applyBorder="1" applyAlignment="1" applyProtection="1"/>
    <xf numFmtId="0" fontId="17" fillId="4" borderId="2" xfId="0" applyFont="1" applyFill="1" applyBorder="1" applyAlignment="1" applyProtection="1">
      <alignment horizontal="center" vertical="top" wrapText="1"/>
    </xf>
    <xf numFmtId="0" fontId="17" fillId="4" borderId="0" xfId="0" applyFont="1" applyFill="1" applyBorder="1" applyAlignment="1" applyProtection="1">
      <alignment horizontal="center" vertical="top" wrapText="1"/>
    </xf>
    <xf numFmtId="0" fontId="13" fillId="4" borderId="0" xfId="0" applyFont="1" applyFill="1" applyBorder="1" applyAlignment="1" applyProtection="1">
      <alignment horizontal="left" vertical="center" wrapText="1"/>
    </xf>
    <xf numFmtId="0" fontId="13" fillId="4" borderId="15" xfId="0" applyFont="1" applyFill="1" applyBorder="1" applyAlignment="1" applyProtection="1">
      <alignment horizontal="left" vertical="center" wrapText="1"/>
    </xf>
    <xf numFmtId="0" fontId="13" fillId="4" borderId="2" xfId="0" applyFont="1" applyFill="1" applyBorder="1" applyAlignment="1" applyProtection="1">
      <alignment horizontal="left" vertical="center" wrapText="1"/>
    </xf>
    <xf numFmtId="0" fontId="13" fillId="4" borderId="6" xfId="0" applyFont="1" applyFill="1" applyBorder="1" applyAlignment="1" applyProtection="1">
      <alignment horizontal="left" vertical="center" wrapText="1"/>
    </xf>
    <xf numFmtId="0" fontId="13" fillId="4" borderId="7" xfId="0" applyFont="1" applyFill="1" applyBorder="1" applyAlignment="1" applyProtection="1">
      <alignment horizontal="left" vertical="center" wrapText="1"/>
    </xf>
    <xf numFmtId="0" fontId="13" fillId="4" borderId="3" xfId="0" applyFont="1" applyFill="1" applyBorder="1" applyAlignment="1" applyProtection="1">
      <alignment horizontal="left" vertical="center" wrapText="1"/>
    </xf>
    <xf numFmtId="0" fontId="39" fillId="4" borderId="14" xfId="0" applyFont="1" applyFill="1" applyBorder="1" applyProtection="1"/>
    <xf numFmtId="0" fontId="44" fillId="4" borderId="5" xfId="0" applyFont="1" applyFill="1" applyBorder="1" applyAlignment="1" applyProtection="1">
      <alignment vertical="center"/>
    </xf>
    <xf numFmtId="0" fontId="0" fillId="3" borderId="0" xfId="0" applyFill="1" applyProtection="1"/>
    <xf numFmtId="0" fontId="28" fillId="4" borderId="5" xfId="0" applyFont="1" applyFill="1" applyBorder="1" applyAlignment="1" applyProtection="1">
      <alignment vertical="center" wrapText="1"/>
    </xf>
    <xf numFmtId="0" fontId="13" fillId="4" borderId="5" xfId="0" applyFont="1" applyFill="1" applyBorder="1" applyAlignment="1" applyProtection="1">
      <alignment horizontal="center" vertical="center" wrapText="1"/>
    </xf>
    <xf numFmtId="0" fontId="17" fillId="4" borderId="5" xfId="0" applyFont="1" applyFill="1" applyBorder="1" applyAlignment="1" applyProtection="1">
      <alignment horizontal="center" vertical="center" wrapText="1"/>
    </xf>
    <xf numFmtId="0" fontId="17" fillId="4" borderId="5" xfId="0" applyFont="1" applyFill="1" applyBorder="1" applyAlignment="1" applyProtection="1">
      <alignment horizontal="center" wrapText="1"/>
    </xf>
    <xf numFmtId="0" fontId="13" fillId="4" borderId="5" xfId="0" applyFont="1" applyFill="1" applyBorder="1" applyAlignment="1" applyProtection="1">
      <alignment horizontal="center" wrapText="1"/>
    </xf>
    <xf numFmtId="0" fontId="55" fillId="26" borderId="16" xfId="0" applyFont="1" applyFill="1" applyBorder="1" applyAlignment="1" applyProtection="1">
      <alignment horizontal="center" wrapText="1"/>
    </xf>
    <xf numFmtId="0" fontId="55" fillId="14" borderId="21" xfId="0" applyFont="1" applyFill="1" applyBorder="1" applyAlignment="1" applyProtection="1">
      <alignment horizontal="center" wrapText="1"/>
    </xf>
    <xf numFmtId="0" fontId="55" fillId="26" borderId="22" xfId="0" applyFont="1" applyFill="1" applyBorder="1" applyAlignment="1" applyProtection="1">
      <alignment wrapText="1"/>
    </xf>
    <xf numFmtId="0" fontId="27" fillId="17" borderId="16" xfId="0" applyFont="1" applyFill="1" applyBorder="1" applyAlignment="1" applyProtection="1">
      <alignment horizontal="center" vertical="center" wrapText="1"/>
    </xf>
    <xf numFmtId="0" fontId="13" fillId="27" borderId="5" xfId="0" applyFont="1" applyFill="1" applyBorder="1" applyAlignment="1" applyProtection="1">
      <alignment horizontal="center" vertical="center" wrapText="1"/>
    </xf>
    <xf numFmtId="0" fontId="32" fillId="8" borderId="5" xfId="0" applyFont="1" applyFill="1" applyBorder="1" applyAlignment="1" applyProtection="1">
      <alignment horizont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</xf>
    <xf numFmtId="0" fontId="39" fillId="14" borderId="0" xfId="0" applyFont="1" applyFill="1" applyBorder="1" applyProtection="1">
      <protection locked="0"/>
    </xf>
    <xf numFmtId="0" fontId="32" fillId="14" borderId="0" xfId="0" applyFont="1" applyFill="1" applyBorder="1" applyAlignment="1" applyProtection="1">
      <protection locked="0"/>
    </xf>
    <xf numFmtId="0" fontId="5" fillId="6" borderId="3" xfId="0" applyFont="1" applyFill="1" applyBorder="1" applyAlignment="1" applyProtection="1">
      <alignment horizontal="center" vertical="center" wrapText="1"/>
    </xf>
    <xf numFmtId="0" fontId="39" fillId="14" borderId="0" xfId="0" applyFont="1" applyFill="1" applyProtection="1">
      <protection locked="0"/>
    </xf>
    <xf numFmtId="0" fontId="37" fillId="14" borderId="0" xfId="0" applyFont="1" applyFill="1" applyBorder="1" applyAlignment="1" applyProtection="1">
      <alignment horizontal="righ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39" fillId="3" borderId="0" xfId="0" applyFont="1" applyFill="1" applyBorder="1" applyAlignment="1" applyProtection="1">
      <protection locked="0"/>
    </xf>
    <xf numFmtId="0" fontId="39" fillId="3" borderId="0" xfId="0" applyFont="1" applyFill="1" applyBorder="1" applyAlignment="1" applyProtection="1">
      <alignment horizontal="center"/>
      <protection locked="0"/>
    </xf>
    <xf numFmtId="0" fontId="2" fillId="14" borderId="0" xfId="0" applyFont="1" applyFill="1" applyBorder="1" applyAlignment="1" applyProtection="1">
      <alignment horizontal="center" wrapText="1"/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12" fillId="4" borderId="5" xfId="0" applyFont="1" applyFill="1" applyBorder="1" applyAlignment="1" applyProtection="1">
      <alignment horizontal="center"/>
    </xf>
    <xf numFmtId="0" fontId="37" fillId="4" borderId="5" xfId="0" applyFont="1" applyFill="1" applyBorder="1" applyAlignment="1" applyProtection="1">
      <alignment horizontal="left" vertical="center"/>
    </xf>
    <xf numFmtId="0" fontId="59" fillId="4" borderId="5" xfId="0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39" fillId="8" borderId="5" xfId="0" applyFont="1" applyFill="1" applyBorder="1" applyAlignment="1" applyProtection="1">
      <alignment horizontal="center" vertical="center"/>
      <protection locked="0"/>
    </xf>
    <xf numFmtId="0" fontId="12" fillId="4" borderId="5" xfId="0" applyFont="1" applyFill="1" applyBorder="1" applyAlignment="1" applyProtection="1">
      <alignment horizontal="center"/>
    </xf>
    <xf numFmtId="0" fontId="0" fillId="8" borderId="5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39" fillId="8" borderId="5" xfId="0" applyFont="1" applyFill="1" applyBorder="1" applyAlignment="1" applyProtection="1">
      <alignment horizontal="center" wrapText="1"/>
      <protection locked="0"/>
    </xf>
    <xf numFmtId="0" fontId="28" fillId="8" borderId="5" xfId="0" applyFont="1" applyFill="1" applyBorder="1" applyAlignment="1" applyProtection="1">
      <alignment horizontal="center" vertical="center" wrapText="1"/>
      <protection locked="0"/>
    </xf>
    <xf numFmtId="2" fontId="0" fillId="3" borderId="0" xfId="0" applyNumberFormat="1" applyFill="1" applyBorder="1" applyProtection="1">
      <protection locked="0"/>
    </xf>
    <xf numFmtId="0" fontId="1" fillId="3" borderId="0" xfId="0" applyFont="1" applyFill="1" applyProtection="1">
      <protection locked="0"/>
    </xf>
    <xf numFmtId="0" fontId="9" fillId="3" borderId="0" xfId="0" applyFont="1" applyFill="1" applyProtection="1">
      <protection locked="0"/>
    </xf>
    <xf numFmtId="0" fontId="0" fillId="3" borderId="0" xfId="0" applyFill="1" applyBorder="1" applyAlignment="1" applyProtection="1">
      <alignment horizontal="left"/>
      <protection locked="0"/>
    </xf>
    <xf numFmtId="2" fontId="0" fillId="3" borderId="0" xfId="0" applyNumberFormat="1" applyFill="1" applyProtection="1">
      <protection locked="0"/>
    </xf>
    <xf numFmtId="164" fontId="0" fillId="3" borderId="0" xfId="0" applyNumberFormat="1" applyFill="1" applyBorder="1" applyProtection="1">
      <protection locked="0"/>
    </xf>
    <xf numFmtId="164" fontId="0" fillId="3" borderId="0" xfId="0" applyNumberFormat="1" applyFill="1" applyProtection="1">
      <protection locked="0"/>
    </xf>
    <xf numFmtId="0" fontId="16" fillId="3" borderId="0" xfId="0" applyNumberFormat="1" applyFont="1" applyFill="1" applyBorder="1" applyAlignment="1" applyProtection="1">
      <alignment horizontal="left" vertical="center" wrapText="1"/>
      <protection locked="0"/>
    </xf>
    <xf numFmtId="0" fontId="0" fillId="3" borderId="0" xfId="0" applyNumberFormat="1" applyFill="1" applyProtection="1">
      <protection locked="0"/>
    </xf>
    <xf numFmtId="1" fontId="21" fillId="8" borderId="5" xfId="0" applyNumberFormat="1" applyFont="1" applyFill="1" applyBorder="1" applyAlignment="1" applyProtection="1">
      <alignment horizontal="center" vertical="top" wrapText="1"/>
      <protection locked="0"/>
    </xf>
    <xf numFmtId="1" fontId="21" fillId="14" borderId="0" xfId="0" applyNumberFormat="1" applyFont="1" applyFill="1" applyBorder="1" applyAlignment="1" applyProtection="1">
      <alignment horizontal="center" vertical="top" wrapText="1"/>
      <protection locked="0"/>
    </xf>
    <xf numFmtId="0" fontId="0" fillId="14" borderId="0" xfId="0" applyFill="1" applyBorder="1" applyProtection="1">
      <protection locked="0"/>
    </xf>
    <xf numFmtId="0" fontId="0" fillId="14" borderId="0" xfId="0" applyFill="1" applyProtection="1">
      <protection locked="0"/>
    </xf>
    <xf numFmtId="0" fontId="12" fillId="8" borderId="10" xfId="0" applyFont="1" applyFill="1" applyBorder="1" applyAlignment="1" applyProtection="1">
      <alignment horizontal="center" vertical="center" wrapText="1"/>
      <protection locked="0"/>
    </xf>
    <xf numFmtId="0" fontId="23" fillId="3" borderId="0" xfId="0" applyFont="1" applyFill="1" applyBorder="1" applyAlignment="1" applyProtection="1">
      <alignment horizontal="right" vertical="top" wrapText="1"/>
      <protection locked="0"/>
    </xf>
    <xf numFmtId="0" fontId="42" fillId="3" borderId="0" xfId="0" applyFont="1" applyFill="1" applyProtection="1">
      <protection locked="0"/>
    </xf>
    <xf numFmtId="0" fontId="0" fillId="24" borderId="11" xfId="0" applyFill="1" applyBorder="1" applyAlignment="1" applyProtection="1">
      <alignment wrapText="1"/>
      <protection locked="0"/>
    </xf>
    <xf numFmtId="0" fontId="0" fillId="24" borderId="8" xfId="0" applyFill="1" applyBorder="1" applyAlignment="1" applyProtection="1">
      <alignment wrapText="1"/>
      <protection locked="0"/>
    </xf>
    <xf numFmtId="0" fontId="0" fillId="23" borderId="8" xfId="0" applyFill="1" applyBorder="1" applyAlignment="1" applyProtection="1">
      <alignment horizontal="center"/>
      <protection locked="0"/>
    </xf>
    <xf numFmtId="1" fontId="0" fillId="23" borderId="0" xfId="0" applyNumberFormat="1" applyFill="1" applyAlignment="1" applyProtection="1">
      <alignment horizontal="center" vertical="center"/>
      <protection locked="0"/>
    </xf>
    <xf numFmtId="0" fontId="32" fillId="21" borderId="5" xfId="0" applyFont="1" applyFill="1" applyBorder="1" applyAlignment="1" applyProtection="1">
      <alignment horizontal="center" wrapText="1"/>
      <protection locked="0"/>
    </xf>
    <xf numFmtId="0" fontId="39" fillId="21" borderId="5" xfId="0" applyFont="1" applyFill="1" applyBorder="1" applyAlignment="1" applyProtection="1">
      <alignment horizontal="center" wrapText="1"/>
      <protection locked="0"/>
    </xf>
    <xf numFmtId="0" fontId="13" fillId="21" borderId="5" xfId="0" applyFont="1" applyFill="1" applyBorder="1" applyAlignment="1" applyProtection="1">
      <alignment horizontal="center" wrapText="1"/>
      <protection locked="0"/>
    </xf>
    <xf numFmtId="0" fontId="0" fillId="21" borderId="5" xfId="0" applyFill="1" applyBorder="1" applyAlignment="1" applyProtection="1">
      <alignment horizontal="center"/>
      <protection locked="0"/>
    </xf>
    <xf numFmtId="0" fontId="32" fillId="14" borderId="2" xfId="0" applyFont="1" applyFill="1" applyBorder="1" applyAlignment="1" applyProtection="1">
      <alignment horizontal="center"/>
      <protection locked="0"/>
    </xf>
    <xf numFmtId="0" fontId="39" fillId="14" borderId="0" xfId="0" applyFont="1" applyFill="1" applyBorder="1" applyAlignment="1" applyProtection="1">
      <alignment horizontal="center"/>
      <protection locked="0"/>
    </xf>
    <xf numFmtId="0" fontId="32" fillId="14" borderId="0" xfId="0" applyFont="1" applyFill="1" applyBorder="1" applyAlignment="1" applyProtection="1">
      <alignment horizontal="center"/>
      <protection locked="0"/>
    </xf>
    <xf numFmtId="0" fontId="55" fillId="8" borderId="5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55" fillId="8" borderId="1" xfId="0" applyFont="1" applyFill="1" applyBorder="1" applyAlignment="1" applyProtection="1">
      <alignment horizontal="center" vertical="center" wrapText="1"/>
      <protection locked="0"/>
    </xf>
    <xf numFmtId="0" fontId="39" fillId="14" borderId="0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8" borderId="4" xfId="0" applyFill="1" applyBorder="1" applyAlignment="1" applyProtection="1">
      <alignment horizontal="center" vertical="center"/>
      <protection locked="0"/>
    </xf>
    <xf numFmtId="0" fontId="55" fillId="14" borderId="0" xfId="0" applyFont="1" applyFill="1" applyBorder="1" applyAlignment="1" applyProtection="1">
      <alignment horizontal="center" vertical="center" wrapText="1"/>
      <protection locked="0"/>
    </xf>
    <xf numFmtId="0" fontId="39" fillId="3" borderId="0" xfId="0" applyFont="1" applyFill="1" applyBorder="1" applyAlignment="1" applyProtection="1">
      <alignment horizontal="center" vertical="center"/>
      <protection locked="0"/>
    </xf>
    <xf numFmtId="0" fontId="1" fillId="8" borderId="5" xfId="0" applyFont="1" applyFill="1" applyBorder="1" applyAlignment="1" applyProtection="1">
      <alignment horizontal="center" vertical="center"/>
      <protection locked="0"/>
    </xf>
    <xf numFmtId="0" fontId="0" fillId="20" borderId="5" xfId="0" applyFill="1" applyBorder="1" applyAlignment="1" applyProtection="1">
      <alignment horizontal="center" vertical="center"/>
      <protection locked="0"/>
    </xf>
    <xf numFmtId="165" fontId="28" fillId="8" borderId="5" xfId="0" applyNumberFormat="1" applyFont="1" applyFill="1" applyBorder="1" applyAlignment="1" applyProtection="1">
      <alignment horizontal="center" vertical="center" wrapText="1"/>
      <protection locked="0"/>
    </xf>
    <xf numFmtId="0" fontId="65" fillId="8" borderId="5" xfId="0" applyFont="1" applyFill="1" applyBorder="1" applyProtection="1">
      <protection locked="0"/>
    </xf>
    <xf numFmtId="0" fontId="24" fillId="8" borderId="5" xfId="0" applyFont="1" applyFill="1" applyBorder="1" applyAlignment="1" applyProtection="1">
      <alignment horizontal="center" vertical="center"/>
      <protection locked="0"/>
    </xf>
    <xf numFmtId="0" fontId="37" fillId="4" borderId="5" xfId="0" applyFont="1" applyFill="1" applyBorder="1" applyAlignment="1" applyProtection="1"/>
    <xf numFmtId="0" fontId="1" fillId="4" borderId="5" xfId="0" applyFont="1" applyFill="1" applyBorder="1" applyAlignment="1" applyProtection="1">
      <alignment wrapText="1"/>
    </xf>
    <xf numFmtId="0" fontId="26" fillId="4" borderId="5" xfId="0" applyFont="1" applyFill="1" applyBorder="1" applyProtection="1"/>
    <xf numFmtId="0" fontId="33" fillId="4" borderId="5" xfId="0" applyFont="1" applyFill="1" applyBorder="1" applyProtection="1"/>
    <xf numFmtId="0" fontId="0" fillId="12" borderId="5" xfId="0" applyFill="1" applyBorder="1" applyAlignment="1" applyProtection="1">
      <alignment horizontal="center"/>
    </xf>
    <xf numFmtId="0" fontId="0" fillId="12" borderId="5" xfId="0" applyFill="1" applyBorder="1" applyProtection="1"/>
    <xf numFmtId="0" fontId="0" fillId="12" borderId="5" xfId="0" applyFill="1" applyBorder="1" applyAlignment="1" applyProtection="1">
      <alignment horizontal="center" vertical="center"/>
    </xf>
    <xf numFmtId="0" fontId="14" fillId="10" borderId="6" xfId="0" applyFont="1" applyFill="1" applyBorder="1" applyAlignment="1" applyProtection="1">
      <alignment horizontal="center" wrapText="1"/>
    </xf>
    <xf numFmtId="0" fontId="12" fillId="4" borderId="5" xfId="0" applyFont="1" applyFill="1" applyBorder="1" applyAlignment="1" applyProtection="1"/>
    <xf numFmtId="0" fontId="14" fillId="10" borderId="6" xfId="0" applyFont="1" applyFill="1" applyBorder="1" applyAlignment="1" applyProtection="1">
      <alignment horizontal="center" vertical="center" wrapText="1"/>
    </xf>
    <xf numFmtId="0" fontId="26" fillId="4" borderId="5" xfId="0" applyFont="1" applyFill="1" applyBorder="1" applyAlignment="1" applyProtection="1">
      <alignment wrapText="1"/>
    </xf>
    <xf numFmtId="165" fontId="32" fillId="22" borderId="1" xfId="0" applyNumberFormat="1" applyFont="1" applyFill="1" applyBorder="1" applyAlignment="1" applyProtection="1">
      <alignment horizontal="center"/>
    </xf>
    <xf numFmtId="165" fontId="39" fillId="22" borderId="1" xfId="0" applyNumberFormat="1" applyFont="1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 vertical="center" wrapText="1"/>
      <protection locked="0"/>
    </xf>
    <xf numFmtId="0" fontId="28" fillId="8" borderId="5" xfId="0" applyFont="1" applyFill="1" applyBorder="1" applyAlignment="1" applyProtection="1">
      <alignment vertical="center" wrapText="1"/>
      <protection locked="0"/>
    </xf>
    <xf numFmtId="0" fontId="28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protection locked="0"/>
    </xf>
    <xf numFmtId="0" fontId="13" fillId="8" borderId="5" xfId="0" applyFont="1" applyFill="1" applyBorder="1" applyAlignment="1" applyProtection="1">
      <alignment horizontal="center" wrapText="1"/>
      <protection locked="0"/>
    </xf>
    <xf numFmtId="0" fontId="13" fillId="8" borderId="5" xfId="0" applyFont="1" applyFill="1" applyBorder="1" applyAlignment="1" applyProtection="1">
      <alignment horizontal="center" vertical="center" wrapText="1"/>
      <protection locked="0"/>
    </xf>
    <xf numFmtId="0" fontId="13" fillId="8" borderId="1" xfId="0" applyFont="1" applyFill="1" applyBorder="1" applyAlignment="1" applyProtection="1">
      <alignment horizontal="center" wrapText="1"/>
      <protection locked="0"/>
    </xf>
    <xf numFmtId="0" fontId="17" fillId="8" borderId="5" xfId="0" applyFont="1" applyFill="1" applyBorder="1" applyAlignment="1" applyProtection="1">
      <alignment horizontal="center" wrapText="1"/>
      <protection locked="0"/>
    </xf>
    <xf numFmtId="0" fontId="13" fillId="8" borderId="10" xfId="0" applyFont="1" applyFill="1" applyBorder="1" applyAlignment="1" applyProtection="1">
      <alignment horizontal="center" wrapText="1"/>
      <protection locked="0"/>
    </xf>
    <xf numFmtId="0" fontId="13" fillId="8" borderId="10" xfId="0" applyFont="1" applyFill="1" applyBorder="1" applyAlignment="1" applyProtection="1">
      <alignment horizontal="center" vertical="center" wrapText="1"/>
      <protection locked="0"/>
    </xf>
    <xf numFmtId="0" fontId="17" fillId="8" borderId="10" xfId="0" applyFont="1" applyFill="1" applyBorder="1" applyAlignment="1" applyProtection="1">
      <alignment horizontal="center" wrapText="1"/>
      <protection locked="0"/>
    </xf>
    <xf numFmtId="0" fontId="13" fillId="8" borderId="19" xfId="0" applyFont="1" applyFill="1" applyBorder="1" applyAlignment="1" applyProtection="1">
      <alignment horizontal="center" wrapText="1"/>
      <protection locked="0"/>
    </xf>
    <xf numFmtId="0" fontId="12" fillId="8" borderId="10" xfId="0" applyFont="1" applyFill="1" applyBorder="1" applyAlignment="1" applyProtection="1">
      <alignment horizontal="center"/>
      <protection locked="0"/>
    </xf>
    <xf numFmtId="0" fontId="21" fillId="3" borderId="0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166" fontId="2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69" fillId="3" borderId="0" xfId="0" applyFont="1" applyFill="1" applyProtection="1">
      <protection locked="0"/>
    </xf>
    <xf numFmtId="0" fontId="3" fillId="4" borderId="27" xfId="0" applyFont="1" applyFill="1" applyBorder="1" applyAlignment="1" applyProtection="1">
      <alignment horizontal="center" vertical="center" wrapText="1"/>
    </xf>
    <xf numFmtId="0" fontId="34" fillId="4" borderId="5" xfId="0" applyFont="1" applyFill="1" applyBorder="1" applyAlignment="1" applyProtection="1">
      <alignment horizontal="center" vertical="center" wrapText="1"/>
    </xf>
    <xf numFmtId="0" fontId="15" fillId="4" borderId="5" xfId="0" applyFont="1" applyFill="1" applyBorder="1" applyAlignment="1" applyProtection="1">
      <alignment horizontal="center" vertical="center" wrapText="1"/>
    </xf>
    <xf numFmtId="0" fontId="15" fillId="8" borderId="5" xfId="0" applyFont="1" applyFill="1" applyBorder="1" applyAlignment="1" applyProtection="1">
      <alignment horizontal="center" vertical="center" wrapText="1"/>
      <protection locked="0"/>
    </xf>
    <xf numFmtId="0" fontId="21" fillId="29" borderId="5" xfId="0" applyFont="1" applyFill="1" applyBorder="1" applyAlignment="1" applyProtection="1">
      <alignment horizontal="center" vertical="top" wrapText="1"/>
      <protection locked="0"/>
    </xf>
    <xf numFmtId="0" fontId="0" fillId="21" borderId="8" xfId="0" applyFill="1" applyBorder="1" applyAlignment="1" applyProtection="1">
      <alignment horizontal="center" vertical="center"/>
      <protection locked="0"/>
    </xf>
    <xf numFmtId="165" fontId="0" fillId="25" borderId="8" xfId="0" applyNumberFormat="1" applyFill="1" applyBorder="1" applyAlignment="1" applyProtection="1">
      <alignment horizontal="center" vertical="center"/>
      <protection locked="0"/>
    </xf>
    <xf numFmtId="0" fontId="71" fillId="3" borderId="0" xfId="0" applyFont="1" applyFill="1" applyBorder="1" applyAlignment="1" applyProtection="1">
      <alignment horizontal="center" vertical="top" wrapText="1"/>
      <protection locked="0"/>
    </xf>
    <xf numFmtId="0" fontId="15" fillId="3" borderId="0" xfId="0" applyFont="1" applyFill="1" applyBorder="1" applyAlignment="1" applyProtection="1">
      <alignment horizontal="center" vertical="top" wrapText="1"/>
      <protection locked="0"/>
    </xf>
    <xf numFmtId="0" fontId="25" fillId="3" borderId="0" xfId="0" applyFont="1" applyFill="1" applyBorder="1" applyAlignment="1" applyProtection="1">
      <protection locked="0"/>
    </xf>
    <xf numFmtId="0" fontId="30" fillId="3" borderId="0" xfId="0" applyFont="1" applyFill="1" applyBorder="1" applyAlignment="1" applyProtection="1">
      <alignment vertical="center" wrapText="1"/>
      <protection locked="0"/>
    </xf>
    <xf numFmtId="0" fontId="82" fillId="3" borderId="0" xfId="0" applyFont="1" applyFill="1" applyBorder="1" applyAlignment="1" applyProtection="1">
      <alignment vertical="center" wrapText="1"/>
      <protection locked="0"/>
    </xf>
    <xf numFmtId="0" fontId="0" fillId="3" borderId="0" xfId="0" applyFill="1" applyAlignment="1" applyProtection="1">
      <protection locked="0"/>
    </xf>
    <xf numFmtId="0" fontId="17" fillId="3" borderId="0" xfId="0" applyFont="1" applyFill="1" applyBorder="1" applyAlignment="1" applyProtection="1">
      <alignment horizontal="center" vertical="top" wrapText="1"/>
      <protection locked="0"/>
    </xf>
    <xf numFmtId="0" fontId="26" fillId="8" borderId="5" xfId="0" applyFont="1" applyFill="1" applyBorder="1" applyAlignment="1" applyProtection="1">
      <alignment horizontal="center" vertical="center"/>
      <protection locked="0"/>
    </xf>
    <xf numFmtId="0" fontId="86" fillId="3" borderId="0" xfId="0" applyFont="1" applyFill="1" applyProtection="1">
      <protection locked="0"/>
    </xf>
    <xf numFmtId="165" fontId="28" fillId="18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vertical="top"/>
      <protection locked="0"/>
    </xf>
    <xf numFmtId="0" fontId="0" fillId="0" borderId="2" xfId="0" applyFill="1" applyBorder="1" applyAlignment="1" applyProtection="1">
      <alignment vertical="top"/>
      <protection locked="0"/>
    </xf>
    <xf numFmtId="0" fontId="0" fillId="3" borderId="2" xfId="0" applyFill="1" applyBorder="1" applyAlignment="1" applyProtection="1">
      <alignment vertical="top"/>
      <protection locked="0"/>
    </xf>
    <xf numFmtId="0" fontId="40" fillId="8" borderId="5" xfId="0" applyFont="1" applyFill="1" applyBorder="1" applyAlignment="1" applyProtection="1">
      <alignment horizontal="center" wrapText="1"/>
      <protection locked="0"/>
    </xf>
    <xf numFmtId="0" fontId="23" fillId="8" borderId="5" xfId="0" applyFont="1" applyFill="1" applyBorder="1" applyAlignment="1" applyProtection="1">
      <alignment horizontal="center" vertical="center" wrapText="1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top"/>
      <protection locked="0"/>
    </xf>
    <xf numFmtId="165" fontId="88" fillId="8" borderId="5" xfId="0" applyNumberFormat="1" applyFont="1" applyFill="1" applyBorder="1" applyAlignment="1" applyProtection="1">
      <alignment horizontal="center" vertical="top" wrapText="1"/>
      <protection locked="0"/>
    </xf>
    <xf numFmtId="0" fontId="1" fillId="8" borderId="5" xfId="0" applyFont="1" applyFill="1" applyBorder="1" applyProtection="1">
      <protection locked="0"/>
    </xf>
    <xf numFmtId="0" fontId="1" fillId="8" borderId="8" xfId="0" applyFont="1" applyFill="1" applyBorder="1" applyProtection="1">
      <protection locked="0"/>
    </xf>
    <xf numFmtId="0" fontId="1" fillId="8" borderId="4" xfId="0" applyFont="1" applyFill="1" applyBorder="1" applyAlignment="1" applyProtection="1">
      <alignment horizontal="center" vertical="center"/>
      <protection locked="0"/>
    </xf>
    <xf numFmtId="0" fontId="1" fillId="8" borderId="8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27" fillId="17" borderId="18" xfId="0" applyFont="1" applyFill="1" applyBorder="1" applyAlignment="1" applyProtection="1">
      <alignment horizontal="center" vertical="center" wrapText="1"/>
    </xf>
    <xf numFmtId="0" fontId="13" fillId="8" borderId="5" xfId="0" applyFont="1" applyFill="1" applyBorder="1" applyAlignment="1" applyProtection="1">
      <alignment vertical="center" wrapText="1"/>
      <protection locked="0"/>
    </xf>
    <xf numFmtId="0" fontId="40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Border="1" applyProtection="1">
      <protection locked="0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13" fillId="8" borderId="1" xfId="0" applyFont="1" applyFill="1" applyBorder="1" applyAlignment="1" applyProtection="1">
      <alignment horizontal="center" vertical="center" wrapText="1"/>
      <protection locked="0"/>
    </xf>
    <xf numFmtId="0" fontId="13" fillId="8" borderId="19" xfId="0" applyFont="1" applyFill="1" applyBorder="1" applyAlignment="1" applyProtection="1">
      <alignment horizontal="center" vertical="center" wrapText="1"/>
      <protection locked="0"/>
    </xf>
    <xf numFmtId="0" fontId="55" fillId="17" borderId="17" xfId="0" applyFont="1" applyFill="1" applyBorder="1" applyAlignment="1" applyProtection="1">
      <alignment horizontal="center" wrapText="1"/>
    </xf>
    <xf numFmtId="0" fontId="55" fillId="26" borderId="28" xfId="0" applyFont="1" applyFill="1" applyBorder="1" applyAlignment="1" applyProtection="1">
      <alignment wrapText="1"/>
    </xf>
    <xf numFmtId="0" fontId="27" fillId="17" borderId="5" xfId="0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 applyProtection="1">
      <alignment horizontal="center" vertical="center"/>
    </xf>
    <xf numFmtId="0" fontId="37" fillId="4" borderId="5" xfId="0" applyFont="1" applyFill="1" applyBorder="1" applyAlignment="1" applyProtection="1">
      <alignment horizontal="left"/>
    </xf>
    <xf numFmtId="0" fontId="12" fillId="4" borderId="5" xfId="0" applyFont="1" applyFill="1" applyBorder="1" applyAlignment="1" applyProtection="1">
      <alignment horizontal="center" vertical="center" wrapText="1"/>
    </xf>
    <xf numFmtId="0" fontId="21" fillId="4" borderId="5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</xf>
    <xf numFmtId="0" fontId="39" fillId="8" borderId="5" xfId="0" applyFont="1" applyFill="1" applyBorder="1" applyAlignment="1" applyProtection="1">
      <alignment horizontal="center" vertical="center"/>
      <protection locked="0"/>
    </xf>
    <xf numFmtId="0" fontId="14" fillId="10" borderId="5" xfId="0" applyFont="1" applyFill="1" applyBorder="1" applyAlignment="1" applyProtection="1">
      <alignment horizontal="center"/>
    </xf>
    <xf numFmtId="0" fontId="14" fillId="10" borderId="5" xfId="0" applyFont="1" applyFill="1" applyBorder="1" applyAlignment="1" applyProtection="1">
      <alignment horizontal="center" vertical="center"/>
    </xf>
    <xf numFmtId="0" fontId="0" fillId="21" borderId="5" xfId="0" applyFill="1" applyBorder="1" applyAlignment="1" applyProtection="1">
      <alignment horizontal="center" vertical="center" wrapText="1"/>
      <protection locked="0"/>
    </xf>
    <xf numFmtId="0" fontId="0" fillId="8" borderId="5" xfId="0" applyFill="1" applyBorder="1" applyProtection="1">
      <protection locked="0"/>
    </xf>
    <xf numFmtId="0" fontId="0" fillId="8" borderId="5" xfId="0" applyFill="1" applyBorder="1" applyAlignment="1" applyProtection="1">
      <alignment horizontal="center" vertical="center"/>
      <protection locked="0"/>
    </xf>
    <xf numFmtId="0" fontId="2" fillId="21" borderId="5" xfId="0" applyFont="1" applyFill="1" applyBorder="1" applyAlignment="1" applyProtection="1">
      <alignment horizontal="center" vertical="center" wrapText="1"/>
    </xf>
    <xf numFmtId="0" fontId="14" fillId="10" borderId="5" xfId="0" applyFont="1" applyFill="1" applyBorder="1" applyAlignment="1" applyProtection="1">
      <alignment horizontal="center" wrapText="1"/>
    </xf>
    <xf numFmtId="0" fontId="0" fillId="8" borderId="8" xfId="0" applyFill="1" applyBorder="1" applyAlignment="1" applyProtection="1">
      <alignment horizontal="center" vertical="center"/>
      <protection locked="0"/>
    </xf>
    <xf numFmtId="0" fontId="0" fillId="8" borderId="5" xfId="0" applyFill="1" applyBorder="1" applyAlignment="1" applyProtection="1">
      <alignment horizontal="center" vertical="center" wrapText="1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14" fillId="10" borderId="1" xfId="0" applyFont="1" applyFill="1" applyBorder="1" applyAlignment="1" applyProtection="1">
      <alignment horizontal="center" vertical="center"/>
    </xf>
    <xf numFmtId="0" fontId="26" fillId="4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 vertical="center" wrapText="1"/>
      <protection locked="0"/>
    </xf>
    <xf numFmtId="0" fontId="0" fillId="8" borderId="4" xfId="0" applyFill="1" applyBorder="1" applyAlignment="1" applyProtection="1">
      <alignment horizontal="center" vertical="center" wrapText="1"/>
      <protection locked="0"/>
    </xf>
    <xf numFmtId="0" fontId="73" fillId="3" borderId="0" xfId="0" applyFont="1" applyFill="1" applyBorder="1" applyAlignment="1" applyProtection="1">
      <alignment horizontal="center" vertical="center"/>
      <protection locked="0"/>
    </xf>
    <xf numFmtId="0" fontId="73" fillId="3" borderId="0" xfId="0" applyFont="1" applyFill="1" applyBorder="1" applyAlignment="1" applyProtection="1">
      <alignment horizontal="center"/>
      <protection locked="0"/>
    </xf>
    <xf numFmtId="1" fontId="73" fillId="3" borderId="0" xfId="0" applyNumberFormat="1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vertical="center" wrapText="1"/>
      <protection locked="0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9" fillId="3" borderId="0" xfId="0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0" fontId="1" fillId="3" borderId="0" xfId="0" applyFont="1" applyFill="1" applyBorder="1" applyProtection="1">
      <protection locked="0"/>
    </xf>
    <xf numFmtId="0" fontId="1" fillId="4" borderId="5" xfId="0" applyFont="1" applyFill="1" applyBorder="1" applyAlignment="1" applyProtection="1">
      <alignment horizontal="center" vertical="center" wrapText="1"/>
    </xf>
    <xf numFmtId="0" fontId="91" fillId="4" borderId="5" xfId="0" applyFont="1" applyFill="1" applyBorder="1" applyAlignment="1" applyProtection="1">
      <alignment horizontal="center" vertical="center" wrapText="1"/>
    </xf>
    <xf numFmtId="0" fontId="0" fillId="3" borderId="0" xfId="0" applyFill="1" applyBorder="1" applyProtection="1"/>
    <xf numFmtId="0" fontId="72" fillId="3" borderId="0" xfId="0" applyFont="1" applyFill="1" applyBorder="1" applyAlignment="1" applyProtection="1">
      <alignment horizontal="center" vertical="top"/>
      <protection locked="0"/>
    </xf>
    <xf numFmtId="0" fontId="23" fillId="3" borderId="0" xfId="0" applyFont="1" applyFill="1" applyBorder="1" applyAlignment="1" applyProtection="1">
      <alignment horizontal="center" vertical="top"/>
      <protection locked="0"/>
    </xf>
    <xf numFmtId="165" fontId="23" fillId="3" borderId="0" xfId="0" applyNumberFormat="1" applyFont="1" applyFill="1" applyBorder="1" applyAlignment="1" applyProtection="1">
      <alignment horizontal="center" vertical="top" wrapText="1"/>
      <protection locked="0"/>
    </xf>
    <xf numFmtId="1" fontId="23" fillId="3" borderId="0" xfId="0" applyNumberFormat="1" applyFont="1" applyFill="1" applyBorder="1" applyAlignment="1" applyProtection="1">
      <alignment horizontal="center" vertical="top" wrapText="1"/>
      <protection locked="0"/>
    </xf>
    <xf numFmtId="0" fontId="23" fillId="3" borderId="0" xfId="0" applyFont="1" applyFill="1" applyBorder="1" applyAlignment="1" applyProtection="1">
      <alignment horizontal="center" vertical="top" wrapText="1"/>
      <protection locked="0"/>
    </xf>
    <xf numFmtId="0" fontId="23" fillId="3" borderId="0" xfId="0" applyFont="1" applyFill="1" applyBorder="1" applyAlignment="1" applyProtection="1">
      <alignment horizontal="center" vertical="center" wrapText="1"/>
      <protection locked="0"/>
    </xf>
    <xf numFmtId="0" fontId="23" fillId="3" borderId="0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1" fontId="0" fillId="3" borderId="0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 textRotation="90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66" fillId="5" borderId="27" xfId="0" applyFont="1" applyFill="1" applyBorder="1" applyAlignment="1" applyProtection="1">
      <alignment horizontal="center" vertical="center" wrapText="1"/>
      <protection locked="0"/>
    </xf>
    <xf numFmtId="0" fontId="60" fillId="5" borderId="27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vertical="center" textRotation="90"/>
      <protection locked="0"/>
    </xf>
    <xf numFmtId="0" fontId="0" fillId="0" borderId="15" xfId="0" applyFill="1" applyBorder="1" applyAlignment="1" applyProtection="1">
      <alignment vertical="center" textRotation="90"/>
      <protection locked="0"/>
    </xf>
    <xf numFmtId="0" fontId="90" fillId="0" borderId="0" xfId="0" applyFont="1" applyAlignment="1" applyProtection="1">
      <alignment vertical="center"/>
      <protection locked="0"/>
    </xf>
    <xf numFmtId="0" fontId="22" fillId="6" borderId="1" xfId="0" applyFont="1" applyFill="1" applyBorder="1" applyAlignment="1" applyProtection="1">
      <alignment horizontal="center" vertical="center" wrapText="1"/>
      <protection locked="0"/>
    </xf>
    <xf numFmtId="0" fontId="1" fillId="21" borderId="5" xfId="0" applyFont="1" applyFill="1" applyBorder="1" applyAlignment="1" applyProtection="1">
      <alignment horizontal="center" vertical="center" wrapText="1"/>
    </xf>
    <xf numFmtId="0" fontId="61" fillId="29" borderId="5" xfId="0" applyFont="1" applyFill="1" applyBorder="1" applyAlignment="1" applyProtection="1">
      <alignment horizontal="center" vertical="center" wrapText="1"/>
    </xf>
    <xf numFmtId="0" fontId="28" fillId="21" borderId="5" xfId="0" applyFont="1" applyFill="1" applyBorder="1" applyAlignment="1" applyProtection="1">
      <alignment horizontal="center" vertical="center" wrapText="1"/>
    </xf>
    <xf numFmtId="165" fontId="28" fillId="29" borderId="5" xfId="0" applyNumberFormat="1" applyFont="1" applyFill="1" applyBorder="1" applyAlignment="1" applyProtection="1">
      <alignment horizontal="center" vertical="center" wrapText="1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vertical="top" wrapText="1"/>
    </xf>
    <xf numFmtId="0" fontId="1" fillId="4" borderId="8" xfId="0" applyFont="1" applyFill="1" applyBorder="1" applyAlignment="1" applyProtection="1">
      <alignment vertical="top" wrapText="1"/>
    </xf>
    <xf numFmtId="0" fontId="1" fillId="4" borderId="1" xfId="0" applyFont="1" applyFill="1" applyBorder="1" applyAlignment="1" applyProtection="1">
      <alignment horizontal="center" vertical="center"/>
    </xf>
    <xf numFmtId="0" fontId="1" fillId="29" borderId="10" xfId="0" applyFont="1" applyFill="1" applyBorder="1" applyAlignment="1" applyProtection="1">
      <alignment horizontal="center" vertical="center" wrapText="1"/>
    </xf>
    <xf numFmtId="0" fontId="1" fillId="21" borderId="5" xfId="0" applyFont="1" applyFill="1" applyBorder="1" applyAlignment="1" applyProtection="1">
      <alignment horizontal="center" vertical="center"/>
    </xf>
    <xf numFmtId="1" fontId="1" fillId="29" borderId="5" xfId="0" applyNumberFormat="1" applyFont="1" applyFill="1" applyBorder="1" applyAlignment="1" applyProtection="1">
      <alignment horizontal="center" vertical="center"/>
    </xf>
    <xf numFmtId="0" fontId="1" fillId="29" borderId="5" xfId="0" applyFont="1" applyFill="1" applyBorder="1" applyAlignment="1" applyProtection="1">
      <alignment horizontal="center" vertical="center"/>
    </xf>
    <xf numFmtId="0" fontId="21" fillId="12" borderId="4" xfId="0" applyFont="1" applyFill="1" applyBorder="1" applyAlignment="1" applyProtection="1">
      <alignment horizontal="center" vertical="center" wrapText="1"/>
    </xf>
    <xf numFmtId="0" fontId="12" fillId="12" borderId="5" xfId="0" applyFont="1" applyFill="1" applyBorder="1" applyAlignment="1" applyProtection="1">
      <alignment horizontal="center" vertical="center" wrapText="1"/>
    </xf>
    <xf numFmtId="0" fontId="26" fillId="4" borderId="5" xfId="0" applyFont="1" applyFill="1" applyBorder="1" applyAlignment="1" applyProtection="1">
      <alignment horizontal="center" vertical="center"/>
    </xf>
    <xf numFmtId="0" fontId="86" fillId="21" borderId="5" xfId="0" applyFont="1" applyFill="1" applyBorder="1" applyAlignment="1" applyProtection="1">
      <alignment horizontal="center" vertical="center" wrapText="1"/>
    </xf>
    <xf numFmtId="0" fontId="86" fillId="29" borderId="5" xfId="0" applyFont="1" applyFill="1" applyBorder="1" applyAlignment="1" applyProtection="1">
      <alignment horizontal="center" vertical="center"/>
    </xf>
    <xf numFmtId="0" fontId="14" fillId="10" borderId="10" xfId="0" applyFont="1" applyFill="1" applyBorder="1" applyAlignment="1" applyProtection="1">
      <alignment horizontal="center" vertical="top" wrapText="1"/>
    </xf>
    <xf numFmtId="0" fontId="14" fillId="10" borderId="8" xfId="0" applyFont="1" applyFill="1" applyBorder="1" applyAlignment="1" applyProtection="1">
      <alignment vertical="top" wrapText="1"/>
    </xf>
    <xf numFmtId="0" fontId="0" fillId="21" borderId="5" xfId="0" applyFont="1" applyFill="1" applyBorder="1" applyAlignment="1" applyProtection="1">
      <alignment horizontal="center" vertical="center"/>
    </xf>
    <xf numFmtId="0" fontId="28" fillId="29" borderId="5" xfId="0" applyFont="1" applyFill="1" applyBorder="1" applyAlignment="1" applyProtection="1">
      <alignment horizontal="center" vertical="center" wrapText="1"/>
    </xf>
    <xf numFmtId="1" fontId="74" fillId="29" borderId="5" xfId="0" applyNumberFormat="1" applyFont="1" applyFill="1" applyBorder="1" applyAlignment="1" applyProtection="1">
      <alignment horizontal="center" vertical="top" wrapText="1"/>
    </xf>
    <xf numFmtId="0" fontId="0" fillId="21" borderId="5" xfId="0" applyFont="1" applyFill="1" applyBorder="1" applyAlignment="1" applyProtection="1">
      <alignment horizontal="center"/>
    </xf>
    <xf numFmtId="0" fontId="42" fillId="31" borderId="5" xfId="0" applyFont="1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5" borderId="0" xfId="0" applyFill="1" applyAlignment="1" applyProtection="1">
      <alignment vertical="top"/>
    </xf>
    <xf numFmtId="0" fontId="0" fillId="3" borderId="0" xfId="0" applyFill="1" applyAlignment="1" applyProtection="1">
      <alignment vertical="top"/>
    </xf>
    <xf numFmtId="0" fontId="14" fillId="10" borderId="5" xfId="0" applyFont="1" applyFill="1" applyBorder="1" applyAlignment="1" applyProtection="1">
      <alignment horizontal="center" vertical="top" wrapText="1"/>
    </xf>
    <xf numFmtId="165" fontId="1" fillId="29" borderId="5" xfId="0" applyNumberFormat="1" applyFont="1" applyFill="1" applyBorder="1" applyAlignment="1" applyProtection="1">
      <alignment horizontal="center" vertical="center"/>
    </xf>
    <xf numFmtId="165" fontId="74" fillId="29" borderId="5" xfId="0" applyNumberFormat="1" applyFont="1" applyFill="1" applyBorder="1" applyAlignment="1" applyProtection="1">
      <alignment horizontal="center" vertical="center" wrapText="1"/>
    </xf>
    <xf numFmtId="0" fontId="20" fillId="27" borderId="5" xfId="0" applyFont="1" applyFill="1" applyBorder="1" applyAlignment="1" applyProtection="1">
      <alignment horizontal="center" vertical="center" wrapText="1"/>
    </xf>
    <xf numFmtId="0" fontId="0" fillId="27" borderId="5" xfId="0" applyFill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/>
    </xf>
    <xf numFmtId="0" fontId="0" fillId="0" borderId="0" xfId="0" applyProtection="1"/>
    <xf numFmtId="165" fontId="1" fillId="21" borderId="5" xfId="0" applyNumberFormat="1" applyFont="1" applyFill="1" applyBorder="1" applyAlignment="1" applyProtection="1">
      <alignment horizontal="center" vertical="center"/>
    </xf>
    <xf numFmtId="1" fontId="23" fillId="29" borderId="5" xfId="0" applyNumberFormat="1" applyFont="1" applyFill="1" applyBorder="1" applyAlignment="1" applyProtection="1">
      <alignment horizontal="center" vertical="top" wrapText="1"/>
    </xf>
    <xf numFmtId="1" fontId="23" fillId="21" borderId="5" xfId="0" applyNumberFormat="1" applyFont="1" applyFill="1" applyBorder="1" applyAlignment="1" applyProtection="1">
      <alignment horizontal="center" vertical="top" wrapText="1"/>
    </xf>
    <xf numFmtId="0" fontId="1" fillId="4" borderId="6" xfId="0" applyFont="1" applyFill="1" applyBorder="1" applyAlignment="1" applyProtection="1">
      <alignment horizontal="center" vertical="center"/>
    </xf>
    <xf numFmtId="1" fontId="23" fillId="31" borderId="5" xfId="0" applyNumberFormat="1" applyFont="1" applyFill="1" applyBorder="1" applyAlignment="1" applyProtection="1">
      <alignment horizontal="center" vertical="center"/>
    </xf>
    <xf numFmtId="0" fontId="14" fillId="10" borderId="10" xfId="0" applyFont="1" applyFill="1" applyBorder="1" applyAlignment="1" applyProtection="1">
      <alignment horizontal="center" vertical="center" wrapText="1"/>
    </xf>
    <xf numFmtId="2" fontId="88" fillId="29" borderId="5" xfId="0" applyNumberFormat="1" applyFont="1" applyFill="1" applyBorder="1" applyAlignment="1" applyProtection="1">
      <alignment horizontal="center" vertical="top" wrapText="1"/>
    </xf>
    <xf numFmtId="2" fontId="88" fillId="21" borderId="5" xfId="0" applyNumberFormat="1" applyFont="1" applyFill="1" applyBorder="1" applyAlignment="1" applyProtection="1">
      <alignment horizontal="center" vertical="center" wrapText="1"/>
    </xf>
    <xf numFmtId="1" fontId="42" fillId="21" borderId="5" xfId="0" applyNumberFormat="1" applyFont="1" applyFill="1" applyBorder="1" applyAlignment="1" applyProtection="1">
      <alignment horizontal="center" vertical="center"/>
    </xf>
    <xf numFmtId="0" fontId="0" fillId="21" borderId="5" xfId="0" applyFill="1" applyBorder="1" applyAlignment="1" applyProtection="1">
      <alignment horizontal="center" vertical="center"/>
    </xf>
    <xf numFmtId="165" fontId="0" fillId="12" borderId="5" xfId="0" applyNumberFormat="1" applyFill="1" applyBorder="1" applyAlignment="1" applyProtection="1">
      <alignment horizontal="center"/>
    </xf>
    <xf numFmtId="0" fontId="0" fillId="21" borderId="0" xfId="0" applyFill="1" applyProtection="1"/>
    <xf numFmtId="0" fontId="0" fillId="20" borderId="4" xfId="0" applyFill="1" applyBorder="1" applyAlignment="1" applyProtection="1">
      <alignment horizontal="center" vertical="center"/>
    </xf>
    <xf numFmtId="0" fontId="0" fillId="20" borderId="5" xfId="0" applyFill="1" applyBorder="1" applyAlignment="1" applyProtection="1">
      <alignment horizontal="center" vertical="center"/>
    </xf>
    <xf numFmtId="0" fontId="64" fillId="20" borderId="4" xfId="0" applyFont="1" applyFill="1" applyBorder="1" applyAlignment="1" applyProtection="1">
      <alignment horizontal="center" vertical="center"/>
    </xf>
    <xf numFmtId="2" fontId="0" fillId="20" borderId="5" xfId="0" applyNumberFormat="1" applyFill="1" applyBorder="1" applyAlignment="1" applyProtection="1">
      <alignment horizontal="center" vertical="center"/>
    </xf>
    <xf numFmtId="0" fontId="68" fillId="20" borderId="0" xfId="0" applyFont="1" applyFill="1" applyAlignment="1" applyProtection="1">
      <alignment horizontal="center"/>
    </xf>
    <xf numFmtId="0" fontId="0" fillId="20" borderId="0" xfId="0" applyFill="1" applyProtection="1"/>
    <xf numFmtId="0" fontId="53" fillId="20" borderId="4" xfId="0" applyNumberFormat="1" applyFont="1" applyFill="1" applyBorder="1" applyAlignment="1" applyProtection="1">
      <alignment horizontal="center" vertical="center"/>
    </xf>
    <xf numFmtId="0" fontId="64" fillId="20" borderId="14" xfId="0" applyFont="1" applyFill="1" applyBorder="1" applyAlignment="1" applyProtection="1">
      <alignment horizontal="center" vertical="center"/>
    </xf>
    <xf numFmtId="0" fontId="68" fillId="20" borderId="4" xfId="0" applyFont="1" applyFill="1" applyBorder="1" applyAlignment="1" applyProtection="1">
      <alignment horizontal="center"/>
    </xf>
    <xf numFmtId="0" fontId="0" fillId="20" borderId="5" xfId="0" applyFill="1" applyBorder="1" applyProtection="1"/>
    <xf numFmtId="0" fontId="68" fillId="20" borderId="5" xfId="0" applyFont="1" applyFill="1" applyBorder="1" applyAlignment="1" applyProtection="1">
      <alignment horizontal="center"/>
    </xf>
    <xf numFmtId="0" fontId="0" fillId="20" borderId="5" xfId="0" applyFill="1" applyBorder="1" applyAlignment="1" applyProtection="1">
      <alignment horizontal="center"/>
    </xf>
    <xf numFmtId="0" fontId="53" fillId="20" borderId="5" xfId="0" applyNumberFormat="1" applyFont="1" applyFill="1" applyBorder="1" applyAlignment="1" applyProtection="1">
      <alignment horizontal="center" vertical="center"/>
    </xf>
    <xf numFmtId="0" fontId="0" fillId="20" borderId="0" xfId="0" applyFill="1" applyAlignment="1" applyProtection="1">
      <alignment horizontal="center" vertical="center"/>
    </xf>
    <xf numFmtId="0" fontId="0" fillId="20" borderId="5" xfId="0" applyFont="1" applyFill="1" applyBorder="1" applyAlignment="1" applyProtection="1">
      <alignment horizontal="center" vertical="center"/>
    </xf>
    <xf numFmtId="0" fontId="0" fillId="20" borderId="5" xfId="0" applyFont="1" applyFill="1" applyBorder="1" applyAlignment="1" applyProtection="1">
      <alignment horizontal="center"/>
    </xf>
    <xf numFmtId="1" fontId="12" fillId="29" borderId="1" xfId="0" applyNumberFormat="1" applyFont="1" applyFill="1" applyBorder="1" applyAlignment="1" applyProtection="1">
      <alignment horizontal="center" vertical="center" wrapText="1"/>
    </xf>
    <xf numFmtId="165" fontId="28" fillId="21" borderId="5" xfId="0" applyNumberFormat="1" applyFont="1" applyFill="1" applyBorder="1" applyAlignment="1" applyProtection="1">
      <alignment horizontal="center" vertical="center" wrapText="1"/>
    </xf>
    <xf numFmtId="165" fontId="1" fillId="29" borderId="10" xfId="0" applyNumberFormat="1" applyFont="1" applyFill="1" applyBorder="1" applyAlignment="1" applyProtection="1">
      <alignment horizontal="center" vertical="center"/>
    </xf>
    <xf numFmtId="165" fontId="1" fillId="29" borderId="14" xfId="0" applyNumberFormat="1" applyFont="1" applyFill="1" applyBorder="1" applyAlignment="1" applyProtection="1">
      <alignment horizontal="center" vertical="center"/>
    </xf>
    <xf numFmtId="1" fontId="41" fillId="31" borderId="5" xfId="0" applyNumberFormat="1" applyFont="1" applyFill="1" applyBorder="1" applyAlignment="1" applyProtection="1">
      <alignment horizontal="center" vertical="center"/>
    </xf>
    <xf numFmtId="165" fontId="42" fillId="31" borderId="5" xfId="0" applyNumberFormat="1" applyFont="1" applyFill="1" applyBorder="1" applyAlignment="1" applyProtection="1">
      <alignment horizontal="center" vertical="center"/>
    </xf>
    <xf numFmtId="0" fontId="93" fillId="21" borderId="5" xfId="0" applyFont="1" applyFill="1" applyBorder="1" applyProtection="1"/>
    <xf numFmtId="1" fontId="93" fillId="21" borderId="5" xfId="0" applyNumberFormat="1" applyFont="1" applyFill="1" applyBorder="1" applyAlignment="1" applyProtection="1">
      <alignment horizontal="center" vertical="center"/>
    </xf>
    <xf numFmtId="1" fontId="93" fillId="21" borderId="10" xfId="0" applyNumberFormat="1" applyFont="1" applyFill="1" applyBorder="1" applyAlignment="1" applyProtection="1">
      <alignment horizontal="center" vertical="center"/>
    </xf>
    <xf numFmtId="0" fontId="1" fillId="29" borderId="0" xfId="0" applyFont="1" applyFill="1" applyAlignment="1" applyProtection="1">
      <alignment horizontal="center" vertical="center" wrapText="1"/>
      <protection locked="0"/>
    </xf>
    <xf numFmtId="8" fontId="94" fillId="20" borderId="0" xfId="0" applyNumberFormat="1" applyFont="1" applyFill="1" applyAlignment="1">
      <alignment horizontal="center" vertical="center"/>
    </xf>
    <xf numFmtId="165" fontId="88" fillId="18" borderId="5" xfId="0" applyNumberFormat="1" applyFont="1" applyFill="1" applyBorder="1" applyAlignment="1" applyProtection="1">
      <alignment horizontal="center" vertical="top" wrapText="1"/>
      <protection locked="0"/>
    </xf>
    <xf numFmtId="0" fontId="28" fillId="18" borderId="5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0" fontId="12" fillId="4" borderId="5" xfId="0" applyFont="1" applyFill="1" applyBorder="1" applyAlignment="1" applyProtection="1">
      <alignment horizontal="center" vertical="center" wrapText="1"/>
    </xf>
    <xf numFmtId="0" fontId="21" fillId="4" borderId="5" xfId="0" applyFont="1" applyFill="1" applyBorder="1" applyAlignment="1" applyProtection="1">
      <alignment horizontal="center" vertical="center" wrapText="1"/>
    </xf>
    <xf numFmtId="0" fontId="37" fillId="4" borderId="6" xfId="0" applyFont="1" applyFill="1" applyBorder="1" applyAlignment="1" applyProtection="1">
      <alignment horizontal="center" vertical="center" wrapText="1"/>
    </xf>
    <xf numFmtId="0" fontId="37" fillId="4" borderId="7" xfId="0" applyFont="1" applyFill="1" applyBorder="1" applyAlignment="1" applyProtection="1">
      <alignment horizontal="center" vertical="center" wrapText="1"/>
    </xf>
    <xf numFmtId="0" fontId="37" fillId="8" borderId="5" xfId="0" applyFont="1" applyFill="1" applyBorder="1" applyAlignment="1" applyProtection="1">
      <alignment horizontal="center" vertical="top"/>
      <protection locked="0"/>
    </xf>
    <xf numFmtId="0" fontId="12" fillId="4" borderId="5" xfId="0" applyFont="1" applyFill="1" applyBorder="1" applyAlignment="1" applyProtection="1">
      <alignment horizontal="center" vertical="center"/>
    </xf>
    <xf numFmtId="0" fontId="37" fillId="4" borderId="5" xfId="0" applyFont="1" applyFill="1" applyBorder="1" applyAlignment="1" applyProtection="1">
      <alignment horizontal="center" wrapText="1"/>
    </xf>
    <xf numFmtId="0" fontId="37" fillId="8" borderId="9" xfId="0" applyFont="1" applyFill="1" applyBorder="1" applyAlignment="1" applyProtection="1">
      <alignment horizontal="center" wrapText="1"/>
      <protection locked="0"/>
    </xf>
    <xf numFmtId="0" fontId="48" fillId="4" borderId="2" xfId="0" applyFont="1" applyFill="1" applyBorder="1" applyAlignment="1" applyProtection="1">
      <alignment horizontal="center"/>
    </xf>
    <xf numFmtId="0" fontId="48" fillId="4" borderId="0" xfId="0" applyFont="1" applyFill="1" applyBorder="1" applyAlignment="1" applyProtection="1">
      <alignment horizontal="center"/>
    </xf>
    <xf numFmtId="0" fontId="44" fillId="3" borderId="0" xfId="0" applyFont="1" applyFill="1" applyBorder="1" applyAlignment="1" applyProtection="1">
      <alignment horizontal="center" vertical="center"/>
      <protection locked="0"/>
    </xf>
    <xf numFmtId="0" fontId="28" fillId="4" borderId="5" xfId="0" applyFont="1" applyFill="1" applyBorder="1" applyAlignment="1" applyProtection="1">
      <alignment horizontal="center" vertical="top" wrapText="1"/>
    </xf>
    <xf numFmtId="0" fontId="19" fillId="8" borderId="8" xfId="0" applyFont="1" applyFill="1" applyBorder="1" applyAlignment="1" applyProtection="1">
      <alignment horizontal="center" wrapText="1"/>
      <protection locked="0"/>
    </xf>
    <xf numFmtId="0" fontId="19" fillId="8" borderId="9" xfId="0" applyFont="1" applyFill="1" applyBorder="1" applyAlignment="1" applyProtection="1">
      <alignment horizontal="center" wrapText="1"/>
      <protection locked="0"/>
    </xf>
    <xf numFmtId="0" fontId="46" fillId="8" borderId="8" xfId="1" applyFill="1" applyBorder="1" applyAlignment="1" applyProtection="1">
      <alignment horizontal="center"/>
      <protection locked="0"/>
    </xf>
    <xf numFmtId="0" fontId="39" fillId="8" borderId="9" xfId="0" applyFont="1" applyFill="1" applyBorder="1" applyAlignment="1" applyProtection="1">
      <alignment horizontal="center"/>
      <protection locked="0"/>
    </xf>
    <xf numFmtId="0" fontId="37" fillId="4" borderId="5" xfId="0" applyFont="1" applyFill="1" applyBorder="1" applyAlignment="1" applyProtection="1">
      <alignment horizontal="left"/>
    </xf>
    <xf numFmtId="0" fontId="28" fillId="4" borderId="5" xfId="0" applyFont="1" applyFill="1" applyBorder="1" applyAlignment="1" applyProtection="1">
      <alignment horizontal="left"/>
    </xf>
    <xf numFmtId="0" fontId="19" fillId="8" borderId="9" xfId="0" applyFont="1" applyFill="1" applyBorder="1" applyAlignment="1" applyProtection="1">
      <alignment horizontal="center"/>
      <protection locked="0"/>
    </xf>
    <xf numFmtId="0" fontId="19" fillId="8" borderId="4" xfId="0" applyFont="1" applyFill="1" applyBorder="1" applyAlignment="1" applyProtection="1">
      <alignment horizontal="center"/>
      <protection locked="0"/>
    </xf>
    <xf numFmtId="0" fontId="39" fillId="8" borderId="8" xfId="0" applyFont="1" applyFill="1" applyBorder="1" applyAlignment="1" applyProtection="1">
      <alignment horizontal="center"/>
      <protection locked="0"/>
    </xf>
    <xf numFmtId="0" fontId="45" fillId="3" borderId="8" xfId="0" applyFont="1" applyFill="1" applyBorder="1" applyAlignment="1" applyProtection="1">
      <alignment horizontal="center" wrapText="1"/>
      <protection locked="0"/>
    </xf>
    <xf numFmtId="0" fontId="12" fillId="3" borderId="9" xfId="0" applyFont="1" applyFill="1" applyBorder="1" applyAlignment="1" applyProtection="1">
      <alignment horizontal="center" wrapText="1"/>
      <protection locked="0"/>
    </xf>
    <xf numFmtId="0" fontId="39" fillId="8" borderId="8" xfId="0" applyFont="1" applyFill="1" applyBorder="1" applyAlignment="1" applyProtection="1">
      <alignment horizontal="center" wrapText="1"/>
      <protection locked="0"/>
    </xf>
    <xf numFmtId="0" fontId="39" fillId="8" borderId="9" xfId="0" applyFont="1" applyFill="1" applyBorder="1" applyAlignment="1" applyProtection="1">
      <alignment horizontal="center" wrapText="1"/>
      <protection locked="0"/>
    </xf>
    <xf numFmtId="0" fontId="39" fillId="8" borderId="4" xfId="0" applyFont="1" applyFill="1" applyBorder="1" applyAlignment="1" applyProtection="1">
      <alignment horizontal="center" wrapText="1"/>
      <protection locked="0"/>
    </xf>
    <xf numFmtId="0" fontId="28" fillId="4" borderId="8" xfId="0" applyFont="1" applyFill="1" applyBorder="1" applyAlignment="1" applyProtection="1">
      <alignment horizontal="center" vertical="top" wrapText="1"/>
    </xf>
    <xf numFmtId="0" fontId="28" fillId="4" borderId="4" xfId="0" applyFont="1" applyFill="1" applyBorder="1" applyAlignment="1" applyProtection="1">
      <alignment horizontal="center" vertical="top" wrapText="1"/>
    </xf>
    <xf numFmtId="0" fontId="37" fillId="4" borderId="8" xfId="0" applyFont="1" applyFill="1" applyBorder="1" applyAlignment="1" applyProtection="1">
      <alignment horizontal="center" vertical="top"/>
    </xf>
    <xf numFmtId="0" fontId="37" fillId="4" borderId="4" xfId="0" applyFont="1" applyFill="1" applyBorder="1" applyAlignment="1" applyProtection="1">
      <alignment horizontal="center" vertical="top"/>
    </xf>
    <xf numFmtId="0" fontId="28" fillId="0" borderId="5" xfId="0" applyFont="1" applyBorder="1" applyAlignment="1" applyProtection="1">
      <alignment horizontal="center" vertical="top" wrapText="1"/>
      <protection locked="0"/>
    </xf>
    <xf numFmtId="0" fontId="28" fillId="0" borderId="10" xfId="0" applyFont="1" applyBorder="1" applyAlignment="1" applyProtection="1">
      <alignment horizontal="center" vertical="top" wrapText="1"/>
      <protection locked="0"/>
    </xf>
    <xf numFmtId="0" fontId="37" fillId="4" borderId="5" xfId="0" applyFont="1" applyFill="1" applyBorder="1" applyAlignment="1" applyProtection="1">
      <alignment horizontal="center" vertical="top"/>
    </xf>
    <xf numFmtId="0" fontId="39" fillId="8" borderId="5" xfId="0" applyFont="1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left"/>
    </xf>
    <xf numFmtId="0" fontId="37" fillId="4" borderId="5" xfId="0" applyFont="1" applyFill="1" applyBorder="1" applyAlignment="1" applyProtection="1">
      <alignment horizontal="left" vertical="center" wrapText="1"/>
    </xf>
    <xf numFmtId="0" fontId="12" fillId="4" borderId="5" xfId="0" applyFont="1" applyFill="1" applyBorder="1" applyAlignment="1" applyProtection="1">
      <alignment horizontal="left" vertical="center" wrapText="1"/>
    </xf>
    <xf numFmtId="0" fontId="48" fillId="8" borderId="0" xfId="0" applyFont="1" applyFill="1" applyBorder="1" applyAlignment="1" applyProtection="1">
      <alignment horizontal="center"/>
      <protection locked="0"/>
    </xf>
    <xf numFmtId="0" fontId="48" fillId="8" borderId="15" xfId="0" applyFont="1" applyFill="1" applyBorder="1" applyAlignment="1" applyProtection="1">
      <alignment horizontal="center"/>
      <protection locked="0"/>
    </xf>
    <xf numFmtId="0" fontId="21" fillId="4" borderId="0" xfId="0" applyFont="1" applyFill="1" applyBorder="1" applyAlignment="1" applyProtection="1">
      <alignment horizontal="center" vertical="center"/>
    </xf>
    <xf numFmtId="0" fontId="37" fillId="4" borderId="2" xfId="0" applyFont="1" applyFill="1" applyBorder="1" applyAlignment="1" applyProtection="1">
      <alignment horizontal="center"/>
    </xf>
    <xf numFmtId="0" fontId="37" fillId="4" borderId="0" xfId="0" applyFont="1" applyFill="1" applyBorder="1" applyAlignment="1" applyProtection="1">
      <alignment horizontal="center"/>
    </xf>
    <xf numFmtId="0" fontId="19" fillId="8" borderId="4" xfId="0" applyFont="1" applyFill="1" applyBorder="1" applyAlignment="1" applyProtection="1">
      <alignment horizontal="center" wrapText="1"/>
      <protection locked="0"/>
    </xf>
    <xf numFmtId="0" fontId="1" fillId="4" borderId="0" xfId="0" applyFont="1" applyFill="1" applyBorder="1" applyAlignment="1" applyProtection="1">
      <alignment horizontal="left" vertical="center" wrapText="1"/>
    </xf>
    <xf numFmtId="0" fontId="37" fillId="4" borderId="8" xfId="0" applyFont="1" applyFill="1" applyBorder="1" applyAlignment="1" applyProtection="1">
      <alignment horizontal="left"/>
    </xf>
    <xf numFmtId="0" fontId="0" fillId="4" borderId="5" xfId="0" applyFill="1" applyBorder="1" applyAlignment="1" applyProtection="1">
      <alignment horizontal="left" wrapText="1"/>
    </xf>
    <xf numFmtId="0" fontId="18" fillId="14" borderId="0" xfId="0" applyFont="1" applyFill="1" applyBorder="1" applyAlignment="1" applyProtection="1">
      <alignment horizontal="left" vertical="center"/>
      <protection locked="0"/>
    </xf>
    <xf numFmtId="0" fontId="45" fillId="14" borderId="8" xfId="0" applyFont="1" applyFill="1" applyBorder="1" applyAlignment="1" applyProtection="1">
      <alignment horizontal="center" vertical="center"/>
      <protection locked="0"/>
    </xf>
    <xf numFmtId="0" fontId="45" fillId="14" borderId="9" xfId="0" applyFont="1" applyFill="1" applyBorder="1" applyAlignment="1" applyProtection="1">
      <alignment horizontal="center" vertical="center"/>
      <protection locked="0"/>
    </xf>
    <xf numFmtId="0" fontId="45" fillId="14" borderId="12" xfId="0" applyFont="1" applyFill="1" applyBorder="1" applyAlignment="1" applyProtection="1">
      <alignment horizontal="center" vertical="center"/>
      <protection locked="0"/>
    </xf>
    <xf numFmtId="0" fontId="37" fillId="4" borderId="11" xfId="0" applyFont="1" applyFill="1" applyBorder="1" applyAlignment="1" applyProtection="1">
      <alignment horizontal="center" vertical="top"/>
    </xf>
    <xf numFmtId="0" fontId="37" fillId="4" borderId="14" xfId="0" applyFont="1" applyFill="1" applyBorder="1" applyAlignment="1" applyProtection="1">
      <alignment horizontal="center" vertical="top"/>
    </xf>
    <xf numFmtId="0" fontId="37" fillId="4" borderId="6" xfId="0" applyFont="1" applyFill="1" applyBorder="1" applyAlignment="1" applyProtection="1">
      <alignment horizontal="center" vertical="top"/>
    </xf>
    <xf numFmtId="0" fontId="37" fillId="4" borderId="3" xfId="0" applyFont="1" applyFill="1" applyBorder="1" applyAlignment="1" applyProtection="1">
      <alignment horizontal="center" vertical="top"/>
    </xf>
    <xf numFmtId="0" fontId="37" fillId="4" borderId="11" xfId="0" applyFont="1" applyFill="1" applyBorder="1" applyAlignment="1" applyProtection="1">
      <alignment horizontal="center" vertical="center" wrapText="1"/>
    </xf>
    <xf numFmtId="0" fontId="37" fillId="4" borderId="14" xfId="0" applyFont="1" applyFill="1" applyBorder="1" applyAlignment="1" applyProtection="1">
      <alignment horizontal="center" vertical="center" wrapText="1"/>
    </xf>
    <xf numFmtId="0" fontId="37" fillId="4" borderId="3" xfId="0" applyFont="1" applyFill="1" applyBorder="1" applyAlignment="1" applyProtection="1">
      <alignment horizontal="center" vertical="center" wrapText="1"/>
    </xf>
    <xf numFmtId="0" fontId="39" fillId="8" borderId="4" xfId="0" applyFont="1" applyFill="1" applyBorder="1" applyAlignment="1" applyProtection="1">
      <alignment horizontal="center"/>
      <protection locked="0"/>
    </xf>
    <xf numFmtId="0" fontId="37" fillId="4" borderId="5" xfId="0" applyFont="1" applyFill="1" applyBorder="1" applyAlignment="1" applyProtection="1">
      <alignment horizontal="center" vertical="center" wrapText="1"/>
    </xf>
    <xf numFmtId="0" fontId="37" fillId="8" borderId="4" xfId="0" applyFont="1" applyFill="1" applyBorder="1" applyAlignment="1" applyProtection="1">
      <alignment horizontal="center" wrapText="1"/>
      <protection locked="0"/>
    </xf>
    <xf numFmtId="0" fontId="51" fillId="0" borderId="5" xfId="0" applyFont="1" applyBorder="1" applyAlignment="1" applyProtection="1">
      <alignment horizontal="center"/>
    </xf>
    <xf numFmtId="0" fontId="52" fillId="0" borderId="5" xfId="0" applyFont="1" applyBorder="1" applyAlignment="1" applyProtection="1">
      <alignment horizontal="center"/>
    </xf>
    <xf numFmtId="0" fontId="48" fillId="4" borderId="12" xfId="0" applyFont="1" applyFill="1" applyBorder="1" applyAlignment="1" applyProtection="1">
      <alignment horizontal="center" vertical="top"/>
    </xf>
    <xf numFmtId="0" fontId="48" fillId="8" borderId="12" xfId="0" applyFont="1" applyFill="1" applyBorder="1" applyAlignment="1" applyProtection="1">
      <alignment horizontal="center" vertical="top"/>
      <protection locked="0"/>
    </xf>
    <xf numFmtId="0" fontId="48" fillId="8" borderId="14" xfId="0" applyFont="1" applyFill="1" applyBorder="1" applyAlignment="1" applyProtection="1">
      <alignment horizontal="center" vertical="top"/>
      <protection locked="0"/>
    </xf>
    <xf numFmtId="0" fontId="48" fillId="4" borderId="2" xfId="0" applyFont="1" applyFill="1" applyBorder="1" applyAlignment="1" applyProtection="1">
      <alignment horizontal="center" vertical="top"/>
    </xf>
    <xf numFmtId="0" fontId="48" fillId="4" borderId="0" xfId="0" applyFont="1" applyFill="1" applyBorder="1" applyAlignment="1" applyProtection="1">
      <alignment horizontal="center" vertical="top"/>
    </xf>
    <xf numFmtId="0" fontId="48" fillId="4" borderId="15" xfId="0" applyFont="1" applyFill="1" applyBorder="1" applyAlignment="1" applyProtection="1">
      <alignment horizontal="center" vertical="top"/>
    </xf>
    <xf numFmtId="0" fontId="37" fillId="4" borderId="11" xfId="0" applyFont="1" applyFill="1" applyBorder="1" applyAlignment="1" applyProtection="1">
      <alignment horizontal="center" vertical="center"/>
    </xf>
    <xf numFmtId="0" fontId="37" fillId="4" borderId="12" xfId="0" applyFont="1" applyFill="1" applyBorder="1" applyAlignment="1" applyProtection="1">
      <alignment horizontal="center" vertical="center"/>
    </xf>
    <xf numFmtId="0" fontId="37" fillId="4" borderId="6" xfId="0" applyFont="1" applyFill="1" applyBorder="1" applyAlignment="1" applyProtection="1">
      <alignment horizontal="center" vertical="center"/>
    </xf>
    <xf numFmtId="0" fontId="37" fillId="4" borderId="3" xfId="0" applyFont="1" applyFill="1" applyBorder="1" applyAlignment="1" applyProtection="1">
      <alignment horizontal="center" vertical="center"/>
    </xf>
    <xf numFmtId="0" fontId="44" fillId="8" borderId="5" xfId="0" applyFont="1" applyFill="1" applyBorder="1" applyAlignment="1" applyProtection="1">
      <alignment horizontal="center"/>
      <protection locked="0"/>
    </xf>
    <xf numFmtId="0" fontId="44" fillId="8" borderId="8" xfId="0" applyFont="1" applyFill="1" applyBorder="1" applyAlignment="1" applyProtection="1">
      <alignment horizontal="center"/>
      <protection locked="0"/>
    </xf>
    <xf numFmtId="0" fontId="44" fillId="8" borderId="9" xfId="0" applyFont="1" applyFill="1" applyBorder="1" applyAlignment="1" applyProtection="1">
      <alignment horizontal="center"/>
      <protection locked="0"/>
    </xf>
    <xf numFmtId="0" fontId="44" fillId="8" borderId="4" xfId="0" applyFont="1" applyFill="1" applyBorder="1" applyAlignment="1" applyProtection="1">
      <alignment horizontal="center"/>
      <protection locked="0"/>
    </xf>
    <xf numFmtId="0" fontId="28" fillId="4" borderId="5" xfId="0" applyFont="1" applyFill="1" applyBorder="1" applyAlignment="1" applyProtection="1">
      <alignment horizontal="center" vertical="center" wrapText="1"/>
    </xf>
    <xf numFmtId="0" fontId="16" fillId="8" borderId="8" xfId="0" applyFont="1" applyFill="1" applyBorder="1" applyAlignment="1" applyProtection="1">
      <alignment horizontal="center" wrapText="1"/>
      <protection locked="0"/>
    </xf>
    <xf numFmtId="0" fontId="16" fillId="8" borderId="9" xfId="0" applyFont="1" applyFill="1" applyBorder="1" applyAlignment="1" applyProtection="1">
      <alignment horizontal="center" wrapText="1"/>
      <protection locked="0"/>
    </xf>
    <xf numFmtId="0" fontId="21" fillId="4" borderId="8" xfId="0" applyFont="1" applyFill="1" applyBorder="1" applyAlignment="1" applyProtection="1">
      <alignment horizontal="left" wrapText="1"/>
    </xf>
    <xf numFmtId="0" fontId="21" fillId="4" borderId="4" xfId="0" applyFont="1" applyFill="1" applyBorder="1" applyAlignment="1" applyProtection="1">
      <alignment horizontal="left" wrapText="1"/>
    </xf>
    <xf numFmtId="0" fontId="16" fillId="8" borderId="5" xfId="0" applyFont="1" applyFill="1" applyBorder="1" applyAlignment="1" applyProtection="1">
      <alignment horizontal="center" wrapText="1"/>
      <protection locked="0"/>
    </xf>
    <xf numFmtId="0" fontId="37" fillId="4" borderId="9" xfId="0" applyFont="1" applyFill="1" applyBorder="1" applyAlignment="1" applyProtection="1">
      <alignment horizontal="left"/>
    </xf>
    <xf numFmtId="0" fontId="37" fillId="4" borderId="4" xfId="0" applyFont="1" applyFill="1" applyBorder="1" applyAlignment="1" applyProtection="1">
      <alignment horizontal="left"/>
    </xf>
    <xf numFmtId="0" fontId="16" fillId="8" borderId="8" xfId="0" applyFont="1" applyFill="1" applyBorder="1" applyAlignment="1" applyProtection="1">
      <alignment horizontal="center"/>
      <protection locked="0"/>
    </xf>
    <xf numFmtId="0" fontId="16" fillId="8" borderId="9" xfId="0" applyFont="1" applyFill="1" applyBorder="1" applyAlignment="1" applyProtection="1">
      <alignment horizontal="center"/>
      <protection locked="0"/>
    </xf>
    <xf numFmtId="0" fontId="16" fillId="8" borderId="4" xfId="0" applyFont="1" applyFill="1" applyBorder="1" applyAlignment="1" applyProtection="1">
      <alignment horizontal="center"/>
      <protection locked="0"/>
    </xf>
    <xf numFmtId="0" fontId="37" fillId="4" borderId="8" xfId="0" applyFont="1" applyFill="1" applyBorder="1" applyAlignment="1" applyProtection="1">
      <alignment horizontal="center" vertical="center" wrapText="1"/>
    </xf>
    <xf numFmtId="0" fontId="37" fillId="4" borderId="4" xfId="0" applyFont="1" applyFill="1" applyBorder="1" applyAlignment="1" applyProtection="1">
      <alignment horizontal="center" vertical="center" wrapText="1"/>
    </xf>
    <xf numFmtId="0" fontId="37" fillId="4" borderId="5" xfId="0" applyFont="1" applyFill="1" applyBorder="1" applyAlignment="1" applyProtection="1">
      <alignment horizontal="center" vertical="center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/>
    </xf>
    <xf numFmtId="0" fontId="0" fillId="8" borderId="5" xfId="0" applyFill="1" applyBorder="1" applyAlignment="1" applyProtection="1">
      <alignment horizontal="center"/>
      <protection locked="0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53" fillId="14" borderId="11" xfId="0" applyFont="1" applyFill="1" applyBorder="1" applyAlignment="1" applyProtection="1">
      <alignment horizontal="left" vertical="center" wrapText="1"/>
      <protection locked="0"/>
    </xf>
    <xf numFmtId="0" fontId="53" fillId="14" borderId="12" xfId="0" applyFont="1" applyFill="1" applyBorder="1" applyAlignment="1" applyProtection="1">
      <alignment horizontal="left" vertical="center" wrapText="1"/>
      <protection locked="0"/>
    </xf>
    <xf numFmtId="0" fontId="53" fillId="14" borderId="0" xfId="0" applyFont="1" applyFill="1" applyBorder="1" applyAlignment="1" applyProtection="1">
      <alignment horizontal="left" vertical="center" wrapText="1"/>
      <protection locked="0"/>
    </xf>
    <xf numFmtId="0" fontId="2" fillId="0" borderId="5" xfId="0" applyFont="1" applyFill="1" applyBorder="1" applyAlignment="1" applyProtection="1">
      <alignment horizontal="center"/>
    </xf>
    <xf numFmtId="0" fontId="13" fillId="4" borderId="19" xfId="0" applyFont="1" applyFill="1" applyBorder="1" applyAlignment="1" applyProtection="1">
      <alignment horizontal="center" vertical="center" wrapText="1"/>
    </xf>
    <xf numFmtId="0" fontId="45" fillId="14" borderId="8" xfId="0" applyFont="1" applyFill="1" applyBorder="1" applyAlignment="1" applyProtection="1">
      <alignment horizontal="center"/>
    </xf>
    <xf numFmtId="0" fontId="45" fillId="14" borderId="9" xfId="0" applyFont="1" applyFill="1" applyBorder="1" applyAlignment="1" applyProtection="1">
      <alignment horizontal="center"/>
    </xf>
    <xf numFmtId="0" fontId="45" fillId="14" borderId="12" xfId="0" applyFont="1" applyFill="1" applyBorder="1" applyAlignment="1" applyProtection="1">
      <alignment horizontal="center"/>
    </xf>
    <xf numFmtId="0" fontId="45" fillId="14" borderId="14" xfId="0" applyFont="1" applyFill="1" applyBorder="1" applyAlignment="1" applyProtection="1">
      <alignment horizontal="center"/>
    </xf>
    <xf numFmtId="0" fontId="28" fillId="4" borderId="11" xfId="0" applyFont="1" applyFill="1" applyBorder="1" applyAlignment="1" applyProtection="1">
      <alignment horizontal="center" vertical="center" wrapText="1"/>
    </xf>
    <xf numFmtId="0" fontId="28" fillId="4" borderId="12" xfId="0" applyFont="1" applyFill="1" applyBorder="1" applyAlignment="1" applyProtection="1">
      <alignment horizontal="center" vertical="center" wrapText="1"/>
    </xf>
    <xf numFmtId="0" fontId="28" fillId="4" borderId="14" xfId="0" applyFont="1" applyFill="1" applyBorder="1" applyAlignment="1" applyProtection="1">
      <alignment horizontal="center" vertical="center" wrapText="1"/>
    </xf>
    <xf numFmtId="0" fontId="28" fillId="4" borderId="6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53" fillId="14" borderId="8" xfId="0" applyFont="1" applyFill="1" applyBorder="1" applyAlignment="1" applyProtection="1">
      <alignment horizontal="left" vertical="center" wrapText="1"/>
      <protection locked="0"/>
    </xf>
    <xf numFmtId="0" fontId="53" fillId="14" borderId="9" xfId="0" applyFont="1" applyFill="1" applyBorder="1" applyAlignment="1" applyProtection="1">
      <alignment horizontal="left" vertical="center" wrapText="1"/>
      <protection locked="0"/>
    </xf>
    <xf numFmtId="0" fontId="39" fillId="8" borderId="5" xfId="0" applyFont="1" applyFill="1" applyBorder="1" applyAlignment="1" applyProtection="1">
      <alignment horizontal="center" vertical="center"/>
      <protection locked="0"/>
    </xf>
    <xf numFmtId="0" fontId="57" fillId="14" borderId="8" xfId="0" applyFont="1" applyFill="1" applyBorder="1" applyAlignment="1" applyProtection="1">
      <alignment horizontal="center"/>
    </xf>
    <xf numFmtId="0" fontId="57" fillId="14" borderId="9" xfId="0" applyFont="1" applyFill="1" applyBorder="1" applyAlignment="1" applyProtection="1">
      <alignment horizontal="center"/>
    </xf>
    <xf numFmtId="0" fontId="57" fillId="14" borderId="4" xfId="0" applyFont="1" applyFill="1" applyBorder="1" applyAlignment="1" applyProtection="1">
      <alignment horizontal="center"/>
    </xf>
    <xf numFmtId="0" fontId="17" fillId="4" borderId="8" xfId="0" applyFont="1" applyFill="1" applyBorder="1" applyAlignment="1" applyProtection="1">
      <alignment horizontal="center" vertical="center" wrapText="1"/>
    </xf>
    <xf numFmtId="0" fontId="17" fillId="4" borderId="4" xfId="0" applyFont="1" applyFill="1" applyBorder="1" applyAlignment="1" applyProtection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/>
    </xf>
    <xf numFmtId="0" fontId="0" fillId="8" borderId="11" xfId="0" applyFill="1" applyBorder="1" applyAlignment="1" applyProtection="1">
      <alignment horizontal="center" vertical="center" wrapText="1"/>
      <protection locked="0"/>
    </xf>
    <xf numFmtId="0" fontId="0" fillId="8" borderId="12" xfId="0" applyFill="1" applyBorder="1" applyAlignment="1" applyProtection="1">
      <alignment horizontal="center" vertical="center" wrapText="1"/>
      <protection locked="0"/>
    </xf>
    <xf numFmtId="0" fontId="0" fillId="8" borderId="14" xfId="0" applyFill="1" applyBorder="1" applyAlignment="1" applyProtection="1">
      <alignment horizontal="center" vertical="center" wrapText="1"/>
      <protection locked="0"/>
    </xf>
    <xf numFmtId="0" fontId="0" fillId="8" borderId="2" xfId="0" applyFill="1" applyBorder="1" applyAlignment="1" applyProtection="1">
      <alignment horizontal="center" vertical="center" wrapText="1"/>
      <protection locked="0"/>
    </xf>
    <xf numFmtId="0" fontId="0" fillId="8" borderId="0" xfId="0" applyFill="1" applyBorder="1" applyAlignment="1" applyProtection="1">
      <alignment horizontal="center" vertical="center" wrapText="1"/>
      <protection locked="0"/>
    </xf>
    <xf numFmtId="0" fontId="0" fillId="8" borderId="15" xfId="0" applyFill="1" applyBorder="1" applyAlignment="1" applyProtection="1">
      <alignment horizontal="center" vertical="center" wrapText="1"/>
      <protection locked="0"/>
    </xf>
    <xf numFmtId="0" fontId="0" fillId="8" borderId="6" xfId="0" applyFill="1" applyBorder="1" applyAlignment="1" applyProtection="1">
      <alignment horizontal="center" vertical="center" wrapText="1"/>
      <protection locked="0"/>
    </xf>
    <xf numFmtId="0" fontId="0" fillId="8" borderId="7" xfId="0" applyFill="1" applyBorder="1" applyAlignment="1" applyProtection="1">
      <alignment horizontal="center" vertical="center" wrapText="1"/>
      <protection locked="0"/>
    </xf>
    <xf numFmtId="0" fontId="0" fillId="8" borderId="3" xfId="0" applyFill="1" applyBorder="1" applyAlignment="1" applyProtection="1">
      <alignment horizontal="center" vertical="center" wrapText="1"/>
      <protection locked="0"/>
    </xf>
    <xf numFmtId="0" fontId="39" fillId="8" borderId="8" xfId="0" applyFont="1" applyFill="1" applyBorder="1" applyAlignment="1" applyProtection="1">
      <alignment horizontal="center" vertical="center" wrapText="1"/>
      <protection locked="0"/>
    </xf>
    <xf numFmtId="0" fontId="39" fillId="8" borderId="4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/>
    </xf>
    <xf numFmtId="0" fontId="13" fillId="4" borderId="8" xfId="0" applyFont="1" applyFill="1" applyBorder="1" applyAlignment="1" applyProtection="1">
      <alignment horizontal="center" vertical="top" wrapText="1"/>
    </xf>
    <xf numFmtId="0" fontId="13" fillId="4" borderId="4" xfId="0" applyFont="1" applyFill="1" applyBorder="1" applyAlignment="1" applyProtection="1">
      <alignment horizontal="center" vertical="top" wrapText="1"/>
    </xf>
    <xf numFmtId="0" fontId="13" fillId="8" borderId="8" xfId="0" applyFont="1" applyFill="1" applyBorder="1" applyAlignment="1" applyProtection="1">
      <alignment horizontal="center" vertical="center" wrapText="1"/>
      <protection locked="0"/>
    </xf>
    <xf numFmtId="0" fontId="13" fillId="8" borderId="4" xfId="0" applyFont="1" applyFill="1" applyBorder="1" applyAlignment="1" applyProtection="1">
      <alignment horizontal="center" vertical="center" wrapText="1"/>
      <protection locked="0"/>
    </xf>
    <xf numFmtId="0" fontId="39" fillId="8" borderId="8" xfId="0" applyFont="1" applyFill="1" applyBorder="1" applyAlignment="1" applyProtection="1">
      <alignment horizontal="center" vertical="center"/>
      <protection locked="0"/>
    </xf>
    <xf numFmtId="0" fontId="39" fillId="8" borderId="4" xfId="0" applyFont="1" applyFill="1" applyBorder="1" applyAlignment="1" applyProtection="1">
      <alignment horizontal="center" vertical="center"/>
      <protection locked="0"/>
    </xf>
    <xf numFmtId="0" fontId="37" fillId="4" borderId="8" xfId="0" applyFont="1" applyFill="1" applyBorder="1" applyAlignment="1" applyProtection="1">
      <alignment horizontal="left" vertical="top"/>
    </xf>
    <xf numFmtId="0" fontId="37" fillId="4" borderId="4" xfId="0" applyFont="1" applyFill="1" applyBorder="1" applyAlignment="1" applyProtection="1">
      <alignment horizontal="left" vertical="top"/>
    </xf>
    <xf numFmtId="0" fontId="28" fillId="4" borderId="8" xfId="0" applyFont="1" applyFill="1" applyBorder="1" applyAlignment="1" applyProtection="1">
      <alignment horizontal="left" vertical="top"/>
    </xf>
    <xf numFmtId="0" fontId="28" fillId="4" borderId="4" xfId="0" applyFont="1" applyFill="1" applyBorder="1" applyAlignment="1" applyProtection="1">
      <alignment horizontal="left" vertical="top"/>
    </xf>
    <xf numFmtId="0" fontId="37" fillId="4" borderId="9" xfId="0" applyFont="1" applyFill="1" applyBorder="1" applyAlignment="1" applyProtection="1">
      <alignment horizontal="left" vertical="top"/>
    </xf>
    <xf numFmtId="0" fontId="44" fillId="8" borderId="8" xfId="0" applyFont="1" applyFill="1" applyBorder="1" applyAlignment="1" applyProtection="1">
      <alignment horizontal="center" vertical="top"/>
      <protection locked="0"/>
    </xf>
    <xf numFmtId="0" fontId="44" fillId="8" borderId="4" xfId="0" applyFont="1" applyFill="1" applyBorder="1" applyAlignment="1" applyProtection="1">
      <alignment horizontal="center" vertical="top"/>
      <protection locked="0"/>
    </xf>
    <xf numFmtId="0" fontId="16" fillId="8" borderId="5" xfId="0" applyFont="1" applyFill="1" applyBorder="1" applyAlignment="1" applyProtection="1">
      <alignment horizontal="center" vertical="top"/>
      <protection locked="0"/>
    </xf>
    <xf numFmtId="0" fontId="44" fillId="8" borderId="9" xfId="0" applyFont="1" applyFill="1" applyBorder="1" applyAlignment="1" applyProtection="1">
      <alignment horizontal="center" vertical="top"/>
      <protection locked="0"/>
    </xf>
    <xf numFmtId="0" fontId="0" fillId="0" borderId="7" xfId="0" applyBorder="1" applyAlignment="1" applyProtection="1">
      <alignment horizontal="center"/>
      <protection locked="0"/>
    </xf>
    <xf numFmtId="0" fontId="37" fillId="4" borderId="9" xfId="0" applyFont="1" applyFill="1" applyBorder="1" applyAlignment="1" applyProtection="1">
      <alignment horizontal="center" vertical="center" wrapText="1"/>
    </xf>
    <xf numFmtId="0" fontId="44" fillId="8" borderId="8" xfId="0" applyFont="1" applyFill="1" applyBorder="1" applyAlignment="1" applyProtection="1">
      <alignment horizontal="center" wrapText="1"/>
      <protection locked="0"/>
    </xf>
    <xf numFmtId="0" fontId="44" fillId="8" borderId="9" xfId="0" applyFont="1" applyFill="1" applyBorder="1" applyAlignment="1" applyProtection="1">
      <alignment horizontal="center" wrapText="1"/>
      <protection locked="0"/>
    </xf>
    <xf numFmtId="0" fontId="37" fillId="4" borderId="8" xfId="0" applyFont="1" applyFill="1" applyBorder="1" applyAlignment="1" applyProtection="1">
      <alignment horizontal="center" wrapText="1"/>
    </xf>
    <xf numFmtId="0" fontId="37" fillId="4" borderId="9" xfId="0" applyFont="1" applyFill="1" applyBorder="1" applyAlignment="1" applyProtection="1">
      <alignment horizontal="center" wrapText="1"/>
    </xf>
    <xf numFmtId="0" fontId="37" fillId="4" borderId="4" xfId="0" applyFont="1" applyFill="1" applyBorder="1" applyAlignment="1" applyProtection="1">
      <alignment horizontal="center" wrapText="1"/>
    </xf>
    <xf numFmtId="0" fontId="48" fillId="4" borderId="11" xfId="0" applyFont="1" applyFill="1" applyBorder="1" applyAlignment="1" applyProtection="1">
      <alignment horizontal="center" vertical="top"/>
    </xf>
    <xf numFmtId="0" fontId="48" fillId="4" borderId="14" xfId="0" applyFont="1" applyFill="1" applyBorder="1" applyAlignment="1" applyProtection="1">
      <alignment horizontal="center" vertical="top"/>
    </xf>
    <xf numFmtId="0" fontId="48" fillId="4" borderId="6" xfId="0" applyFont="1" applyFill="1" applyBorder="1" applyAlignment="1" applyProtection="1">
      <alignment horizontal="center" vertical="top"/>
    </xf>
    <xf numFmtId="0" fontId="48" fillId="4" borderId="7" xfId="0" applyFont="1" applyFill="1" applyBorder="1" applyAlignment="1" applyProtection="1">
      <alignment horizontal="center" vertical="top"/>
    </xf>
    <xf numFmtId="0" fontId="48" fillId="4" borderId="3" xfId="0" applyFont="1" applyFill="1" applyBorder="1" applyAlignment="1" applyProtection="1">
      <alignment horizontal="center" vertical="top"/>
    </xf>
    <xf numFmtId="0" fontId="28" fillId="4" borderId="8" xfId="0" applyFont="1" applyFill="1" applyBorder="1" applyAlignment="1" applyProtection="1">
      <alignment horizontal="center"/>
    </xf>
    <xf numFmtId="0" fontId="28" fillId="4" borderId="9" xfId="0" applyFont="1" applyFill="1" applyBorder="1" applyAlignment="1" applyProtection="1">
      <alignment horizontal="center"/>
    </xf>
    <xf numFmtId="0" fontId="28" fillId="4" borderId="4" xfId="0" applyFont="1" applyFill="1" applyBorder="1" applyAlignment="1" applyProtection="1">
      <alignment horizontal="center"/>
    </xf>
    <xf numFmtId="0" fontId="28" fillId="8" borderId="5" xfId="0" applyFont="1" applyFill="1" applyBorder="1" applyAlignment="1" applyProtection="1">
      <alignment horizontal="center" wrapText="1"/>
      <protection locked="0"/>
    </xf>
    <xf numFmtId="0" fontId="28" fillId="8" borderId="8" xfId="0" applyFont="1" applyFill="1" applyBorder="1" applyAlignment="1" applyProtection="1">
      <alignment horizontal="center" wrapText="1"/>
      <protection locked="0"/>
    </xf>
    <xf numFmtId="0" fontId="58" fillId="3" borderId="0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/>
      <protection locked="0"/>
    </xf>
    <xf numFmtId="0" fontId="57" fillId="14" borderId="8" xfId="0" applyFont="1" applyFill="1" applyBorder="1" applyAlignment="1" applyProtection="1">
      <alignment horizontal="center" vertical="center"/>
    </xf>
    <xf numFmtId="0" fontId="57" fillId="14" borderId="9" xfId="0" applyFont="1" applyFill="1" applyBorder="1" applyAlignment="1" applyProtection="1">
      <alignment horizontal="center" vertical="center"/>
    </xf>
    <xf numFmtId="0" fontId="57" fillId="14" borderId="4" xfId="0" applyFont="1" applyFill="1" applyBorder="1" applyAlignment="1" applyProtection="1">
      <alignment horizontal="center" vertical="center"/>
    </xf>
    <xf numFmtId="0" fontId="2" fillId="14" borderId="8" xfId="0" applyFont="1" applyFill="1" applyBorder="1" applyAlignment="1" applyProtection="1">
      <alignment horizontal="center" wrapText="1"/>
      <protection locked="0"/>
    </xf>
    <xf numFmtId="0" fontId="2" fillId="14" borderId="9" xfId="0" applyFont="1" applyFill="1" applyBorder="1" applyAlignment="1" applyProtection="1">
      <alignment horizontal="center" wrapText="1"/>
      <protection locked="0"/>
    </xf>
    <xf numFmtId="0" fontId="17" fillId="4" borderId="8" xfId="0" applyFont="1" applyFill="1" applyBorder="1" applyAlignment="1" applyProtection="1">
      <alignment horizontal="center" vertical="center"/>
    </xf>
    <xf numFmtId="0" fontId="17" fillId="4" borderId="9" xfId="0" applyFont="1" applyFill="1" applyBorder="1" applyAlignment="1" applyProtection="1">
      <alignment horizontal="center" vertical="center"/>
    </xf>
    <xf numFmtId="0" fontId="17" fillId="4" borderId="4" xfId="0" applyFont="1" applyFill="1" applyBorder="1" applyAlignment="1" applyProtection="1">
      <alignment horizontal="center" vertical="center"/>
    </xf>
    <xf numFmtId="0" fontId="17" fillId="4" borderId="5" xfId="0" applyFont="1" applyFill="1" applyBorder="1" applyAlignment="1" applyProtection="1">
      <alignment horizontal="center" vertical="center" wrapText="1"/>
    </xf>
    <xf numFmtId="0" fontId="39" fillId="8" borderId="5" xfId="0" applyFont="1" applyFill="1" applyBorder="1" applyAlignment="1" applyProtection="1">
      <alignment horizontal="center" wrapText="1"/>
      <protection locked="0"/>
    </xf>
    <xf numFmtId="0" fontId="18" fillId="8" borderId="8" xfId="0" applyFont="1" applyFill="1" applyBorder="1" applyAlignment="1" applyProtection="1">
      <alignment horizontal="center" vertical="center" wrapText="1"/>
      <protection locked="0"/>
    </xf>
    <xf numFmtId="0" fontId="18" fillId="8" borderId="9" xfId="0" applyFont="1" applyFill="1" applyBorder="1" applyAlignment="1" applyProtection="1">
      <alignment horizontal="center" vertical="center" wrapText="1"/>
      <protection locked="0"/>
    </xf>
    <xf numFmtId="0" fontId="18" fillId="8" borderId="4" xfId="0" applyFont="1" applyFill="1" applyBorder="1" applyAlignment="1" applyProtection="1">
      <alignment horizontal="center" vertical="center" wrapText="1"/>
      <protection locked="0"/>
    </xf>
    <xf numFmtId="0" fontId="13" fillId="8" borderId="8" xfId="0" applyFont="1" applyFill="1" applyBorder="1" applyAlignment="1" applyProtection="1">
      <alignment horizontal="center" vertical="top" wrapText="1"/>
      <protection locked="0"/>
    </xf>
    <xf numFmtId="0" fontId="13" fillId="8" borderId="4" xfId="0" applyFont="1" applyFill="1" applyBorder="1" applyAlignment="1" applyProtection="1">
      <alignment horizontal="center" vertical="top" wrapText="1"/>
      <protection locked="0"/>
    </xf>
    <xf numFmtId="0" fontId="12" fillId="4" borderId="5" xfId="0" applyFont="1" applyFill="1" applyBorder="1" applyAlignment="1" applyProtection="1">
      <alignment horizontal="center"/>
    </xf>
    <xf numFmtId="0" fontId="37" fillId="4" borderId="14" xfId="0" applyFont="1" applyFill="1" applyBorder="1" applyAlignment="1" applyProtection="1">
      <alignment horizontal="center" vertical="center"/>
    </xf>
    <xf numFmtId="1" fontId="44" fillId="8" borderId="8" xfId="0" applyNumberFormat="1" applyFont="1" applyFill="1" applyBorder="1" applyAlignment="1" applyProtection="1">
      <alignment horizontal="center"/>
      <protection locked="0"/>
    </xf>
    <xf numFmtId="1" fontId="44" fillId="8" borderId="9" xfId="0" applyNumberFormat="1" applyFont="1" applyFill="1" applyBorder="1" applyAlignment="1" applyProtection="1">
      <alignment horizontal="center"/>
      <protection locked="0"/>
    </xf>
    <xf numFmtId="1" fontId="44" fillId="8" borderId="4" xfId="0" applyNumberFormat="1" applyFont="1" applyFill="1" applyBorder="1" applyAlignment="1" applyProtection="1">
      <alignment horizontal="center"/>
      <protection locked="0"/>
    </xf>
    <xf numFmtId="0" fontId="46" fillId="8" borderId="5" xfId="1" applyFill="1" applyBorder="1" applyAlignment="1" applyProtection="1">
      <alignment horizontal="center"/>
      <protection locked="0"/>
    </xf>
    <xf numFmtId="0" fontId="1" fillId="8" borderId="10" xfId="0" applyFont="1" applyFill="1" applyBorder="1" applyAlignment="1" applyProtection="1">
      <alignment horizontal="center" vertical="center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1" fillId="4" borderId="10" xfId="0" applyFont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89" fillId="8" borderId="8" xfId="0" applyFont="1" applyFill="1" applyBorder="1" applyAlignment="1" applyProtection="1">
      <alignment horizontal="center" vertical="center"/>
    </xf>
    <xf numFmtId="0" fontId="89" fillId="8" borderId="9" xfId="0" applyFont="1" applyFill="1" applyBorder="1" applyAlignment="1" applyProtection="1">
      <alignment horizontal="center" vertical="center"/>
    </xf>
    <xf numFmtId="0" fontId="89" fillId="8" borderId="4" xfId="0" applyFont="1" applyFill="1" applyBorder="1" applyAlignment="1" applyProtection="1">
      <alignment horizontal="center" vertical="center"/>
    </xf>
    <xf numFmtId="0" fontId="73" fillId="21" borderId="5" xfId="0" applyFont="1" applyFill="1" applyBorder="1" applyAlignment="1" applyProtection="1">
      <alignment horizontal="center" vertical="center"/>
    </xf>
    <xf numFmtId="0" fontId="73" fillId="21" borderId="10" xfId="0" applyFont="1" applyFill="1" applyBorder="1" applyAlignment="1" applyProtection="1">
      <alignment horizontal="center"/>
    </xf>
    <xf numFmtId="0" fontId="92" fillId="29" borderId="5" xfId="0" applyFont="1" applyFill="1" applyBorder="1" applyAlignment="1" applyProtection="1">
      <alignment horizontal="center" vertical="center" wrapText="1"/>
      <protection locked="0"/>
    </xf>
    <xf numFmtId="0" fontId="0" fillId="29" borderId="0" xfId="0" applyFill="1" applyAlignment="1" applyProtection="1">
      <alignment horizontal="center"/>
      <protection locked="0"/>
    </xf>
    <xf numFmtId="0" fontId="0" fillId="29" borderId="15" xfId="0" applyFill="1" applyBorder="1" applyAlignment="1" applyProtection="1">
      <alignment horizontal="center"/>
      <protection locked="0"/>
    </xf>
    <xf numFmtId="0" fontId="0" fillId="29" borderId="7" xfId="0" applyFill="1" applyBorder="1" applyAlignment="1" applyProtection="1">
      <alignment horizontal="center"/>
      <protection locked="0"/>
    </xf>
    <xf numFmtId="0" fontId="0" fillId="29" borderId="3" xfId="0" applyFill="1" applyBorder="1" applyAlignment="1" applyProtection="1">
      <alignment horizontal="center"/>
      <protection locked="0"/>
    </xf>
    <xf numFmtId="0" fontId="41" fillId="22" borderId="6" xfId="0" applyFont="1" applyFill="1" applyBorder="1" applyAlignment="1" applyProtection="1">
      <alignment horizontal="center" wrapText="1"/>
    </xf>
    <xf numFmtId="0" fontId="41" fillId="22" borderId="7" xfId="0" applyFont="1" applyFill="1" applyBorder="1" applyAlignment="1" applyProtection="1">
      <alignment horizontal="center" wrapText="1"/>
    </xf>
    <xf numFmtId="0" fontId="73" fillId="4" borderId="5" xfId="0" applyFont="1" applyFill="1" applyBorder="1" applyAlignment="1" applyProtection="1">
      <alignment horizontal="center"/>
    </xf>
    <xf numFmtId="0" fontId="73" fillId="4" borderId="5" xfId="0" applyFont="1" applyFill="1" applyBorder="1" applyAlignment="1" applyProtection="1">
      <alignment horizontal="center" vertical="center"/>
    </xf>
    <xf numFmtId="0" fontId="73" fillId="4" borderId="10" xfId="0" applyFont="1" applyFill="1" applyBorder="1" applyAlignment="1" applyProtection="1">
      <alignment horizontal="center" vertical="center"/>
    </xf>
    <xf numFmtId="1" fontId="73" fillId="21" borderId="5" xfId="0" applyNumberFormat="1" applyFont="1" applyFill="1" applyBorder="1" applyAlignment="1" applyProtection="1">
      <alignment horizontal="center" vertical="center"/>
    </xf>
    <xf numFmtId="2" fontId="85" fillId="21" borderId="5" xfId="0" applyNumberFormat="1" applyFont="1" applyFill="1" applyBorder="1" applyAlignment="1" applyProtection="1">
      <alignment horizontal="center" vertical="center" wrapText="1"/>
    </xf>
    <xf numFmtId="0" fontId="42" fillId="29" borderId="5" xfId="0" applyFont="1" applyFill="1" applyBorder="1" applyAlignment="1" applyProtection="1">
      <alignment horizontal="center" vertical="center" wrapText="1"/>
    </xf>
    <xf numFmtId="0" fontId="42" fillId="29" borderId="5" xfId="0" applyFont="1" applyFill="1" applyBorder="1" applyAlignment="1" applyProtection="1">
      <alignment horizontal="center" wrapText="1"/>
    </xf>
    <xf numFmtId="0" fontId="28" fillId="4" borderId="8" xfId="0" applyFont="1" applyFill="1" applyBorder="1" applyAlignment="1" applyProtection="1">
      <alignment vertical="top" wrapText="1"/>
    </xf>
    <xf numFmtId="0" fontId="28" fillId="4" borderId="9" xfId="0" applyFont="1" applyFill="1" applyBorder="1" applyAlignment="1" applyProtection="1">
      <alignment vertical="top" wrapText="1"/>
    </xf>
    <xf numFmtId="0" fontId="28" fillId="4" borderId="4" xfId="0" applyFont="1" applyFill="1" applyBorder="1" applyAlignment="1" applyProtection="1">
      <alignment vertical="top" wrapText="1"/>
    </xf>
    <xf numFmtId="0" fontId="0" fillId="8" borderId="8" xfId="0" applyFill="1" applyBorder="1" applyAlignment="1" applyProtection="1">
      <alignment horizontal="center" vertical="center"/>
      <protection locked="0"/>
    </xf>
    <xf numFmtId="0" fontId="0" fillId="8" borderId="9" xfId="0" applyFill="1" applyBorder="1" applyAlignment="1" applyProtection="1">
      <alignment horizontal="center" vertical="center"/>
      <protection locked="0"/>
    </xf>
    <xf numFmtId="0" fontId="16" fillId="4" borderId="8" xfId="0" applyFont="1" applyFill="1" applyBorder="1" applyAlignment="1" applyProtection="1">
      <alignment vertical="top" wrapText="1"/>
    </xf>
    <xf numFmtId="0" fontId="0" fillId="8" borderId="5" xfId="0" applyFill="1" applyBorder="1" applyAlignment="1" applyProtection="1">
      <alignment horizontal="center" vertical="center"/>
      <protection locked="0"/>
    </xf>
    <xf numFmtId="0" fontId="44" fillId="4" borderId="8" xfId="0" applyFont="1" applyFill="1" applyBorder="1" applyAlignment="1" applyProtection="1">
      <alignment horizontal="left" vertical="top" wrapText="1"/>
    </xf>
    <xf numFmtId="0" fontId="37" fillId="4" borderId="9" xfId="0" applyFont="1" applyFill="1" applyBorder="1" applyAlignment="1" applyProtection="1">
      <alignment horizontal="left" vertical="top" wrapText="1"/>
    </xf>
    <xf numFmtId="0" fontId="37" fillId="4" borderId="4" xfId="0" applyFont="1" applyFill="1" applyBorder="1" applyAlignment="1" applyProtection="1">
      <alignment horizontal="left" vertical="top" wrapText="1"/>
    </xf>
    <xf numFmtId="0" fontId="0" fillId="8" borderId="8" xfId="0" applyFill="1" applyBorder="1" applyAlignment="1" applyProtection="1">
      <alignment horizontal="center" vertical="center" wrapText="1"/>
      <protection locked="0"/>
    </xf>
    <xf numFmtId="0" fontId="0" fillId="8" borderId="4" xfId="0" applyFill="1" applyBorder="1" applyAlignment="1" applyProtection="1">
      <alignment horizontal="center" vertical="center" wrapText="1"/>
      <protection locked="0"/>
    </xf>
    <xf numFmtId="0" fontId="38" fillId="0" borderId="0" xfId="0" applyFont="1" applyFill="1" applyBorder="1" applyAlignment="1" applyProtection="1">
      <alignment horizontal="center" vertical="center"/>
      <protection locked="0"/>
    </xf>
    <xf numFmtId="0" fontId="1" fillId="19" borderId="11" xfId="0" applyFont="1" applyFill="1" applyBorder="1" applyAlignment="1" applyProtection="1">
      <alignment horizontal="center" vertical="center" wrapText="1"/>
    </xf>
    <xf numFmtId="0" fontId="1" fillId="19" borderId="12" xfId="0" applyFont="1" applyFill="1" applyBorder="1" applyAlignment="1" applyProtection="1">
      <alignment horizontal="center" vertical="center" wrapText="1"/>
    </xf>
    <xf numFmtId="0" fontId="1" fillId="19" borderId="14" xfId="0" applyFont="1" applyFill="1" applyBorder="1" applyAlignment="1" applyProtection="1">
      <alignment horizontal="center" vertical="center" wrapText="1"/>
    </xf>
    <xf numFmtId="0" fontId="1" fillId="19" borderId="6" xfId="0" applyFont="1" applyFill="1" applyBorder="1" applyAlignment="1" applyProtection="1">
      <alignment horizontal="center" vertical="center" wrapText="1"/>
    </xf>
    <xf numFmtId="0" fontId="1" fillId="19" borderId="7" xfId="0" applyFont="1" applyFill="1" applyBorder="1" applyAlignment="1" applyProtection="1">
      <alignment horizontal="center" vertical="center" wrapText="1"/>
    </xf>
    <xf numFmtId="0" fontId="1" fillId="19" borderId="3" xfId="0" applyFont="1" applyFill="1" applyBorder="1" applyAlignment="1" applyProtection="1">
      <alignment horizontal="center" vertical="center" wrapText="1"/>
    </xf>
    <xf numFmtId="0" fontId="12" fillId="9" borderId="5" xfId="0" applyFont="1" applyFill="1" applyBorder="1" applyAlignment="1" applyProtection="1">
      <alignment horizontal="center" vertical="center"/>
    </xf>
    <xf numFmtId="0" fontId="0" fillId="21" borderId="2" xfId="0" applyFill="1" applyBorder="1" applyAlignment="1" applyProtection="1">
      <alignment horizontal="center" vertical="center" wrapText="1"/>
    </xf>
    <xf numFmtId="0" fontId="14" fillId="10" borderId="5" xfId="0" applyFont="1" applyFill="1" applyBorder="1" applyAlignment="1" applyProtection="1">
      <alignment horizontal="center" vertical="top" wrapText="1"/>
    </xf>
    <xf numFmtId="0" fontId="32" fillId="4" borderId="8" xfId="0" applyFont="1" applyFill="1" applyBorder="1" applyAlignment="1" applyProtection="1">
      <alignment horizontal="left" vertical="top" wrapText="1"/>
    </xf>
    <xf numFmtId="0" fontId="13" fillId="4" borderId="9" xfId="0" applyFont="1" applyFill="1" applyBorder="1" applyAlignment="1" applyProtection="1">
      <alignment horizontal="left" vertical="top" wrapText="1"/>
    </xf>
    <xf numFmtId="0" fontId="13" fillId="4" borderId="4" xfId="0" applyFont="1" applyFill="1" applyBorder="1" applyAlignment="1" applyProtection="1">
      <alignment horizontal="left" vertical="top" wrapText="1"/>
    </xf>
    <xf numFmtId="0" fontId="12" fillId="29" borderId="5" xfId="0" applyFont="1" applyFill="1" applyBorder="1" applyAlignment="1" applyProtection="1">
      <alignment horizontal="center" vertical="center" wrapText="1"/>
    </xf>
    <xf numFmtId="0" fontId="0" fillId="4" borderId="8" xfId="0" applyFont="1" applyFill="1" applyBorder="1" applyAlignment="1" applyProtection="1">
      <alignment horizontal="left" vertical="top"/>
    </xf>
    <xf numFmtId="0" fontId="0" fillId="4" borderId="9" xfId="0" applyFont="1" applyFill="1" applyBorder="1" applyAlignment="1" applyProtection="1">
      <alignment horizontal="left" vertical="top"/>
    </xf>
    <xf numFmtId="0" fontId="0" fillId="4" borderId="4" xfId="0" applyFont="1" applyFill="1" applyBorder="1" applyAlignment="1" applyProtection="1">
      <alignment horizontal="left" vertical="top"/>
    </xf>
    <xf numFmtId="0" fontId="65" fillId="8" borderId="8" xfId="0" applyFont="1" applyFill="1" applyBorder="1" applyAlignment="1" applyProtection="1">
      <alignment horizontal="center"/>
      <protection locked="0"/>
    </xf>
    <xf numFmtId="0" fontId="65" fillId="8" borderId="4" xfId="0" applyFont="1" applyFill="1" applyBorder="1" applyAlignment="1" applyProtection="1">
      <alignment horizontal="center"/>
      <protection locked="0"/>
    </xf>
    <xf numFmtId="0" fontId="12" fillId="9" borderId="1" xfId="0" applyFont="1" applyFill="1" applyBorder="1" applyAlignment="1" applyProtection="1">
      <alignment horizontal="center" vertical="center"/>
    </xf>
    <xf numFmtId="0" fontId="26" fillId="29" borderId="5" xfId="0" applyFont="1" applyFill="1" applyBorder="1" applyAlignment="1" applyProtection="1">
      <alignment horizontal="center" wrapText="1"/>
    </xf>
    <xf numFmtId="1" fontId="21" fillId="12" borderId="11" xfId="0" applyNumberFormat="1" applyFont="1" applyFill="1" applyBorder="1" applyAlignment="1" applyProtection="1">
      <alignment horizontal="center" vertical="center" wrapText="1"/>
    </xf>
    <xf numFmtId="1" fontId="21" fillId="12" borderId="12" xfId="0" applyNumberFormat="1" applyFont="1" applyFill="1" applyBorder="1" applyAlignment="1" applyProtection="1">
      <alignment horizontal="center" vertical="center" wrapText="1"/>
    </xf>
    <xf numFmtId="1" fontId="21" fillId="12" borderId="14" xfId="0" applyNumberFormat="1" applyFont="1" applyFill="1" applyBorder="1" applyAlignment="1" applyProtection="1">
      <alignment horizontal="center" vertical="center" wrapText="1"/>
    </xf>
    <xf numFmtId="1" fontId="21" fillId="12" borderId="6" xfId="0" applyNumberFormat="1" applyFont="1" applyFill="1" applyBorder="1" applyAlignment="1" applyProtection="1">
      <alignment horizontal="center" vertical="center" wrapText="1"/>
    </xf>
    <xf numFmtId="1" fontId="21" fillId="12" borderId="7" xfId="0" applyNumberFormat="1" applyFont="1" applyFill="1" applyBorder="1" applyAlignment="1" applyProtection="1">
      <alignment horizontal="center" vertical="center" wrapText="1"/>
    </xf>
    <xf numFmtId="1" fontId="21" fillId="12" borderId="3" xfId="0" applyNumberFormat="1" applyFont="1" applyFill="1" applyBorder="1" applyAlignment="1" applyProtection="1">
      <alignment horizontal="center" vertical="center" wrapText="1"/>
    </xf>
    <xf numFmtId="0" fontId="15" fillId="4" borderId="8" xfId="0" applyFont="1" applyFill="1" applyBorder="1" applyAlignment="1" applyProtection="1">
      <alignment horizontal="center" vertical="center" wrapText="1"/>
    </xf>
    <xf numFmtId="0" fontId="15" fillId="4" borderId="9" xfId="0" applyFont="1" applyFill="1" applyBorder="1" applyAlignment="1" applyProtection="1">
      <alignment horizontal="center" vertical="center" wrapText="1"/>
    </xf>
    <xf numFmtId="0" fontId="15" fillId="4" borderId="4" xfId="0" applyFont="1" applyFill="1" applyBorder="1" applyAlignment="1" applyProtection="1">
      <alignment horizontal="center" vertical="center" wrapText="1"/>
    </xf>
    <xf numFmtId="0" fontId="44" fillId="4" borderId="5" xfId="0" applyFont="1" applyFill="1" applyBorder="1" applyAlignment="1" applyProtection="1">
      <alignment horizontal="left" vertical="center" wrapText="1"/>
    </xf>
    <xf numFmtId="0" fontId="17" fillId="4" borderId="8" xfId="0" applyFont="1" applyFill="1" applyBorder="1" applyAlignment="1" applyProtection="1">
      <alignment horizontal="left" vertical="top" wrapText="1"/>
    </xf>
    <xf numFmtId="0" fontId="18" fillId="4" borderId="8" xfId="0" applyFont="1" applyFill="1" applyBorder="1" applyAlignment="1" applyProtection="1">
      <alignment horizontal="left" vertical="top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0" fillId="12" borderId="2" xfId="0" applyFill="1" applyBorder="1" applyAlignment="1" applyProtection="1">
      <alignment horizontal="center" vertical="center" wrapText="1"/>
    </xf>
    <xf numFmtId="0" fontId="23" fillId="17" borderId="8" xfId="0" applyFont="1" applyFill="1" applyBorder="1" applyAlignment="1" applyProtection="1">
      <alignment horizontal="center" vertical="center" wrapText="1"/>
    </xf>
    <xf numFmtId="0" fontId="23" fillId="17" borderId="9" xfId="0" applyFont="1" applyFill="1" applyBorder="1" applyAlignment="1" applyProtection="1">
      <alignment horizontal="center" vertical="center" wrapText="1"/>
    </xf>
    <xf numFmtId="0" fontId="23" fillId="17" borderId="4" xfId="0" applyFont="1" applyFill="1" applyBorder="1" applyAlignment="1" applyProtection="1">
      <alignment horizontal="center" vertical="center" wrapText="1"/>
    </xf>
    <xf numFmtId="0" fontId="15" fillId="29" borderId="1" xfId="0" applyFont="1" applyFill="1" applyBorder="1" applyAlignment="1" applyProtection="1">
      <alignment horizontal="center" vertical="center" wrapText="1"/>
    </xf>
    <xf numFmtId="0" fontId="15" fillId="29" borderId="10" xfId="0" applyFont="1" applyFill="1" applyBorder="1" applyAlignment="1" applyProtection="1">
      <alignment horizontal="center" vertical="center" wrapText="1"/>
    </xf>
    <xf numFmtId="0" fontId="74" fillId="17" borderId="8" xfId="0" applyFont="1" applyFill="1" applyBorder="1" applyAlignment="1" applyProtection="1">
      <alignment horizontal="center" vertical="center" wrapText="1"/>
    </xf>
    <xf numFmtId="0" fontId="74" fillId="17" borderId="9" xfId="0" applyFont="1" applyFill="1" applyBorder="1" applyAlignment="1" applyProtection="1">
      <alignment horizontal="center" vertical="center" wrapText="1"/>
    </xf>
    <xf numFmtId="0" fontId="74" fillId="17" borderId="4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15" fillId="12" borderId="1" xfId="0" applyFont="1" applyFill="1" applyBorder="1" applyAlignment="1" applyProtection="1">
      <alignment horizontal="center" vertical="center" wrapText="1"/>
    </xf>
    <xf numFmtId="0" fontId="15" fillId="12" borderId="10" xfId="0" applyFont="1" applyFill="1" applyBorder="1" applyAlignment="1" applyProtection="1">
      <alignment horizontal="center" vertical="center" wrapText="1"/>
    </xf>
    <xf numFmtId="0" fontId="12" fillId="9" borderId="8" xfId="0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 wrapText="1"/>
    </xf>
    <xf numFmtId="0" fontId="0" fillId="5" borderId="0" xfId="0" applyFill="1" applyBorder="1" applyAlignment="1" applyProtection="1">
      <alignment horizontal="center" vertical="center" wrapText="1"/>
    </xf>
    <xf numFmtId="0" fontId="0" fillId="5" borderId="7" xfId="0" applyFill="1" applyBorder="1" applyAlignment="1" applyProtection="1">
      <alignment horizontal="center" vertical="center" wrapText="1"/>
    </xf>
    <xf numFmtId="0" fontId="26" fillId="19" borderId="5" xfId="0" applyFont="1" applyFill="1" applyBorder="1" applyAlignment="1" applyProtection="1">
      <alignment horizontal="center" vertical="center" wrapText="1"/>
    </xf>
    <xf numFmtId="0" fontId="80" fillId="12" borderId="5" xfId="0" applyFont="1" applyFill="1" applyBorder="1" applyAlignment="1" applyProtection="1">
      <alignment horizontal="center" vertical="center" wrapText="1"/>
    </xf>
    <xf numFmtId="0" fontId="80" fillId="29" borderId="5" xfId="0" applyFont="1" applyFill="1" applyBorder="1" applyAlignment="1" applyProtection="1">
      <alignment horizontal="center" vertical="center" wrapText="1"/>
    </xf>
    <xf numFmtId="0" fontId="1" fillId="19" borderId="0" xfId="0" applyFont="1" applyFill="1" applyBorder="1" applyAlignment="1" applyProtection="1">
      <alignment horizontal="center" vertical="center"/>
    </xf>
    <xf numFmtId="0" fontId="1" fillId="19" borderId="15" xfId="0" applyFont="1" applyFill="1" applyBorder="1" applyAlignment="1" applyProtection="1">
      <alignment horizontal="center" vertical="center"/>
    </xf>
    <xf numFmtId="0" fontId="1" fillId="19" borderId="7" xfId="0" applyFont="1" applyFill="1" applyBorder="1" applyAlignment="1" applyProtection="1">
      <alignment horizontal="center" vertical="center"/>
    </xf>
    <xf numFmtId="0" fontId="1" fillId="19" borderId="3" xfId="0" applyFont="1" applyFill="1" applyBorder="1" applyAlignment="1" applyProtection="1">
      <alignment horizontal="center" vertical="center"/>
    </xf>
    <xf numFmtId="0" fontId="15" fillId="29" borderId="5" xfId="0" applyFont="1" applyFill="1" applyBorder="1" applyAlignment="1" applyProtection="1">
      <alignment horizontal="center" vertical="center" wrapText="1"/>
    </xf>
    <xf numFmtId="0" fontId="15" fillId="9" borderId="10" xfId="0" applyFont="1" applyFill="1" applyBorder="1" applyAlignment="1" applyProtection="1">
      <alignment horizontal="center" vertical="center" wrapText="1"/>
      <protection locked="0"/>
    </xf>
    <xf numFmtId="0" fontId="15" fillId="9" borderId="19" xfId="0" applyFont="1" applyFill="1" applyBorder="1" applyAlignment="1" applyProtection="1">
      <alignment horizontal="center" vertical="center" wrapText="1"/>
      <protection locked="0"/>
    </xf>
    <xf numFmtId="0" fontId="15" fillId="9" borderId="1" xfId="0" applyFont="1" applyFill="1" applyBorder="1" applyAlignment="1" applyProtection="1">
      <alignment horizontal="center" vertical="center" wrapText="1"/>
      <protection locked="0"/>
    </xf>
    <xf numFmtId="0" fontId="1" fillId="4" borderId="5" xfId="0" applyFont="1" applyFill="1" applyBorder="1" applyAlignment="1" applyProtection="1">
      <alignment horizontal="center" vertical="center" wrapText="1"/>
    </xf>
    <xf numFmtId="0" fontId="76" fillId="4" borderId="8" xfId="0" applyFont="1" applyFill="1" applyBorder="1" applyAlignment="1" applyProtection="1">
      <alignment horizontal="center" vertical="center" wrapText="1"/>
    </xf>
    <xf numFmtId="0" fontId="76" fillId="4" borderId="9" xfId="0" applyFont="1" applyFill="1" applyBorder="1" applyAlignment="1" applyProtection="1">
      <alignment horizontal="center" vertical="center" wrapText="1"/>
    </xf>
    <xf numFmtId="0" fontId="75" fillId="30" borderId="5" xfId="0" applyFont="1" applyFill="1" applyBorder="1" applyAlignment="1" applyProtection="1">
      <alignment horizontal="center" vertical="center" wrapText="1"/>
    </xf>
    <xf numFmtId="0" fontId="83" fillId="22" borderId="8" xfId="0" applyFont="1" applyFill="1" applyBorder="1" applyAlignment="1" applyProtection="1">
      <alignment horizontal="center" vertical="center"/>
    </xf>
    <xf numFmtId="0" fontId="78" fillId="22" borderId="9" xfId="0" applyFont="1" applyFill="1" applyBorder="1" applyAlignment="1" applyProtection="1">
      <alignment horizontal="center" vertical="center"/>
    </xf>
    <xf numFmtId="0" fontId="78" fillId="22" borderId="4" xfId="0" applyFont="1" applyFill="1" applyBorder="1" applyAlignment="1" applyProtection="1">
      <alignment horizontal="center" vertical="center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4" xfId="0" applyFont="1" applyFill="1" applyBorder="1" applyAlignment="1" applyProtection="1">
      <alignment horizontal="center" vertical="center" wrapText="1"/>
    </xf>
    <xf numFmtId="0" fontId="26" fillId="4" borderId="5" xfId="0" applyFont="1" applyFill="1" applyBorder="1" applyAlignment="1" applyProtection="1">
      <alignment horizontal="center" vertical="center" wrapText="1"/>
    </xf>
    <xf numFmtId="0" fontId="14" fillId="8" borderId="5" xfId="0" applyFont="1" applyFill="1" applyBorder="1" applyAlignment="1" applyProtection="1">
      <alignment horizontal="center" vertical="top"/>
      <protection locked="0"/>
    </xf>
    <xf numFmtId="0" fontId="14" fillId="8" borderId="10" xfId="0" applyFont="1" applyFill="1" applyBorder="1" applyAlignment="1" applyProtection="1">
      <alignment horizontal="center" vertical="top"/>
      <protection locked="0"/>
    </xf>
    <xf numFmtId="0" fontId="21" fillId="12" borderId="11" xfId="0" applyFont="1" applyFill="1" applyBorder="1" applyAlignment="1" applyProtection="1">
      <alignment horizontal="center" vertical="center" wrapText="1"/>
    </xf>
    <xf numFmtId="0" fontId="21" fillId="12" borderId="14" xfId="0" applyFont="1" applyFill="1" applyBorder="1" applyAlignment="1" applyProtection="1">
      <alignment horizontal="center" vertical="center" wrapText="1"/>
    </xf>
    <xf numFmtId="0" fontId="21" fillId="12" borderId="6" xfId="0" applyFont="1" applyFill="1" applyBorder="1" applyAlignment="1" applyProtection="1">
      <alignment horizontal="center" vertical="center" wrapText="1"/>
    </xf>
    <xf numFmtId="0" fontId="21" fillId="12" borderId="3" xfId="0" applyFont="1" applyFill="1" applyBorder="1" applyAlignment="1" applyProtection="1">
      <alignment horizontal="center" vertical="center" wrapText="1"/>
    </xf>
    <xf numFmtId="0" fontId="21" fillId="8" borderId="5" xfId="0" applyFont="1" applyFill="1" applyBorder="1" applyAlignment="1" applyProtection="1">
      <alignment horizontal="center" vertical="center" wrapText="1"/>
      <protection locked="0"/>
    </xf>
    <xf numFmtId="0" fontId="21" fillId="8" borderId="10" xfId="0" applyFont="1" applyFill="1" applyBorder="1" applyAlignment="1" applyProtection="1">
      <alignment horizontal="center" vertical="center" wrapText="1"/>
      <protection locked="0"/>
    </xf>
    <xf numFmtId="165" fontId="21" fillId="12" borderId="5" xfId="0" applyNumberFormat="1" applyFont="1" applyFill="1" applyBorder="1" applyAlignment="1" applyProtection="1">
      <alignment horizontal="center" vertical="center" wrapText="1"/>
    </xf>
    <xf numFmtId="165" fontId="21" fillId="12" borderId="10" xfId="0" applyNumberFormat="1" applyFont="1" applyFill="1" applyBorder="1" applyAlignment="1" applyProtection="1">
      <alignment horizontal="center" vertical="center" wrapText="1"/>
    </xf>
    <xf numFmtId="0" fontId="24" fillId="16" borderId="0" xfId="0" applyFont="1" applyFill="1" applyAlignment="1" applyProtection="1">
      <alignment horizontal="center" vertical="center" wrapText="1"/>
      <protection locked="0"/>
    </xf>
    <xf numFmtId="0" fontId="10" fillId="17" borderId="8" xfId="0" applyFont="1" applyFill="1" applyBorder="1" applyAlignment="1" applyProtection="1">
      <alignment horizontal="center" wrapText="1"/>
    </xf>
    <xf numFmtId="0" fontId="10" fillId="17" borderId="9" xfId="0" applyFont="1" applyFill="1" applyBorder="1" applyAlignment="1" applyProtection="1">
      <alignment horizontal="center" wrapText="1"/>
    </xf>
    <xf numFmtId="0" fontId="10" fillId="17" borderId="4" xfId="0" applyFont="1" applyFill="1" applyBorder="1" applyAlignment="1" applyProtection="1">
      <alignment horizontal="center" wrapText="1"/>
    </xf>
    <xf numFmtId="0" fontId="25" fillId="4" borderId="8" xfId="0" applyFont="1" applyFill="1" applyBorder="1" applyAlignment="1" applyProtection="1">
      <alignment horizontal="center"/>
    </xf>
    <xf numFmtId="0" fontId="25" fillId="4" borderId="9" xfId="0" applyFont="1" applyFill="1" applyBorder="1" applyAlignment="1" applyProtection="1">
      <alignment horizontal="center"/>
    </xf>
    <xf numFmtId="0" fontId="25" fillId="4" borderId="4" xfId="0" applyFont="1" applyFill="1" applyBorder="1" applyAlignment="1" applyProtection="1">
      <alignment horizontal="center"/>
    </xf>
    <xf numFmtId="0" fontId="23" fillId="15" borderId="8" xfId="0" applyFont="1" applyFill="1" applyBorder="1" applyAlignment="1" applyProtection="1">
      <alignment horizontal="right" vertical="top" wrapText="1"/>
    </xf>
    <xf numFmtId="0" fontId="23" fillId="15" borderId="9" xfId="0" applyFont="1" applyFill="1" applyBorder="1" applyAlignment="1" applyProtection="1">
      <alignment horizontal="right" vertical="top" wrapText="1"/>
    </xf>
    <xf numFmtId="0" fontId="23" fillId="15" borderId="4" xfId="0" applyFont="1" applyFill="1" applyBorder="1" applyAlignment="1" applyProtection="1">
      <alignment horizontal="right" vertical="top" wrapText="1"/>
    </xf>
    <xf numFmtId="167" fontId="23" fillId="15" borderId="5" xfId="0" applyNumberFormat="1" applyFont="1" applyFill="1" applyBorder="1" applyAlignment="1" applyProtection="1">
      <alignment horizontal="center" vertical="top" wrapText="1"/>
    </xf>
    <xf numFmtId="0" fontId="17" fillId="13" borderId="8" xfId="0" applyFont="1" applyFill="1" applyBorder="1" applyAlignment="1" applyProtection="1">
      <alignment horizontal="left" vertical="top" wrapText="1"/>
    </xf>
    <xf numFmtId="0" fontId="17" fillId="13" borderId="9" xfId="0" applyFont="1" applyFill="1" applyBorder="1" applyAlignment="1" applyProtection="1">
      <alignment horizontal="left" vertical="top" wrapText="1"/>
    </xf>
    <xf numFmtId="0" fontId="17" fillId="13" borderId="4" xfId="0" applyFont="1" applyFill="1" applyBorder="1" applyAlignment="1" applyProtection="1">
      <alignment horizontal="left" vertical="top" wrapText="1"/>
    </xf>
    <xf numFmtId="0" fontId="14" fillId="8" borderId="10" xfId="0" applyFont="1" applyFill="1" applyBorder="1" applyAlignment="1" applyProtection="1">
      <alignment horizontal="center" vertical="center"/>
      <protection locked="0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21" fillId="12" borderId="5" xfId="0" applyFont="1" applyFill="1" applyBorder="1" applyAlignment="1" applyProtection="1">
      <alignment horizontal="center" vertical="top" wrapText="1"/>
    </xf>
    <xf numFmtId="165" fontId="21" fillId="12" borderId="13" xfId="0" applyNumberFormat="1" applyFont="1" applyFill="1" applyBorder="1" applyAlignment="1" applyProtection="1">
      <alignment horizontal="center" vertical="center" wrapText="1"/>
    </xf>
    <xf numFmtId="0" fontId="17" fillId="13" borderId="11" xfId="0" applyFont="1" applyFill="1" applyBorder="1" applyAlignment="1" applyProtection="1">
      <alignment horizontal="left" vertical="top" wrapText="1"/>
    </xf>
    <xf numFmtId="0" fontId="17" fillId="13" borderId="12" xfId="0" applyFont="1" applyFill="1" applyBorder="1" applyAlignment="1" applyProtection="1">
      <alignment horizontal="left" vertical="top" wrapText="1"/>
    </xf>
    <xf numFmtId="0" fontId="17" fillId="13" borderId="14" xfId="0" applyFont="1" applyFill="1" applyBorder="1" applyAlignment="1" applyProtection="1">
      <alignment horizontal="left" vertical="top" wrapText="1"/>
    </xf>
    <xf numFmtId="0" fontId="13" fillId="9" borderId="6" xfId="0" applyFont="1" applyFill="1" applyBorder="1" applyAlignment="1" applyProtection="1">
      <alignment horizontal="center" vertical="center"/>
    </xf>
    <xf numFmtId="0" fontId="13" fillId="9" borderId="7" xfId="0" applyFont="1" applyFill="1" applyBorder="1" applyAlignment="1" applyProtection="1">
      <alignment horizontal="center" vertical="center"/>
    </xf>
    <xf numFmtId="0" fontId="13" fillId="9" borderId="3" xfId="0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 applyProtection="1">
      <alignment horizontal="center" vertical="center" wrapText="1"/>
    </xf>
    <xf numFmtId="0" fontId="15" fillId="4" borderId="3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wrapText="1"/>
    </xf>
    <xf numFmtId="0" fontId="14" fillId="8" borderId="19" xfId="0" applyFont="1" applyFill="1" applyBorder="1" applyAlignment="1" applyProtection="1">
      <alignment horizontal="center" vertical="top"/>
      <protection locked="0"/>
    </xf>
    <xf numFmtId="0" fontId="15" fillId="4" borderId="8" xfId="0" applyFont="1" applyFill="1" applyBorder="1" applyAlignment="1" applyProtection="1">
      <alignment horizontal="center" wrapText="1"/>
    </xf>
    <xf numFmtId="0" fontId="15" fillId="4" borderId="9" xfId="0" applyFont="1" applyFill="1" applyBorder="1" applyAlignment="1" applyProtection="1">
      <alignment horizontal="center" wrapText="1"/>
    </xf>
    <xf numFmtId="0" fontId="14" fillId="8" borderId="1" xfId="0" applyFont="1" applyFill="1" applyBorder="1" applyAlignment="1" applyProtection="1">
      <alignment horizontal="center" vertical="top"/>
      <protection locked="0"/>
    </xf>
    <xf numFmtId="0" fontId="2" fillId="2" borderId="23" xfId="0" applyFont="1" applyFill="1" applyBorder="1" applyAlignment="1" applyProtection="1">
      <alignment horizontal="center" vertical="center"/>
    </xf>
    <xf numFmtId="0" fontId="2" fillId="2" borderId="24" xfId="0" applyFont="1" applyFill="1" applyBorder="1" applyAlignment="1" applyProtection="1">
      <alignment horizontal="center" vertical="center"/>
    </xf>
    <xf numFmtId="0" fontId="2" fillId="2" borderId="25" xfId="0" applyFont="1" applyFill="1" applyBorder="1" applyAlignment="1" applyProtection="1">
      <alignment horizontal="center" vertical="center"/>
    </xf>
    <xf numFmtId="0" fontId="4" fillId="4" borderId="27" xfId="0" applyFont="1" applyFill="1" applyBorder="1" applyAlignment="1" applyProtection="1">
      <alignment horizontal="center" vertical="center" wrapText="1"/>
    </xf>
    <xf numFmtId="0" fontId="29" fillId="6" borderId="27" xfId="0" applyFont="1" applyFill="1" applyBorder="1" applyAlignment="1" applyProtection="1">
      <alignment horizontal="center" vertical="center"/>
      <protection locked="0"/>
    </xf>
    <xf numFmtId="0" fontId="60" fillId="6" borderId="27" xfId="0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wrapText="1"/>
    </xf>
    <xf numFmtId="0" fontId="6" fillId="6" borderId="27" xfId="0" applyFont="1" applyFill="1" applyBorder="1" applyAlignment="1" applyProtection="1">
      <alignment horizontal="center" vertical="center" wrapText="1"/>
      <protection locked="0"/>
    </xf>
    <xf numFmtId="0" fontId="6" fillId="6" borderId="26" xfId="0" applyFont="1" applyFill="1" applyBorder="1" applyAlignment="1" applyProtection="1">
      <alignment horizontal="center" vertical="center" wrapText="1"/>
      <protection locked="0"/>
    </xf>
    <xf numFmtId="0" fontId="17" fillId="11" borderId="5" xfId="0" applyFont="1" applyFill="1" applyBorder="1" applyAlignment="1" applyProtection="1">
      <alignment horizontal="left" vertical="top" wrapText="1"/>
    </xf>
    <xf numFmtId="0" fontId="20" fillId="8" borderId="5" xfId="0" applyFont="1" applyFill="1" applyBorder="1" applyAlignment="1" applyProtection="1">
      <alignment horizontal="center" vertical="center" wrapText="1"/>
      <protection locked="0"/>
    </xf>
    <xf numFmtId="0" fontId="20" fillId="8" borderId="10" xfId="0" applyFont="1" applyFill="1" applyBorder="1" applyAlignment="1" applyProtection="1">
      <alignment horizontal="center" vertical="center" wrapText="1"/>
      <protection locked="0"/>
    </xf>
    <xf numFmtId="0" fontId="20" fillId="8" borderId="1" xfId="0" applyFont="1" applyFill="1" applyBorder="1" applyAlignment="1" applyProtection="1">
      <alignment horizontal="center" vertical="center" wrapText="1"/>
      <protection locked="0"/>
    </xf>
    <xf numFmtId="0" fontId="17" fillId="11" borderId="5" xfId="0" applyFont="1" applyFill="1" applyBorder="1" applyAlignment="1" applyProtection="1">
      <alignment horizontal="center" vertical="center" wrapText="1"/>
    </xf>
    <xf numFmtId="0" fontId="19" fillId="8" borderId="5" xfId="0" applyFont="1" applyFill="1" applyBorder="1" applyAlignment="1" applyProtection="1">
      <alignment horizontal="center" vertical="center" wrapText="1"/>
      <protection locked="0"/>
    </xf>
    <xf numFmtId="0" fontId="15" fillId="4" borderId="5" xfId="0" applyFont="1" applyFill="1" applyBorder="1" applyAlignment="1" applyProtection="1">
      <alignment horizontal="center" wrapText="1"/>
    </xf>
    <xf numFmtId="1" fontId="21" fillId="12" borderId="5" xfId="0" applyNumberFormat="1" applyFont="1" applyFill="1" applyBorder="1" applyAlignment="1" applyProtection="1">
      <alignment horizontal="center" vertical="center" wrapText="1"/>
    </xf>
    <xf numFmtId="0" fontId="19" fillId="8" borderId="10" xfId="0" applyFont="1" applyFill="1" applyBorder="1" applyAlignment="1" applyProtection="1">
      <alignment horizontal="center" vertical="center" wrapText="1"/>
      <protection locked="0"/>
    </xf>
    <xf numFmtId="0" fontId="19" fillId="8" borderId="1" xfId="0" applyFont="1" applyFill="1" applyBorder="1" applyAlignment="1" applyProtection="1">
      <alignment horizontal="center" vertical="center" wrapText="1"/>
      <protection locked="0"/>
    </xf>
    <xf numFmtId="0" fontId="15" fillId="4" borderId="4" xfId="0" applyFont="1" applyFill="1" applyBorder="1" applyAlignment="1" applyProtection="1">
      <alignment horizontal="center" wrapText="1"/>
    </xf>
    <xf numFmtId="0" fontId="21" fillId="12" borderId="12" xfId="0" applyFont="1" applyFill="1" applyBorder="1" applyAlignment="1" applyProtection="1">
      <alignment horizontal="center" vertical="center" wrapText="1"/>
    </xf>
    <xf numFmtId="0" fontId="21" fillId="12" borderId="7" xfId="0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/>
    </xf>
    <xf numFmtId="0" fontId="10" fillId="22" borderId="5" xfId="0" applyFont="1" applyFill="1" applyBorder="1" applyAlignment="1" applyProtection="1">
      <alignment horizontal="center"/>
    </xf>
    <xf numFmtId="0" fontId="13" fillId="9" borderId="5" xfId="0" applyFont="1" applyFill="1" applyBorder="1" applyAlignment="1" applyProtection="1">
      <alignment horizontal="center" vertical="center"/>
    </xf>
    <xf numFmtId="0" fontId="14" fillId="10" borderId="5" xfId="0" applyFont="1" applyFill="1" applyBorder="1" applyAlignment="1" applyProtection="1">
      <alignment horizontal="center" wrapText="1"/>
    </xf>
    <xf numFmtId="0" fontId="0" fillId="8" borderId="4" xfId="0" applyFill="1" applyBorder="1" applyAlignment="1" applyProtection="1">
      <alignment horizontal="center" vertical="center"/>
      <protection locked="0"/>
    </xf>
    <xf numFmtId="0" fontId="12" fillId="4" borderId="11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0" fontId="12" fillId="4" borderId="15" xfId="0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textRotation="90"/>
      <protection locked="0"/>
    </xf>
    <xf numFmtId="0" fontId="0" fillId="8" borderId="5" xfId="0" applyFill="1" applyBorder="1" applyAlignment="1" applyProtection="1">
      <alignment horizontal="center" vertical="center" wrapText="1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12" fillId="4" borderId="8" xfId="0" applyFont="1" applyFill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horizontal="center" vertical="center"/>
    </xf>
    <xf numFmtId="0" fontId="12" fillId="4" borderId="4" xfId="0" applyFont="1" applyFill="1" applyBorder="1" applyAlignment="1" applyProtection="1">
      <alignment horizontal="center" vertical="center"/>
    </xf>
    <xf numFmtId="0" fontId="14" fillId="10" borderId="5" xfId="0" applyFont="1" applyFill="1" applyBorder="1" applyAlignment="1" applyProtection="1">
      <alignment horizontal="center" vertical="center"/>
    </xf>
    <xf numFmtId="0" fontId="17" fillId="13" borderId="5" xfId="0" applyFont="1" applyFill="1" applyBorder="1" applyAlignment="1" applyProtection="1">
      <alignment horizontal="left" vertical="top" wrapText="1"/>
    </xf>
    <xf numFmtId="0" fontId="12" fillId="4" borderId="8" xfId="0" applyFont="1" applyFill="1" applyBorder="1" applyAlignment="1" applyProtection="1">
      <alignment horizontal="center" vertical="center" wrapText="1"/>
    </xf>
    <xf numFmtId="0" fontId="12" fillId="4" borderId="9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0" fontId="23" fillId="28" borderId="8" xfId="0" applyFont="1" applyFill="1" applyBorder="1" applyAlignment="1" applyProtection="1">
      <alignment horizontal="center" vertical="center" wrapText="1"/>
    </xf>
    <xf numFmtId="0" fontId="23" fillId="28" borderId="9" xfId="0" applyFont="1" applyFill="1" applyBorder="1" applyAlignment="1" applyProtection="1">
      <alignment horizontal="center" vertical="center" wrapText="1"/>
    </xf>
    <xf numFmtId="0" fontId="23" fillId="28" borderId="4" xfId="0" applyFont="1" applyFill="1" applyBorder="1" applyAlignment="1" applyProtection="1">
      <alignment horizontal="center" vertical="center" wrapText="1"/>
    </xf>
    <xf numFmtId="0" fontId="42" fillId="31" borderId="8" xfId="0" applyFont="1" applyFill="1" applyBorder="1" applyAlignment="1" applyProtection="1">
      <alignment horizontal="center" vertical="center" wrapText="1"/>
    </xf>
    <xf numFmtId="0" fontId="42" fillId="31" borderId="9" xfId="0" applyFont="1" applyFill="1" applyBorder="1" applyAlignment="1" applyProtection="1">
      <alignment horizontal="center" vertical="center" wrapText="1"/>
    </xf>
    <xf numFmtId="0" fontId="42" fillId="31" borderId="4" xfId="0" applyFont="1" applyFill="1" applyBorder="1" applyAlignment="1" applyProtection="1">
      <alignment horizontal="center" vertical="center" wrapText="1"/>
    </xf>
    <xf numFmtId="0" fontId="23" fillId="28" borderId="8" xfId="0" applyFont="1" applyFill="1" applyBorder="1" applyAlignment="1" applyProtection="1">
      <alignment horizontal="center" vertical="center"/>
    </xf>
    <xf numFmtId="0" fontId="23" fillId="28" borderId="9" xfId="0" applyFont="1" applyFill="1" applyBorder="1" applyAlignment="1" applyProtection="1">
      <alignment horizontal="center" vertical="center"/>
    </xf>
    <xf numFmtId="0" fontId="23" fillId="28" borderId="4" xfId="0" applyFont="1" applyFill="1" applyBorder="1" applyAlignment="1" applyProtection="1">
      <alignment horizontal="center" vertical="center"/>
    </xf>
    <xf numFmtId="0" fontId="21" fillId="8" borderId="11" xfId="0" applyFont="1" applyFill="1" applyBorder="1" applyAlignment="1" applyProtection="1">
      <alignment horizontal="center" vertical="center" wrapText="1"/>
      <protection locked="0"/>
    </xf>
    <xf numFmtId="0" fontId="21" fillId="8" borderId="12" xfId="0" applyFont="1" applyFill="1" applyBorder="1" applyAlignment="1" applyProtection="1">
      <alignment horizontal="center" vertical="center" wrapText="1"/>
      <protection locked="0"/>
    </xf>
    <xf numFmtId="0" fontId="21" fillId="8" borderId="14" xfId="0" applyFont="1" applyFill="1" applyBorder="1" applyAlignment="1" applyProtection="1">
      <alignment horizontal="center" vertical="center" wrapText="1"/>
      <protection locked="0"/>
    </xf>
    <xf numFmtId="0" fontId="21" fillId="8" borderId="6" xfId="0" applyFont="1" applyFill="1" applyBorder="1" applyAlignment="1" applyProtection="1">
      <alignment horizontal="center" vertical="center" wrapText="1"/>
      <protection locked="0"/>
    </xf>
    <xf numFmtId="0" fontId="21" fillId="8" borderId="7" xfId="0" applyFont="1" applyFill="1" applyBorder="1" applyAlignment="1" applyProtection="1">
      <alignment horizontal="center" vertical="center" wrapText="1"/>
      <protection locked="0"/>
    </xf>
    <xf numFmtId="0" fontId="21" fillId="8" borderId="3" xfId="0" applyFont="1" applyFill="1" applyBorder="1" applyAlignment="1" applyProtection="1">
      <alignment horizontal="center" vertical="center" wrapText="1"/>
      <protection locked="0"/>
    </xf>
    <xf numFmtId="0" fontId="22" fillId="6" borderId="6" xfId="0" applyFont="1" applyFill="1" applyBorder="1" applyAlignment="1" applyProtection="1">
      <alignment horizontal="center" vertical="top" wrapText="1"/>
      <protection locked="0"/>
    </xf>
    <xf numFmtId="0" fontId="22" fillId="6" borderId="7" xfId="0" applyFont="1" applyFill="1" applyBorder="1" applyAlignment="1" applyProtection="1">
      <alignment horizontal="center" vertical="top" wrapText="1"/>
      <protection locked="0"/>
    </xf>
    <xf numFmtId="0" fontId="22" fillId="6" borderId="3" xfId="0" applyFont="1" applyFill="1" applyBorder="1" applyAlignment="1" applyProtection="1">
      <alignment horizontal="center" vertical="top" wrapText="1"/>
      <protection locked="0"/>
    </xf>
    <xf numFmtId="0" fontId="14" fillId="10" borderId="6" xfId="0" applyFont="1" applyFill="1" applyBorder="1" applyAlignment="1" applyProtection="1">
      <alignment horizontal="center" vertical="center"/>
    </xf>
    <xf numFmtId="0" fontId="14" fillId="10" borderId="3" xfId="0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 applyProtection="1">
      <alignment horizontal="center" wrapText="1"/>
    </xf>
    <xf numFmtId="0" fontId="15" fillId="4" borderId="3" xfId="0" applyFont="1" applyFill="1" applyBorder="1" applyAlignment="1" applyProtection="1">
      <alignment horizontal="center" wrapText="1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48" fillId="21" borderId="5" xfId="0" applyFont="1" applyFill="1" applyBorder="1" applyAlignment="1" applyProtection="1">
      <alignment horizontal="center" vertical="center" wrapText="1"/>
    </xf>
    <xf numFmtId="0" fontId="2" fillId="21" borderId="5" xfId="0" applyFont="1" applyFill="1" applyBorder="1" applyAlignment="1" applyProtection="1">
      <alignment horizontal="center" vertical="center" wrapText="1"/>
    </xf>
    <xf numFmtId="0" fontId="37" fillId="21" borderId="5" xfId="0" applyFont="1" applyFill="1" applyBorder="1" applyAlignment="1" applyProtection="1">
      <alignment horizontal="center" vertical="center" wrapText="1"/>
    </xf>
    <xf numFmtId="0" fontId="74" fillId="22" borderId="8" xfId="0" applyFont="1" applyFill="1" applyBorder="1" applyAlignment="1" applyProtection="1">
      <alignment horizontal="center" vertical="center" wrapText="1"/>
    </xf>
    <xf numFmtId="0" fontId="74" fillId="22" borderId="9" xfId="0" applyFont="1" applyFill="1" applyBorder="1" applyAlignment="1" applyProtection="1">
      <alignment horizontal="center" vertical="center" wrapText="1"/>
    </xf>
    <xf numFmtId="0" fontId="74" fillId="22" borderId="4" xfId="0" applyFont="1" applyFill="1" applyBorder="1" applyAlignment="1" applyProtection="1">
      <alignment horizontal="center" vertical="center" wrapText="1"/>
    </xf>
    <xf numFmtId="0" fontId="41" fillId="31" borderId="5" xfId="0" applyFont="1" applyFill="1" applyBorder="1" applyAlignment="1" applyProtection="1">
      <alignment horizontal="center" wrapText="1"/>
    </xf>
    <xf numFmtId="0" fontId="1" fillId="28" borderId="8" xfId="0" applyFont="1" applyFill="1" applyBorder="1" applyAlignment="1" applyProtection="1">
      <alignment horizontal="center"/>
    </xf>
    <xf numFmtId="0" fontId="1" fillId="28" borderId="9" xfId="0" applyFont="1" applyFill="1" applyBorder="1" applyAlignment="1" applyProtection="1">
      <alignment horizontal="center"/>
    </xf>
    <xf numFmtId="0" fontId="1" fillId="28" borderId="4" xfId="0" applyFont="1" applyFill="1" applyBorder="1" applyAlignment="1" applyProtection="1">
      <alignment horizontal="center"/>
    </xf>
    <xf numFmtId="0" fontId="67" fillId="8" borderId="10" xfId="0" applyFont="1" applyFill="1" applyBorder="1" applyAlignment="1" applyProtection="1">
      <alignment horizontal="center" vertical="center" wrapText="1"/>
      <protection locked="0"/>
    </xf>
    <xf numFmtId="0" fontId="67" fillId="8" borderId="1" xfId="0" applyFont="1" applyFill="1" applyBorder="1" applyAlignment="1" applyProtection="1">
      <alignment horizontal="center" vertical="center" wrapText="1"/>
      <protection locked="0"/>
    </xf>
    <xf numFmtId="0" fontId="14" fillId="10" borderId="5" xfId="0" applyFont="1" applyFill="1" applyBorder="1" applyAlignment="1" applyProtection="1">
      <alignment horizontal="center"/>
    </xf>
    <xf numFmtId="0" fontId="73" fillId="21" borderId="5" xfId="0" applyFont="1" applyFill="1" applyBorder="1" applyAlignment="1" applyProtection="1">
      <alignment horizontal="center" vertical="center" wrapText="1"/>
    </xf>
    <xf numFmtId="0" fontId="0" fillId="21" borderId="5" xfId="0" applyFill="1" applyBorder="1" applyAlignment="1" applyProtection="1">
      <alignment horizontal="center" vertical="center" wrapText="1"/>
    </xf>
    <xf numFmtId="0" fontId="14" fillId="10" borderId="10" xfId="0" applyFont="1" applyFill="1" applyBorder="1" applyAlignment="1" applyProtection="1">
      <alignment horizontal="center" vertical="center" wrapText="1"/>
    </xf>
    <xf numFmtId="0" fontId="70" fillId="4" borderId="5" xfId="0" applyFont="1" applyFill="1" applyBorder="1" applyAlignment="1" applyProtection="1">
      <alignment horizontal="left" vertical="center" wrapText="1"/>
    </xf>
    <xf numFmtId="0" fontId="0" fillId="29" borderId="5" xfId="0" applyFill="1" applyBorder="1" applyAlignment="1" applyProtection="1">
      <alignment horizontal="center"/>
    </xf>
    <xf numFmtId="0" fontId="0" fillId="27" borderId="5" xfId="0" applyFill="1" applyBorder="1" applyAlignment="1" applyProtection="1">
      <alignment horizontal="center"/>
    </xf>
    <xf numFmtId="0" fontId="1" fillId="30" borderId="5" xfId="0" applyFont="1" applyFill="1" applyBorder="1" applyAlignment="1" applyProtection="1">
      <alignment horizontal="center" vertical="center"/>
    </xf>
    <xf numFmtId="0" fontId="0" fillId="8" borderId="5" xfId="0" applyFill="1" applyBorder="1" applyProtection="1">
      <protection locked="0"/>
    </xf>
    <xf numFmtId="0" fontId="26" fillId="28" borderId="5" xfId="0" applyFont="1" applyFill="1" applyBorder="1" applyAlignment="1" applyProtection="1">
      <alignment horizontal="center" vertical="center" wrapText="1"/>
    </xf>
    <xf numFmtId="0" fontId="80" fillId="21" borderId="10" xfId="0" applyFont="1" applyFill="1" applyBorder="1" applyAlignment="1" applyProtection="1">
      <alignment horizontal="center" vertical="center"/>
    </xf>
    <xf numFmtId="0" fontId="80" fillId="21" borderId="1" xfId="0" applyFont="1" applyFill="1" applyBorder="1" applyAlignment="1" applyProtection="1">
      <alignment horizontal="center" vertical="center"/>
    </xf>
    <xf numFmtId="0" fontId="23" fillId="31" borderId="5" xfId="0" applyFont="1" applyFill="1" applyBorder="1" applyAlignment="1" applyProtection="1">
      <alignment horizontal="center" vertical="center" wrapText="1"/>
    </xf>
    <xf numFmtId="0" fontId="1" fillId="19" borderId="11" xfId="0" applyFont="1" applyFill="1" applyBorder="1" applyAlignment="1" applyProtection="1">
      <alignment horizontal="center" vertical="center"/>
    </xf>
    <xf numFmtId="0" fontId="1" fillId="19" borderId="12" xfId="0" applyFont="1" applyFill="1" applyBorder="1" applyAlignment="1" applyProtection="1">
      <alignment horizontal="center" vertical="center"/>
    </xf>
    <xf numFmtId="0" fontId="1" fillId="19" borderId="14" xfId="0" applyFont="1" applyFill="1" applyBorder="1" applyAlignment="1" applyProtection="1">
      <alignment horizontal="center" vertical="center"/>
    </xf>
    <xf numFmtId="0" fontId="1" fillId="19" borderId="6" xfId="0" applyFont="1" applyFill="1" applyBorder="1" applyAlignment="1" applyProtection="1">
      <alignment horizontal="center" vertical="center"/>
    </xf>
    <xf numFmtId="0" fontId="81" fillId="4" borderId="8" xfId="0" applyFont="1" applyFill="1" applyBorder="1" applyAlignment="1" applyProtection="1">
      <alignment horizontal="left" vertical="center" wrapText="1"/>
    </xf>
    <xf numFmtId="0" fontId="81" fillId="4" borderId="9" xfId="0" applyFont="1" applyFill="1" applyBorder="1" applyAlignment="1" applyProtection="1">
      <alignment horizontal="left" vertical="center" wrapText="1"/>
    </xf>
    <xf numFmtId="0" fontId="81" fillId="4" borderId="4" xfId="0" applyFont="1" applyFill="1" applyBorder="1" applyAlignment="1" applyProtection="1">
      <alignment horizontal="left" vertical="center" wrapText="1"/>
    </xf>
    <xf numFmtId="0" fontId="81" fillId="4" borderId="5" xfId="0" applyFont="1" applyFill="1" applyBorder="1" applyAlignment="1" applyProtection="1">
      <alignment horizontal="left" vertical="center" wrapText="1"/>
    </xf>
    <xf numFmtId="0" fontId="0" fillId="28" borderId="5" xfId="0" applyFill="1" applyBorder="1" applyAlignment="1" applyProtection="1">
      <alignment horizontal="center"/>
      <protection locked="0"/>
    </xf>
    <xf numFmtId="0" fontId="0" fillId="21" borderId="5" xfId="0" applyFill="1" applyBorder="1" applyAlignment="1" applyProtection="1">
      <alignment horizontal="center" vertical="center" textRotation="90" wrapText="1"/>
    </xf>
    <xf numFmtId="0" fontId="0" fillId="21" borderId="4" xfId="0" applyFill="1" applyBorder="1" applyAlignment="1" applyProtection="1">
      <alignment horizontal="center" vertical="center" textRotation="90" wrapText="1"/>
    </xf>
    <xf numFmtId="0" fontId="12" fillId="4" borderId="11" xfId="0" applyFont="1" applyFill="1" applyBorder="1" applyAlignment="1" applyProtection="1">
      <alignment horizontal="center" vertical="center"/>
    </xf>
    <xf numFmtId="0" fontId="12" fillId="4" borderId="12" xfId="0" applyFont="1" applyFill="1" applyBorder="1" applyAlignment="1" applyProtection="1">
      <alignment horizontal="center" vertical="center"/>
    </xf>
    <xf numFmtId="0" fontId="12" fillId="4" borderId="14" xfId="0" applyFont="1" applyFill="1" applyBorder="1" applyAlignment="1" applyProtection="1">
      <alignment horizontal="center" vertical="center"/>
    </xf>
    <xf numFmtId="0" fontId="12" fillId="4" borderId="2" xfId="0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center" vertical="center"/>
    </xf>
    <xf numFmtId="0" fontId="12" fillId="4" borderId="15" xfId="0" applyFont="1" applyFill="1" applyBorder="1" applyAlignment="1" applyProtection="1">
      <alignment horizontal="center" vertical="center"/>
    </xf>
    <xf numFmtId="0" fontId="12" fillId="4" borderId="6" xfId="0" applyFont="1" applyFill="1" applyBorder="1" applyAlignment="1" applyProtection="1">
      <alignment horizontal="center" vertical="center"/>
    </xf>
    <xf numFmtId="0" fontId="12" fillId="4" borderId="7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center"/>
    </xf>
    <xf numFmtId="0" fontId="0" fillId="21" borderId="14" xfId="0" applyFill="1" applyBorder="1" applyAlignment="1" applyProtection="1">
      <alignment horizontal="center" vertical="center" textRotation="90" wrapText="1"/>
    </xf>
    <xf numFmtId="0" fontId="0" fillId="21" borderId="15" xfId="0" applyFill="1" applyBorder="1" applyAlignment="1" applyProtection="1">
      <alignment horizontal="center" vertical="center" textRotation="90" wrapText="1"/>
    </xf>
    <xf numFmtId="0" fontId="0" fillId="21" borderId="3" xfId="0" applyFill="1" applyBorder="1" applyAlignment="1" applyProtection="1">
      <alignment horizontal="center" vertical="center" textRotation="90" wrapText="1"/>
    </xf>
    <xf numFmtId="0" fontId="0" fillId="21" borderId="14" xfId="0" applyFill="1" applyBorder="1" applyAlignment="1" applyProtection="1">
      <alignment horizontal="center" vertical="center" textRotation="90"/>
    </xf>
    <xf numFmtId="0" fontId="0" fillId="21" borderId="15" xfId="0" applyFill="1" applyBorder="1" applyAlignment="1" applyProtection="1">
      <alignment horizontal="center" vertical="center" textRotation="90"/>
    </xf>
    <xf numFmtId="167" fontId="0" fillId="21" borderId="5" xfId="0" applyNumberFormat="1" applyFill="1" applyBorder="1" applyAlignment="1" applyProtection="1">
      <alignment horizontal="center" vertical="center"/>
    </xf>
    <xf numFmtId="0" fontId="0" fillId="21" borderId="5" xfId="0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168" fontId="0" fillId="21" borderId="5" xfId="0" applyNumberFormat="1" applyFill="1" applyBorder="1" applyAlignment="1" applyProtection="1">
      <alignment horizontal="center" vertical="center"/>
    </xf>
    <xf numFmtId="0" fontId="73" fillId="24" borderId="8" xfId="0" applyFont="1" applyFill="1" applyBorder="1" applyAlignment="1" applyProtection="1">
      <alignment horizontal="center" vertical="center" wrapText="1"/>
    </xf>
    <xf numFmtId="0" fontId="73" fillId="24" borderId="4" xfId="0" applyFont="1" applyFill="1" applyBorder="1" applyAlignment="1" applyProtection="1">
      <alignment horizontal="center" vertical="center" wrapText="1"/>
    </xf>
    <xf numFmtId="167" fontId="73" fillId="31" borderId="5" xfId="0" applyNumberFormat="1" applyFont="1" applyFill="1" applyBorder="1" applyAlignment="1" applyProtection="1">
      <alignment horizontal="center" vertical="center"/>
    </xf>
    <xf numFmtId="0" fontId="73" fillId="24" borderId="5" xfId="0" applyFont="1" applyFill="1" applyBorder="1" applyAlignment="1" applyProtection="1">
      <alignment horizontal="center" vertical="center"/>
    </xf>
    <xf numFmtId="0" fontId="73" fillId="31" borderId="5" xfId="0" applyFont="1" applyFill="1" applyBorder="1" applyAlignment="1" applyProtection="1">
      <alignment horizontal="center" vertical="center"/>
    </xf>
    <xf numFmtId="0" fontId="17" fillId="4" borderId="11" xfId="0" applyFont="1" applyFill="1" applyBorder="1" applyAlignment="1" applyProtection="1">
      <alignment horizontal="center" vertical="top" wrapText="1"/>
    </xf>
    <xf numFmtId="0" fontId="17" fillId="4" borderId="12" xfId="0" applyFont="1" applyFill="1" applyBorder="1" applyAlignment="1" applyProtection="1">
      <alignment horizontal="center" vertical="top" wrapText="1"/>
    </xf>
    <xf numFmtId="0" fontId="17" fillId="4" borderId="14" xfId="0" applyFont="1" applyFill="1" applyBorder="1" applyAlignment="1" applyProtection="1">
      <alignment horizontal="center" vertical="top" wrapText="1"/>
    </xf>
    <xf numFmtId="1" fontId="1" fillId="21" borderId="5" xfId="0" applyNumberFormat="1" applyFon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 wrapText="1"/>
    </xf>
    <xf numFmtId="0" fontId="42" fillId="29" borderId="5" xfId="0" applyFont="1" applyFill="1" applyBorder="1" applyAlignment="1" applyProtection="1">
      <alignment horizontal="center" vertical="center" wrapText="1"/>
      <protection locked="0"/>
    </xf>
    <xf numFmtId="0" fontId="0" fillId="32" borderId="5" xfId="0" applyFill="1" applyBorder="1" applyAlignment="1" applyProtection="1">
      <alignment horizontal="center"/>
      <protection locked="0"/>
    </xf>
    <xf numFmtId="0" fontId="0" fillId="21" borderId="10" xfId="0" applyFill="1" applyBorder="1" applyAlignment="1" applyProtection="1">
      <alignment horizontal="center" wrapText="1"/>
      <protection locked="0"/>
    </xf>
    <xf numFmtId="0" fontId="0" fillId="21" borderId="1" xfId="0" applyFill="1" applyBorder="1" applyAlignment="1" applyProtection="1">
      <alignment horizontal="center" wrapText="1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'Formulario SAgro'!$E$197</c:f>
              <c:strCache>
                <c:ptCount val="1"/>
                <c:pt idx="0">
                  <c:v>Porcentaje</c:v>
                </c:pt>
              </c:strCache>
            </c:strRef>
          </c:tx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'Formulario SAgro'!$D$198:$D$202</c:f>
              <c:strCache>
                <c:ptCount val="5"/>
                <c:pt idx="0">
                  <c:v>Secuestro y Mantenimiento del Dióxido de Carbono (CO2) en el suelo</c:v>
                </c:pt>
                <c:pt idx="1">
                  <c:v>Metano (evitado)</c:v>
                </c:pt>
                <c:pt idx="2">
                  <c:v>Oxido Nitroso</c:v>
                </c:pt>
                <c:pt idx="3">
                  <c:v>Protección del Recurso Hídrico</c:v>
                </c:pt>
                <c:pt idx="4">
                  <c:v>Conservación de la biodiversidad</c:v>
                </c:pt>
              </c:strCache>
            </c:strRef>
          </c:cat>
          <c:val>
            <c:numRef>
              <c:f>'Formulario SAgro'!$E$198:$E$202</c:f>
              <c:numCache>
                <c:formatCode>0,0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619126</xdr:colOff>
      <xdr:row>6</xdr:row>
      <xdr:rowOff>104775</xdr:rowOff>
    </xdr:from>
    <xdr:ext cx="1201790" cy="1114426"/>
    <xdr:pic>
      <xdr:nvPicPr>
        <xdr:cNvPr id="2" name="3 Imagen" descr="Logo UNAF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01126" y="1619250"/>
          <a:ext cx="1201790" cy="11144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95250</xdr:rowOff>
        </xdr:from>
        <xdr:to>
          <xdr:col>3</xdr:col>
          <xdr:colOff>28575</xdr:colOff>
          <xdr:row>0</xdr:row>
          <xdr:rowOff>466725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485775</xdr:colOff>
      <xdr:row>6</xdr:row>
      <xdr:rowOff>19050</xdr:rowOff>
    </xdr:from>
    <xdr:to>
      <xdr:col>17</xdr:col>
      <xdr:colOff>609600</xdr:colOff>
      <xdr:row>13</xdr:row>
      <xdr:rowOff>59266</xdr:rowOff>
    </xdr:to>
    <xdr:pic>
      <xdr:nvPicPr>
        <xdr:cNvPr id="2" name="2 Imagen" descr="Logo UNAF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15775" y="1638300"/>
          <a:ext cx="1647825" cy="1373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0</xdr:row>
          <xdr:rowOff>76200</xdr:rowOff>
        </xdr:from>
        <xdr:to>
          <xdr:col>3</xdr:col>
          <xdr:colOff>9525</xdr:colOff>
          <xdr:row>0</xdr:row>
          <xdr:rowOff>514350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690033</xdr:colOff>
      <xdr:row>3</xdr:row>
      <xdr:rowOff>160866</xdr:rowOff>
    </xdr:from>
    <xdr:to>
      <xdr:col>14</xdr:col>
      <xdr:colOff>240242</xdr:colOff>
      <xdr:row>8</xdr:row>
      <xdr:rowOff>189441</xdr:rowOff>
    </xdr:to>
    <xdr:pic>
      <xdr:nvPicPr>
        <xdr:cNvPr id="7" name="6 Imagen" descr="Logo UNAF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38883" y="941916"/>
          <a:ext cx="1312334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57150</xdr:rowOff>
        </xdr:from>
        <xdr:to>
          <xdr:col>3</xdr:col>
          <xdr:colOff>152400</xdr:colOff>
          <xdr:row>0</xdr:row>
          <xdr:rowOff>476250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447675</xdr:colOff>
      <xdr:row>118</xdr:row>
      <xdr:rowOff>285750</xdr:rowOff>
    </xdr:from>
    <xdr:to>
      <xdr:col>20</xdr:col>
      <xdr:colOff>133351</xdr:colOff>
      <xdr:row>122</xdr:row>
      <xdr:rowOff>171449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15650" y="26422350"/>
          <a:ext cx="5048250" cy="1390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66675</xdr:colOff>
      <xdr:row>143</xdr:row>
      <xdr:rowOff>85725</xdr:rowOff>
    </xdr:from>
    <xdr:to>
      <xdr:col>17</xdr:col>
      <xdr:colOff>85725</xdr:colOff>
      <xdr:row>148</xdr:row>
      <xdr:rowOff>161925</xdr:rowOff>
    </xdr:to>
    <xdr:sp macro="" textlink="">
      <xdr:nvSpPr>
        <xdr:cNvPr id="3" name="2 CuadroTexto"/>
        <xdr:cNvSpPr txBox="1"/>
      </xdr:nvSpPr>
      <xdr:spPr>
        <a:xfrm>
          <a:off x="10972800" y="36509325"/>
          <a:ext cx="2333625" cy="155257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R" sz="1000"/>
            <a:t>Por ejemplo: Al lavarse las instalaciones de la finca no se observa el ingreso directo del agua residual a los cuerpos de agua .</a:t>
          </a:r>
        </a:p>
        <a:p>
          <a:endParaRPr lang="es-CR" sz="1000"/>
        </a:p>
        <a:p>
          <a:r>
            <a:rPr lang="es-CR" sz="1000"/>
            <a:t>Por ejemplo: En las fincas de café con micro-beneficios revisar el manejo de los residuos de las cosechas y del beneficiado. </a:t>
          </a:r>
        </a:p>
      </xdr:txBody>
    </xdr:sp>
    <xdr:clientData/>
  </xdr:twoCellAnchor>
  <xdr:twoCellAnchor>
    <xdr:from>
      <xdr:col>8</xdr:col>
      <xdr:colOff>148167</xdr:colOff>
      <xdr:row>197</xdr:row>
      <xdr:rowOff>289984</xdr:rowOff>
    </xdr:from>
    <xdr:to>
      <xdr:col>16</xdr:col>
      <xdr:colOff>0</xdr:colOff>
      <xdr:row>201</xdr:row>
      <xdr:rowOff>497416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3</xdr:row>
      <xdr:rowOff>38100</xdr:rowOff>
    </xdr:from>
    <xdr:to>
      <xdr:col>14</xdr:col>
      <xdr:colOff>238125</xdr:colOff>
      <xdr:row>29</xdr:row>
      <xdr:rowOff>95250</xdr:rowOff>
    </xdr:to>
    <xdr:sp macro="" textlink="">
      <xdr:nvSpPr>
        <xdr:cNvPr id="2" name="1 CuadroTexto"/>
        <xdr:cNvSpPr txBox="1"/>
      </xdr:nvSpPr>
      <xdr:spPr>
        <a:xfrm>
          <a:off x="190500" y="609600"/>
          <a:ext cx="10715625" cy="501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R" sz="1100"/>
            <a:t>Referancias bibliograficas</a:t>
          </a:r>
        </a:p>
        <a:p>
          <a:endParaRPr lang="es-CR" sz="1100"/>
        </a:p>
        <a:p>
          <a:r>
            <a:rPr lang="es-CR" sz="1100"/>
            <a:t>* MAG (Ministerio de Agricultura y Ganaderia).</a:t>
          </a:r>
          <a:r>
            <a:rPr lang="es-CR" sz="1100" baseline="0"/>
            <a:t> 2008. Buenas practicas agropecuarias  (en linea). San Jose, CR, MAG. Consultado 24 octubre. 2014. Disponible en http://www.mag.go.cr/bibliotecavirtual/a00136.PDF</a:t>
          </a:r>
          <a:endParaRPr lang="es-CR" sz="1100"/>
        </a:p>
        <a:p>
          <a:endParaRPr lang="es-C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1100"/>
            <a:t>* </a:t>
          </a:r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Sadeghian, S. s.f. Impacto de la ganadería sobre el suelo alternativos sostenible de manejo. Consultado 10 febrero. 2015. Disponible en: </a:t>
          </a:r>
          <a:r>
            <a:rPr lang="es-C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http://www.establo.info/impacto%20de%20la%20ganaderia%20sobre%20el%20suelo.pdf</a:t>
          </a:r>
          <a:endParaRPr lang="es-C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CR" sz="1100"/>
            <a:t> </a:t>
          </a:r>
        </a:p>
        <a:p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IICA (Intituto Internacional de Cooperación para la Agrigultura). 2008. Buenas prácticas agrícolas: guía para pequeños y medianos agroempresarios. Tegucigalpa, Gua, IICA, 58 p</a:t>
          </a:r>
        </a:p>
        <a:p>
          <a:endParaRPr lang="es-CR">
            <a:effectLst/>
          </a:endParaRPr>
        </a:p>
        <a:p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Grain. 2009. Cuidar el suelo (en linea). Consultado 15 oct. 2014. Disponible en file:///C:/Users/adre/Downloads/grain-1236-cuidar-el-suelo%20(1).pdf </a:t>
          </a:r>
          <a:r>
            <a:rPr lang="es-CR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(B2)</a:t>
          </a:r>
        </a:p>
        <a:p>
          <a:endParaRPr lang="es-CR">
            <a:effectLst/>
          </a:endParaRPr>
        </a:p>
        <a:p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López,</a:t>
          </a:r>
          <a:r>
            <a:rPr lang="es-C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P; Solá, A. 2008. Sistematizació y cuantificación de biodigestores: áreas e impactos sociales, económicos y ambientales (en linea). San josé, CR, SGP. Consultado 10 oct. 2013. Disponible en : file:///C:/Users/adre/Downloads/Sistematizacion%20biodigestores%20ALBA-final%20(3).pdf </a:t>
          </a:r>
          <a:r>
            <a:rPr lang="es-CR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(B3)</a:t>
          </a:r>
        </a:p>
        <a:p>
          <a:endParaRPr lang="es-C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s-C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Argel, P. 2006. Contribución de los forrajes mejorados a la productividad ganadera en sistemas de doble propósito. Archivos Latinoamericanos de Producción Animal (en</a:t>
          </a:r>
          <a:r>
            <a:rPr lang="es-C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linea)</a:t>
          </a:r>
          <a:r>
            <a:rPr lang="es-C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Vol 14 (2):67-72. Consultado 22 de ene. 2015. Disponible en http://bioline.org.br/request?la06011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R" sz="110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MINAET( Ministerio de ambiente y energia). 2013. Decreto ejecutivo N° 37660-MINAE (en línea). </a:t>
          </a:r>
          <a:r>
            <a:rPr lang="es-ES_tradn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José, CR. Consultado 1 nov. 2013</a:t>
          </a:r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Disponible en: </a:t>
          </a:r>
          <a:r>
            <a:rPr lang="es-C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www.pgr.go.cr/Scij/scripts/TextoCompleto.dll?Texto&amp;nNorma=74663&amp;nVersion=92290&amp;nTamanoLetra=10&amp;strWebNormativa=http://www.pgr.go.cr/scij/&amp;strODBC=DSN=SCIJ_NRM;UID=sa;PWD=scij;DATABASE=SCIJ_NRM;&amp;strServidor=\\pgr04&amp;strUnidad=D:&amp;strJavaScript=NO</a:t>
          </a:r>
          <a:r>
            <a:rPr lang="es-C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CR" sz="1100" u="none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(B1)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R" sz="110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Lang, L; Peñarete Ramírez, D. 2012. </a:t>
          </a:r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Construcción de un modelo  financiero que cuantifique el valor de los servicios aroesistémicos. (Correo electrónico). San José, CR. (e-mail: </a:t>
          </a:r>
          <a:r>
            <a:rPr lang="es-C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unafor.nacional@gmail.com</a:t>
          </a:r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*Fonseca,</a:t>
          </a:r>
          <a:r>
            <a:rPr lang="es-C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W; Alice, F.  2011. Herramienta para el calculo de biomasa y CO2. Heredia, CR, UNA.</a:t>
          </a:r>
          <a:endParaRPr lang="es-C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C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CR">
            <a:effectLst/>
          </a:endParaRPr>
        </a:p>
        <a:p>
          <a:endParaRPr lang="es-C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85725</xdr:rowOff>
    </xdr:from>
    <xdr:to>
      <xdr:col>13</xdr:col>
      <xdr:colOff>657225</xdr:colOff>
      <xdr:row>28</xdr:row>
      <xdr:rowOff>114300</xdr:rowOff>
    </xdr:to>
    <xdr:sp macro="" textlink="">
      <xdr:nvSpPr>
        <xdr:cNvPr id="2" name="1 CuadroTexto"/>
        <xdr:cNvSpPr txBox="1"/>
      </xdr:nvSpPr>
      <xdr:spPr>
        <a:xfrm>
          <a:off x="200025" y="85725"/>
          <a:ext cx="10363200" cy="5362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bosque ripario no se cuenta como bosque</a:t>
          </a:r>
          <a:r>
            <a:rPr lang="es-C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 proteción, si no como recurso hidrico. </a:t>
          </a:r>
          <a:endParaRPr lang="es-CR">
            <a:effectLst/>
          </a:endParaRPr>
        </a:p>
        <a:p>
          <a:r>
            <a:rPr lang="es-C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SAF en primer servicio ambiental solo árboles maderables, en la sección de biodiversidad se cuentan los no maderables .</a:t>
          </a:r>
          <a:endParaRPr lang="es-CR">
            <a:effectLst/>
          </a:endParaRPr>
        </a:p>
        <a:p>
          <a:r>
            <a:rPr lang="es-C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entiende como bosque en regeneración, un terreno recientemente abandanado donde predominan los latizales bajos y los brinzales.</a:t>
          </a:r>
          <a:endParaRPr lang="es-C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U38"/>
  <sheetViews>
    <sheetView tabSelected="1" zoomScaleNormal="100" workbookViewId="0">
      <selection activeCell="C6" sqref="C6:I6"/>
    </sheetView>
  </sheetViews>
  <sheetFormatPr baseColWidth="10" defaultColWidth="11.42578125" defaultRowHeight="15" x14ac:dyDescent="0.25"/>
  <cols>
    <col min="1" max="1" width="14" style="2" customWidth="1"/>
    <col min="2" max="2" width="11.140625" style="2" customWidth="1"/>
    <col min="3" max="16384" width="11.42578125" style="2"/>
  </cols>
  <sheetData>
    <row r="1" spans="1:20" ht="4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325" t="s">
        <v>111</v>
      </c>
      <c r="B2" s="325"/>
      <c r="C2" s="325"/>
      <c r="D2" s="325"/>
      <c r="E2" s="326"/>
      <c r="F2" s="326"/>
      <c r="G2" s="326"/>
      <c r="H2" s="326"/>
      <c r="I2" s="326"/>
      <c r="J2" s="23"/>
      <c r="K2" s="24"/>
      <c r="L2" s="24"/>
      <c r="M2" s="24"/>
      <c r="N2" s="24"/>
      <c r="O2" s="24"/>
      <c r="P2" s="37"/>
      <c r="Q2" s="1"/>
      <c r="R2" s="1"/>
      <c r="S2" s="1"/>
      <c r="T2" s="1"/>
    </row>
    <row r="3" spans="1:20" ht="15.75" x14ac:dyDescent="0.25">
      <c r="A3" s="340"/>
      <c r="B3" s="341"/>
      <c r="C3" s="341"/>
      <c r="D3" s="341"/>
      <c r="E3" s="341"/>
      <c r="F3" s="341"/>
      <c r="G3" s="341"/>
      <c r="H3" s="341"/>
      <c r="I3" s="341"/>
      <c r="J3" s="327" t="s">
        <v>110</v>
      </c>
      <c r="K3" s="328"/>
      <c r="L3" s="328"/>
      <c r="M3" s="328"/>
      <c r="N3" s="356"/>
      <c r="O3" s="356"/>
      <c r="P3" s="357"/>
      <c r="Q3" s="1"/>
      <c r="R3" s="1"/>
      <c r="S3" s="1"/>
      <c r="T3" s="1"/>
    </row>
    <row r="4" spans="1:20" x14ac:dyDescent="0.25">
      <c r="A4" s="369" t="s">
        <v>109</v>
      </c>
      <c r="B4" s="370"/>
      <c r="C4" s="188" t="s">
        <v>113</v>
      </c>
      <c r="D4" s="335" t="s">
        <v>112</v>
      </c>
      <c r="E4" s="335"/>
      <c r="F4" s="335"/>
      <c r="G4" s="335" t="s">
        <v>108</v>
      </c>
      <c r="H4" s="335"/>
      <c r="I4" s="363"/>
      <c r="J4" s="359" t="s">
        <v>107</v>
      </c>
      <c r="K4" s="360"/>
      <c r="L4" s="360"/>
      <c r="M4" s="360"/>
      <c r="N4" s="360"/>
      <c r="O4" s="25"/>
      <c r="P4" s="26"/>
      <c r="Q4" s="1"/>
      <c r="R4" s="1"/>
      <c r="S4" s="1"/>
      <c r="T4" s="1"/>
    </row>
    <row r="5" spans="1:20" x14ac:dyDescent="0.25">
      <c r="A5" s="371"/>
      <c r="B5" s="372"/>
      <c r="C5" s="194"/>
      <c r="D5" s="342"/>
      <c r="E5" s="343"/>
      <c r="F5" s="344"/>
      <c r="G5" s="339"/>
      <c r="H5" s="334"/>
      <c r="I5" s="334"/>
      <c r="J5" s="27"/>
      <c r="K5" s="25"/>
      <c r="L5" s="358"/>
      <c r="M5" s="187"/>
      <c r="N5" s="28"/>
      <c r="O5" s="25"/>
      <c r="P5" s="26"/>
      <c r="Q5" s="1"/>
      <c r="R5" s="1"/>
      <c r="S5" s="1"/>
      <c r="T5" s="1"/>
    </row>
    <row r="6" spans="1:20" x14ac:dyDescent="0.25">
      <c r="A6" s="330" t="s">
        <v>106</v>
      </c>
      <c r="B6" s="330"/>
      <c r="C6" s="331"/>
      <c r="D6" s="332"/>
      <c r="E6" s="332"/>
      <c r="F6" s="332"/>
      <c r="G6" s="332"/>
      <c r="H6" s="332"/>
      <c r="I6" s="332"/>
      <c r="J6" s="27"/>
      <c r="K6" s="25"/>
      <c r="L6" s="358"/>
      <c r="M6" s="187"/>
      <c r="N6" s="25"/>
      <c r="O6" s="25"/>
      <c r="P6" s="26"/>
      <c r="Q6" s="1"/>
      <c r="R6" s="1"/>
      <c r="S6" s="1"/>
      <c r="T6" s="1"/>
    </row>
    <row r="7" spans="1:20" x14ac:dyDescent="0.25">
      <c r="A7" s="345" t="s">
        <v>105</v>
      </c>
      <c r="B7" s="346"/>
      <c r="C7" s="331"/>
      <c r="D7" s="332"/>
      <c r="E7" s="332"/>
      <c r="F7" s="361"/>
      <c r="G7" s="22" t="s">
        <v>104</v>
      </c>
      <c r="H7" s="339"/>
      <c r="I7" s="334"/>
      <c r="J7" s="27"/>
      <c r="K7" s="25"/>
      <c r="L7" s="25"/>
      <c r="M7" s="25"/>
      <c r="N7" s="25"/>
      <c r="O7" s="25"/>
      <c r="P7" s="26"/>
      <c r="Q7" s="1"/>
      <c r="R7" s="1"/>
      <c r="S7" s="1"/>
      <c r="T7" s="1"/>
    </row>
    <row r="8" spans="1:20" x14ac:dyDescent="0.25">
      <c r="A8" s="373" t="s">
        <v>115</v>
      </c>
      <c r="B8" s="374"/>
      <c r="C8" s="335" t="s">
        <v>103</v>
      </c>
      <c r="D8" s="335"/>
      <c r="E8" s="336" t="s">
        <v>102</v>
      </c>
      <c r="F8" s="336"/>
      <c r="G8" s="335" t="s">
        <v>101</v>
      </c>
      <c r="H8" s="335"/>
      <c r="I8" s="363"/>
      <c r="J8" s="27"/>
      <c r="K8" s="25"/>
      <c r="L8" s="25"/>
      <c r="M8" s="25"/>
      <c r="N8" s="25"/>
      <c r="O8" s="25"/>
      <c r="P8" s="26"/>
      <c r="Q8" s="1"/>
      <c r="R8" s="1"/>
      <c r="S8" s="1"/>
      <c r="T8" s="1"/>
    </row>
    <row r="9" spans="1:20" x14ac:dyDescent="0.25">
      <c r="A9" s="321"/>
      <c r="B9" s="375"/>
      <c r="C9" s="339"/>
      <c r="D9" s="376"/>
      <c r="E9" s="337"/>
      <c r="F9" s="338"/>
      <c r="G9" s="339"/>
      <c r="H9" s="334"/>
      <c r="I9" s="334"/>
      <c r="J9" s="27"/>
      <c r="K9" s="25"/>
      <c r="L9" s="25"/>
      <c r="M9" s="25"/>
      <c r="N9" s="25"/>
      <c r="O9" s="25"/>
      <c r="P9" s="26"/>
      <c r="Q9" s="1"/>
      <c r="R9" s="1"/>
      <c r="S9" s="1"/>
      <c r="T9" s="1"/>
    </row>
    <row r="10" spans="1:20" x14ac:dyDescent="0.25">
      <c r="A10" s="351" t="s">
        <v>100</v>
      </c>
      <c r="B10" s="351"/>
      <c r="C10" s="352"/>
      <c r="D10" s="352"/>
      <c r="E10" s="339"/>
      <c r="F10" s="188" t="s">
        <v>99</v>
      </c>
      <c r="G10" s="352"/>
      <c r="H10" s="352"/>
      <c r="I10" s="339"/>
      <c r="J10" s="27"/>
      <c r="K10" s="25"/>
      <c r="L10" s="25"/>
      <c r="M10" s="25"/>
      <c r="N10" s="25"/>
      <c r="O10" s="25"/>
      <c r="P10" s="26"/>
      <c r="Q10" s="1"/>
      <c r="R10" s="1"/>
      <c r="S10" s="1"/>
      <c r="T10" s="1"/>
    </row>
    <row r="11" spans="1:20" x14ac:dyDescent="0.25">
      <c r="A11" s="347" t="s">
        <v>98</v>
      </c>
      <c r="B11" s="348"/>
      <c r="C11" s="333"/>
      <c r="D11" s="334"/>
      <c r="E11" s="334"/>
      <c r="F11" s="334"/>
      <c r="G11" s="334"/>
      <c r="H11" s="334"/>
      <c r="I11" s="334"/>
      <c r="J11" s="27"/>
      <c r="K11" s="25"/>
      <c r="L11" s="25"/>
      <c r="M11" s="25"/>
      <c r="N11" s="25"/>
      <c r="O11" s="25"/>
      <c r="P11" s="26"/>
      <c r="Q11" s="1"/>
      <c r="R11" s="1"/>
      <c r="S11" s="1"/>
      <c r="T11" s="1"/>
    </row>
    <row r="12" spans="1:20" x14ac:dyDescent="0.25">
      <c r="A12" s="366"/>
      <c r="B12" s="367"/>
      <c r="C12" s="367"/>
      <c r="D12" s="367"/>
      <c r="E12" s="367"/>
      <c r="F12" s="368"/>
      <c r="G12" s="368"/>
      <c r="H12" s="368"/>
      <c r="I12" s="368"/>
      <c r="J12" s="29"/>
      <c r="K12" s="30"/>
      <c r="L12" s="25"/>
      <c r="M12" s="31"/>
      <c r="N12" s="31"/>
      <c r="O12" s="31"/>
      <c r="P12" s="32"/>
      <c r="Q12" s="1"/>
      <c r="R12" s="1"/>
      <c r="S12" s="1"/>
      <c r="T12" s="1"/>
    </row>
    <row r="13" spans="1:20" x14ac:dyDescent="0.25">
      <c r="A13" s="354" t="s">
        <v>445</v>
      </c>
      <c r="B13" s="355"/>
      <c r="C13" s="355"/>
      <c r="D13" s="38" t="s">
        <v>97</v>
      </c>
      <c r="E13" s="21"/>
      <c r="F13" s="329"/>
      <c r="G13" s="329"/>
      <c r="H13" s="329"/>
      <c r="I13" s="329"/>
      <c r="J13" s="33"/>
      <c r="K13" s="31"/>
      <c r="L13" s="31"/>
      <c r="M13" s="31"/>
      <c r="N13" s="31"/>
      <c r="O13" s="31"/>
      <c r="P13" s="32"/>
      <c r="Q13" s="1"/>
      <c r="R13" s="1"/>
      <c r="S13" s="1"/>
      <c r="T13" s="1"/>
    </row>
    <row r="14" spans="1:20" x14ac:dyDescent="0.25">
      <c r="A14" s="355"/>
      <c r="B14" s="355"/>
      <c r="C14" s="355"/>
      <c r="D14" s="38" t="s">
        <v>96</v>
      </c>
      <c r="E14" s="21"/>
      <c r="F14" s="329"/>
      <c r="G14" s="329"/>
      <c r="H14" s="329"/>
      <c r="I14" s="329"/>
      <c r="J14" s="34"/>
      <c r="K14" s="35"/>
      <c r="L14" s="35"/>
      <c r="M14" s="35"/>
      <c r="N14" s="35"/>
      <c r="O14" s="35"/>
      <c r="P14" s="36"/>
      <c r="Q14" s="1"/>
      <c r="R14" s="1"/>
      <c r="S14" s="1"/>
      <c r="T14" s="1"/>
    </row>
    <row r="15" spans="1:20" x14ac:dyDescent="0.25">
      <c r="A15" s="365"/>
      <c r="B15" s="365"/>
      <c r="C15" s="365"/>
      <c r="D15" s="365"/>
      <c r="E15" s="365"/>
      <c r="F15" s="365"/>
      <c r="G15" s="365"/>
      <c r="H15" s="365"/>
      <c r="I15" s="365"/>
      <c r="J15" s="223"/>
      <c r="K15" s="39"/>
      <c r="L15" s="39"/>
      <c r="M15" s="39"/>
      <c r="N15" s="39"/>
      <c r="O15" s="1"/>
      <c r="P15" s="1"/>
      <c r="Q15" s="1"/>
      <c r="R15" s="1"/>
      <c r="S15" s="1"/>
      <c r="T15" s="1"/>
    </row>
    <row r="16" spans="1:20" x14ac:dyDescent="0.25">
      <c r="A16" s="362" t="s">
        <v>446</v>
      </c>
      <c r="B16" s="362"/>
      <c r="C16" s="362"/>
      <c r="D16" s="364" t="s">
        <v>95</v>
      </c>
      <c r="E16" s="364"/>
      <c r="F16" s="364"/>
      <c r="G16" s="364"/>
      <c r="H16" s="20"/>
      <c r="I16" s="19"/>
      <c r="J16" s="19"/>
      <c r="K16" s="19"/>
      <c r="L16" s="12"/>
      <c r="M16" s="12"/>
      <c r="N16" s="12"/>
      <c r="O16" s="12"/>
      <c r="P16" s="12"/>
      <c r="Q16" s="1"/>
      <c r="R16" s="1"/>
      <c r="S16" s="1"/>
      <c r="T16" s="1"/>
    </row>
    <row r="17" spans="1:21" x14ac:dyDescent="0.25">
      <c r="A17" s="362"/>
      <c r="B17" s="362"/>
      <c r="C17" s="362"/>
      <c r="D17" s="353" t="s">
        <v>94</v>
      </c>
      <c r="E17" s="353"/>
      <c r="F17" s="353"/>
      <c r="G17" s="353"/>
      <c r="H17" s="18"/>
      <c r="I17" s="17"/>
      <c r="J17" s="17"/>
      <c r="K17" s="17"/>
      <c r="L17" s="12"/>
      <c r="M17" s="12"/>
      <c r="N17" s="12"/>
      <c r="O17" s="12"/>
      <c r="P17" s="12"/>
      <c r="Q17" s="1"/>
      <c r="R17" s="1"/>
      <c r="S17" s="1"/>
      <c r="T17" s="1"/>
    </row>
    <row r="18" spans="1:21" x14ac:dyDescent="0.25">
      <c r="A18" s="362"/>
      <c r="B18" s="362"/>
      <c r="C18" s="362"/>
      <c r="D18" s="353" t="s">
        <v>93</v>
      </c>
      <c r="E18" s="353"/>
      <c r="F18" s="353"/>
      <c r="G18" s="353"/>
      <c r="H18" s="18"/>
      <c r="I18" s="17"/>
      <c r="J18" s="17"/>
      <c r="K18" s="17"/>
      <c r="L18" s="12"/>
      <c r="M18" s="12"/>
      <c r="N18" s="12"/>
      <c r="O18" s="12"/>
      <c r="P18" s="12"/>
      <c r="Q18" s="1"/>
      <c r="R18" s="1"/>
      <c r="S18" s="1"/>
      <c r="T18" s="1"/>
    </row>
    <row r="19" spans="1:21" x14ac:dyDescent="0.25">
      <c r="B19" s="1"/>
      <c r="C19" s="1"/>
      <c r="D19" s="1"/>
      <c r="E19" s="1"/>
      <c r="F19" s="1"/>
      <c r="G19" s="1"/>
      <c r="H19" s="12"/>
      <c r="I19" s="12"/>
      <c r="J19" s="12"/>
      <c r="K19" s="12"/>
      <c r="L19" s="12"/>
      <c r="M19" s="12"/>
      <c r="N19" s="12"/>
      <c r="O19" s="12"/>
      <c r="P19" s="12"/>
      <c r="Q19" s="1"/>
      <c r="R19" s="1"/>
      <c r="S19" s="1"/>
      <c r="T19" s="1"/>
    </row>
    <row r="20" spans="1:21" x14ac:dyDescent="0.25">
      <c r="A20" s="349" t="s">
        <v>92</v>
      </c>
      <c r="B20" s="349"/>
      <c r="C20" s="349"/>
      <c r="D20" s="350"/>
      <c r="E20" s="349"/>
      <c r="F20" s="349"/>
      <c r="G20" s="349"/>
      <c r="H20" s="349"/>
      <c r="I20" s="349"/>
      <c r="J20" s="350"/>
      <c r="K20" s="349"/>
      <c r="L20" s="349"/>
      <c r="M20" s="349"/>
      <c r="N20" s="349"/>
      <c r="O20" s="349"/>
      <c r="P20" s="1"/>
      <c r="Q20" s="1"/>
      <c r="R20" s="1"/>
      <c r="S20" s="1"/>
      <c r="T20" s="1"/>
    </row>
    <row r="21" spans="1:21" x14ac:dyDescent="0.25">
      <c r="A21" s="319" t="s">
        <v>407</v>
      </c>
      <c r="B21" s="319"/>
      <c r="C21" s="320" t="s">
        <v>411</v>
      </c>
      <c r="D21" s="214"/>
      <c r="E21" s="319" t="s">
        <v>91</v>
      </c>
      <c r="F21" s="319" t="s">
        <v>90</v>
      </c>
      <c r="G21" s="319" t="s">
        <v>89</v>
      </c>
      <c r="H21" s="319"/>
      <c r="I21" s="319"/>
      <c r="J21" s="215"/>
      <c r="K21" s="324" t="s">
        <v>114</v>
      </c>
      <c r="L21" s="324"/>
      <c r="M21" s="324"/>
      <c r="N21" s="324"/>
      <c r="O21" s="324"/>
      <c r="P21" s="324"/>
      <c r="Q21" s="1"/>
      <c r="R21" s="1"/>
      <c r="S21" s="1"/>
      <c r="T21" s="1"/>
      <c r="U21" s="1"/>
    </row>
    <row r="22" spans="1:21" ht="51" x14ac:dyDescent="0.25">
      <c r="A22" s="319"/>
      <c r="B22" s="319"/>
      <c r="C22" s="320"/>
      <c r="D22" s="216"/>
      <c r="E22" s="319"/>
      <c r="F22" s="319"/>
      <c r="G22" s="190" t="s">
        <v>88</v>
      </c>
      <c r="H22" s="190" t="s">
        <v>87</v>
      </c>
      <c r="I22" s="190" t="s">
        <v>86</v>
      </c>
      <c r="J22" s="217"/>
      <c r="K22" s="189" t="s">
        <v>85</v>
      </c>
      <c r="L22" s="189" t="s">
        <v>84</v>
      </c>
      <c r="M22" s="189" t="s">
        <v>83</v>
      </c>
      <c r="N22" s="189" t="s">
        <v>82</v>
      </c>
      <c r="O22" s="186" t="s">
        <v>81</v>
      </c>
      <c r="P22" s="189" t="s">
        <v>80</v>
      </c>
      <c r="Q22" s="1"/>
      <c r="R22" s="1"/>
      <c r="S22" s="1"/>
      <c r="T22" s="1"/>
      <c r="U22" s="1"/>
    </row>
    <row r="23" spans="1:21" ht="39.75" customHeight="1" x14ac:dyDescent="0.25">
      <c r="A23" s="222" t="s">
        <v>408</v>
      </c>
      <c r="B23" s="177"/>
      <c r="C23" s="149"/>
      <c r="D23" s="178"/>
      <c r="E23" s="15"/>
      <c r="F23" s="149"/>
      <c r="G23" s="149"/>
      <c r="H23" s="149"/>
      <c r="I23" s="149"/>
      <c r="J23" s="180"/>
      <c r="K23" s="149"/>
      <c r="L23" s="149"/>
      <c r="M23" s="149"/>
      <c r="N23" s="149"/>
      <c r="O23" s="15"/>
      <c r="P23" s="149"/>
      <c r="Q23" s="1"/>
      <c r="R23" s="1"/>
      <c r="S23" s="1"/>
      <c r="T23" s="1"/>
      <c r="U23" s="1"/>
    </row>
    <row r="24" spans="1:21" x14ac:dyDescent="0.25">
      <c r="A24" s="221" t="s">
        <v>409</v>
      </c>
      <c r="B24" s="198"/>
      <c r="C24" s="198"/>
      <c r="D24" s="17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1" x14ac:dyDescent="0.25">
      <c r="A25" s="221" t="s">
        <v>412</v>
      </c>
      <c r="B25" s="10"/>
      <c r="C25" s="10"/>
      <c r="D25" s="179"/>
      <c r="E25" s="1"/>
      <c r="F25" s="1"/>
      <c r="G25" s="1"/>
      <c r="H25" s="1"/>
      <c r="I25" s="1"/>
      <c r="J25" s="1"/>
      <c r="K25" s="1"/>
      <c r="L25" s="1"/>
      <c r="P25" s="1"/>
      <c r="Q25" s="1"/>
      <c r="R25" s="1"/>
      <c r="S25" s="1"/>
      <c r="T25" s="1"/>
    </row>
    <row r="26" spans="1:21" ht="30" x14ac:dyDescent="0.25">
      <c r="A26" s="221" t="s">
        <v>410</v>
      </c>
      <c r="B26" s="10"/>
      <c r="C26" s="10"/>
      <c r="D26" s="218"/>
      <c r="E26" s="219"/>
      <c r="F26" s="219"/>
      <c r="G26" s="220"/>
      <c r="H26" s="219"/>
      <c r="I26" s="219"/>
      <c r="J26" s="219"/>
      <c r="K26" s="219"/>
      <c r="L26" s="219"/>
      <c r="M26" s="1"/>
      <c r="N26" s="1"/>
      <c r="O26" s="1"/>
      <c r="P26" s="1"/>
      <c r="Q26" s="1"/>
      <c r="R26" s="1"/>
      <c r="S26" s="1"/>
      <c r="T26" s="1"/>
    </row>
    <row r="27" spans="1:21" ht="30" x14ac:dyDescent="0.25">
      <c r="A27" s="221" t="s">
        <v>159</v>
      </c>
      <c r="B27" s="198"/>
      <c r="C27" s="10"/>
      <c r="D27" s="218"/>
      <c r="E27" s="219"/>
      <c r="F27" s="219"/>
      <c r="G27" s="220"/>
      <c r="H27" s="219"/>
      <c r="I27" s="219"/>
      <c r="J27" s="219"/>
      <c r="K27" s="219"/>
      <c r="L27" s="219"/>
      <c r="M27" s="1"/>
      <c r="N27" s="1"/>
      <c r="O27" s="1"/>
      <c r="P27" s="1"/>
      <c r="Q27" s="1"/>
      <c r="R27" s="1"/>
      <c r="S27" s="1"/>
      <c r="T27" s="1"/>
    </row>
    <row r="28" spans="1:21" x14ac:dyDescent="0.25">
      <c r="A28" s="219"/>
      <c r="B28" s="219"/>
      <c r="C28" s="219"/>
      <c r="D28" s="218"/>
      <c r="E28" s="219"/>
      <c r="F28" s="219"/>
      <c r="G28" s="220"/>
      <c r="H28" s="219"/>
      <c r="I28" s="219"/>
      <c r="J28" s="219"/>
      <c r="K28" s="219"/>
      <c r="L28" s="219"/>
      <c r="M28" s="1"/>
      <c r="N28" s="1"/>
      <c r="O28" s="1"/>
      <c r="P28" s="1"/>
      <c r="Q28" s="1"/>
      <c r="R28" s="1"/>
      <c r="S28" s="1"/>
      <c r="T28" s="1"/>
    </row>
    <row r="29" spans="1:21" x14ac:dyDescent="0.25">
      <c r="A29" s="219"/>
      <c r="B29" s="219"/>
      <c r="C29" s="219"/>
      <c r="D29" s="218"/>
      <c r="E29" s="219"/>
      <c r="F29" s="219"/>
      <c r="G29" s="220"/>
      <c r="H29" s="219"/>
      <c r="I29" s="219"/>
      <c r="J29" s="219"/>
      <c r="K29" s="219"/>
      <c r="L29" s="219"/>
      <c r="M29" s="1"/>
      <c r="N29" s="1"/>
      <c r="O29" s="1"/>
      <c r="P29" s="1"/>
      <c r="Q29" s="1"/>
      <c r="R29" s="1"/>
      <c r="S29" s="1"/>
      <c r="T29" s="1"/>
    </row>
    <row r="30" spans="1:21" x14ac:dyDescent="0.25">
      <c r="A30" s="12"/>
      <c r="B30" s="12"/>
      <c r="C30" s="1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1" ht="48.75" customHeight="1" x14ac:dyDescent="0.25">
      <c r="A31" s="321" t="s">
        <v>79</v>
      </c>
      <c r="B31" s="322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1"/>
      <c r="Q31" s="1"/>
      <c r="R31" s="1"/>
      <c r="S31" s="1"/>
      <c r="T31" s="1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318"/>
      <c r="B36" s="318"/>
      <c r="C36" s="318"/>
      <c r="D36" s="318"/>
      <c r="E36" s="318"/>
      <c r="F36" s="318"/>
      <c r="G36" s="220"/>
      <c r="H36" s="318"/>
      <c r="I36" s="318"/>
      <c r="J36" s="318"/>
      <c r="K36" s="318"/>
      <c r="L36" s="318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</sheetData>
  <sheetProtection password="9EB3" sheet="1" objects="1" scenarios="1"/>
  <mergeCells count="50">
    <mergeCell ref="N3:P3"/>
    <mergeCell ref="L5:L6"/>
    <mergeCell ref="J4:N4"/>
    <mergeCell ref="C7:F7"/>
    <mergeCell ref="A16:C18"/>
    <mergeCell ref="G8:I8"/>
    <mergeCell ref="G4:I4"/>
    <mergeCell ref="D16:G16"/>
    <mergeCell ref="D17:G17"/>
    <mergeCell ref="A15:I15"/>
    <mergeCell ref="A12:I12"/>
    <mergeCell ref="H7:I7"/>
    <mergeCell ref="A4:B5"/>
    <mergeCell ref="D4:F4"/>
    <mergeCell ref="A8:B9"/>
    <mergeCell ref="C9:D9"/>
    <mergeCell ref="A20:O20"/>
    <mergeCell ref="A10:B10"/>
    <mergeCell ref="C10:E10"/>
    <mergeCell ref="D18:G18"/>
    <mergeCell ref="A13:C14"/>
    <mergeCell ref="G10:I10"/>
    <mergeCell ref="A2:D2"/>
    <mergeCell ref="E2:I2"/>
    <mergeCell ref="J3:M3"/>
    <mergeCell ref="F13:I14"/>
    <mergeCell ref="A6:B6"/>
    <mergeCell ref="C6:I6"/>
    <mergeCell ref="C11:I11"/>
    <mergeCell ref="C8:D8"/>
    <mergeCell ref="E8:F8"/>
    <mergeCell ref="E9:F9"/>
    <mergeCell ref="G9:I9"/>
    <mergeCell ref="A3:I3"/>
    <mergeCell ref="D5:F5"/>
    <mergeCell ref="G5:I5"/>
    <mergeCell ref="A7:B7"/>
    <mergeCell ref="A11:B11"/>
    <mergeCell ref="H36:J36"/>
    <mergeCell ref="K36:L36"/>
    <mergeCell ref="A36:D36"/>
    <mergeCell ref="E36:F36"/>
    <mergeCell ref="F21:F22"/>
    <mergeCell ref="C21:C22"/>
    <mergeCell ref="A31:B31"/>
    <mergeCell ref="A21:B22"/>
    <mergeCell ref="E21:E22"/>
    <mergeCell ref="C31:O31"/>
    <mergeCell ref="G21:I21"/>
    <mergeCell ref="K21:P2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Button 8">
              <controlPr defaultSize="0" print="0" autoFill="0" autoPict="0" macro="[0]!Limpiarh1">
                <anchor moveWithCells="1" sizeWithCells="1">
                  <from>
                    <xdr:col>1</xdr:col>
                    <xdr:colOff>19050</xdr:colOff>
                    <xdr:row>0</xdr:row>
                    <xdr:rowOff>95250</xdr:rowOff>
                  </from>
                  <to>
                    <xdr:col>3</xdr:col>
                    <xdr:colOff>28575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W32"/>
  <sheetViews>
    <sheetView topLeftCell="A11" workbookViewId="0">
      <selection activeCell="K28" sqref="K28"/>
    </sheetView>
  </sheetViews>
  <sheetFormatPr baseColWidth="10" defaultColWidth="11.42578125" defaultRowHeight="15" x14ac:dyDescent="0.25"/>
  <cols>
    <col min="1" max="3" width="11.42578125" style="2"/>
    <col min="4" max="4" width="11.42578125" style="2" customWidth="1"/>
    <col min="5" max="16384" width="11.42578125" style="2"/>
  </cols>
  <sheetData>
    <row r="1" spans="1:20" ht="51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379" t="s">
        <v>116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1" t="s">
        <v>117</v>
      </c>
      <c r="O2" s="381"/>
      <c r="P2" s="381"/>
      <c r="Q2" s="381"/>
      <c r="R2" s="382"/>
      <c r="S2" s="382"/>
      <c r="T2" s="383"/>
    </row>
    <row r="3" spans="1:20" ht="15" customHeight="1" x14ac:dyDescent="0.25">
      <c r="A3" s="377" t="s">
        <v>111</v>
      </c>
      <c r="B3" s="377"/>
      <c r="C3" s="377"/>
      <c r="D3" s="377"/>
      <c r="E3" s="326"/>
      <c r="F3" s="326"/>
      <c r="G3" s="326"/>
      <c r="H3" s="326"/>
      <c r="I3" s="326"/>
      <c r="J3" s="326"/>
      <c r="K3" s="326"/>
      <c r="L3" s="326"/>
      <c r="M3" s="378"/>
      <c r="N3" s="384"/>
      <c r="O3" s="385"/>
      <c r="P3" s="385"/>
      <c r="Q3" s="385"/>
      <c r="R3" s="385"/>
      <c r="S3" s="385"/>
      <c r="T3" s="386"/>
    </row>
    <row r="4" spans="1:20" x14ac:dyDescent="0.25">
      <c r="A4" s="387" t="s">
        <v>109</v>
      </c>
      <c r="B4" s="388"/>
      <c r="C4" s="335" t="s">
        <v>118</v>
      </c>
      <c r="D4" s="335"/>
      <c r="E4" s="335"/>
      <c r="F4" s="335" t="s">
        <v>119</v>
      </c>
      <c r="G4" s="335"/>
      <c r="H4" s="335"/>
      <c r="I4" s="335" t="s">
        <v>120</v>
      </c>
      <c r="J4" s="335"/>
      <c r="K4" s="335"/>
      <c r="L4" s="335"/>
      <c r="M4" s="335"/>
      <c r="N4" s="384"/>
      <c r="O4" s="385"/>
      <c r="P4" s="385"/>
      <c r="Q4" s="385"/>
      <c r="R4" s="385"/>
      <c r="S4" s="385"/>
      <c r="T4" s="386"/>
    </row>
    <row r="5" spans="1:20" x14ac:dyDescent="0.25">
      <c r="A5" s="389"/>
      <c r="B5" s="390"/>
      <c r="C5" s="391"/>
      <c r="D5" s="391"/>
      <c r="E5" s="391"/>
      <c r="F5" s="392"/>
      <c r="G5" s="393"/>
      <c r="H5" s="394"/>
      <c r="I5" s="392"/>
      <c r="J5" s="393"/>
      <c r="K5" s="393"/>
      <c r="L5" s="393"/>
      <c r="M5" s="394"/>
      <c r="N5" s="384"/>
      <c r="O5" s="385"/>
      <c r="P5" s="385"/>
      <c r="Q5" s="385"/>
      <c r="R5" s="385"/>
      <c r="S5" s="385"/>
      <c r="T5" s="386"/>
    </row>
    <row r="6" spans="1:20" ht="15.75" x14ac:dyDescent="0.25">
      <c r="A6" s="395" t="s">
        <v>121</v>
      </c>
      <c r="B6" s="395"/>
      <c r="C6" s="396"/>
      <c r="D6" s="397"/>
      <c r="E6" s="397"/>
      <c r="F6" s="397"/>
      <c r="G6" s="397"/>
      <c r="H6" s="397"/>
      <c r="I6" s="398" t="s">
        <v>142</v>
      </c>
      <c r="J6" s="399"/>
      <c r="K6" s="400"/>
      <c r="L6" s="400"/>
      <c r="M6" s="396"/>
      <c r="N6" s="384"/>
      <c r="O6" s="385"/>
      <c r="P6" s="385"/>
      <c r="Q6" s="385"/>
      <c r="R6" s="385"/>
      <c r="S6" s="385"/>
      <c r="T6" s="386"/>
    </row>
    <row r="7" spans="1:20" x14ac:dyDescent="0.25">
      <c r="A7" s="373" t="s">
        <v>122</v>
      </c>
      <c r="B7" s="374"/>
      <c r="C7" s="363" t="s">
        <v>123</v>
      </c>
      <c r="D7" s="401"/>
      <c r="E7" s="402"/>
      <c r="F7" s="336" t="s">
        <v>124</v>
      </c>
      <c r="G7" s="336"/>
      <c r="H7" s="336"/>
      <c r="I7" s="401" t="s">
        <v>125</v>
      </c>
      <c r="J7" s="401"/>
      <c r="K7" s="401"/>
      <c r="L7" s="401"/>
      <c r="M7" s="402"/>
      <c r="N7" s="384"/>
      <c r="O7" s="385"/>
      <c r="P7" s="385"/>
      <c r="Q7" s="385"/>
      <c r="R7" s="385"/>
      <c r="S7" s="385"/>
      <c r="T7" s="386"/>
    </row>
    <row r="8" spans="1:20" x14ac:dyDescent="0.25">
      <c r="A8" s="321"/>
      <c r="B8" s="375"/>
      <c r="C8" s="392"/>
      <c r="D8" s="393"/>
      <c r="E8" s="394"/>
      <c r="F8" s="392"/>
      <c r="G8" s="393"/>
      <c r="H8" s="394"/>
      <c r="I8" s="403"/>
      <c r="J8" s="404"/>
      <c r="K8" s="404"/>
      <c r="L8" s="404"/>
      <c r="M8" s="405"/>
      <c r="N8" s="384"/>
      <c r="O8" s="385"/>
      <c r="P8" s="385"/>
      <c r="Q8" s="385"/>
      <c r="R8" s="385"/>
      <c r="S8" s="385"/>
      <c r="T8" s="386"/>
    </row>
    <row r="9" spans="1:20" x14ac:dyDescent="0.25">
      <c r="A9" s="406" t="s">
        <v>126</v>
      </c>
      <c r="B9" s="407"/>
      <c r="C9" s="392"/>
      <c r="D9" s="393"/>
      <c r="E9" s="393"/>
      <c r="F9" s="393"/>
      <c r="G9" s="393"/>
      <c r="H9" s="394"/>
      <c r="I9" s="363" t="s">
        <v>143</v>
      </c>
      <c r="J9" s="402"/>
      <c r="K9" s="392"/>
      <c r="L9" s="393"/>
      <c r="M9" s="394"/>
      <c r="N9" s="384"/>
      <c r="O9" s="385"/>
      <c r="P9" s="385"/>
      <c r="Q9" s="385"/>
      <c r="R9" s="385"/>
      <c r="S9" s="385"/>
      <c r="T9" s="386"/>
    </row>
    <row r="10" spans="1:20" x14ac:dyDescent="0.25">
      <c r="A10" s="408" t="s">
        <v>100</v>
      </c>
      <c r="B10" s="408"/>
      <c r="C10" s="392"/>
      <c r="D10" s="393"/>
      <c r="E10" s="393"/>
      <c r="F10" s="393"/>
      <c r="G10" s="393"/>
      <c r="H10" s="393"/>
      <c r="I10" s="394"/>
      <c r="J10" s="188" t="s">
        <v>144</v>
      </c>
      <c r="K10" s="391"/>
      <c r="L10" s="391"/>
      <c r="M10" s="392"/>
      <c r="N10" s="384"/>
      <c r="O10" s="385"/>
      <c r="P10" s="385"/>
      <c r="Q10" s="385"/>
      <c r="R10" s="385"/>
      <c r="S10" s="385"/>
      <c r="T10" s="386"/>
    </row>
    <row r="11" spans="1:20" x14ac:dyDescent="0.25">
      <c r="A11" s="421" t="s">
        <v>127</v>
      </c>
      <c r="B11" s="422"/>
      <c r="C11" s="422"/>
      <c r="D11" s="422"/>
      <c r="E11" s="422"/>
      <c r="F11" s="422"/>
      <c r="G11" s="422"/>
      <c r="H11" s="423"/>
      <c r="I11" s="423"/>
      <c r="J11" s="423"/>
      <c r="K11" s="423"/>
      <c r="L11" s="423"/>
      <c r="M11" s="424"/>
      <c r="N11" s="384"/>
      <c r="O11" s="385"/>
      <c r="P11" s="385"/>
      <c r="Q11" s="385"/>
      <c r="R11" s="385"/>
      <c r="S11" s="385"/>
      <c r="T11" s="386"/>
    </row>
    <row r="12" spans="1:20" x14ac:dyDescent="0.25">
      <c r="A12" s="425" t="s">
        <v>128</v>
      </c>
      <c r="B12" s="426"/>
      <c r="C12" s="426"/>
      <c r="D12" s="426"/>
      <c r="E12" s="427"/>
      <c r="F12" s="40" t="s">
        <v>129</v>
      </c>
      <c r="G12" s="127"/>
      <c r="H12" s="128"/>
      <c r="I12" s="128"/>
      <c r="J12" s="128"/>
      <c r="K12" s="128"/>
      <c r="L12" s="128"/>
      <c r="M12" s="128"/>
      <c r="N12" s="385"/>
      <c r="O12" s="385"/>
      <c r="P12" s="385"/>
      <c r="Q12" s="385"/>
      <c r="R12" s="385"/>
      <c r="S12" s="385"/>
      <c r="T12" s="386"/>
    </row>
    <row r="13" spans="1:20" x14ac:dyDescent="0.25">
      <c r="A13" s="428"/>
      <c r="B13" s="429"/>
      <c r="C13" s="429"/>
      <c r="D13" s="429"/>
      <c r="E13" s="430"/>
      <c r="F13" s="40" t="s">
        <v>96</v>
      </c>
      <c r="G13" s="127"/>
      <c r="H13" s="128"/>
      <c r="I13" s="128"/>
      <c r="J13" s="128"/>
      <c r="K13" s="128"/>
      <c r="L13" s="128"/>
      <c r="M13" s="128"/>
      <c r="N13" s="385"/>
      <c r="O13" s="385"/>
      <c r="P13" s="385"/>
      <c r="Q13" s="385"/>
      <c r="R13" s="385"/>
      <c r="S13" s="385"/>
      <c r="T13" s="386"/>
    </row>
    <row r="14" spans="1:20" x14ac:dyDescent="0.25">
      <c r="A14" s="431"/>
      <c r="B14" s="432"/>
      <c r="C14" s="432"/>
      <c r="D14" s="432"/>
      <c r="E14" s="432"/>
      <c r="F14" s="432"/>
      <c r="G14" s="432"/>
      <c r="H14" s="418"/>
      <c r="I14" s="418"/>
      <c r="J14" s="418"/>
      <c r="K14" s="418"/>
      <c r="L14" s="418"/>
      <c r="M14" s="418"/>
      <c r="N14" s="384"/>
      <c r="O14" s="385"/>
      <c r="P14" s="385"/>
      <c r="Q14" s="385"/>
      <c r="R14" s="385"/>
      <c r="S14" s="385"/>
      <c r="T14" s="386"/>
    </row>
    <row r="15" spans="1:20" x14ac:dyDescent="0.25">
      <c r="A15" s="425" t="s">
        <v>130</v>
      </c>
      <c r="B15" s="426"/>
      <c r="C15" s="426"/>
      <c r="D15" s="426"/>
      <c r="E15" s="426"/>
      <c r="F15" s="40" t="s">
        <v>97</v>
      </c>
      <c r="G15" s="127"/>
      <c r="H15" s="128"/>
      <c r="I15" s="128"/>
      <c r="J15" s="128"/>
      <c r="K15" s="128"/>
      <c r="L15" s="128"/>
      <c r="M15" s="128"/>
      <c r="N15" s="385"/>
      <c r="O15" s="385"/>
      <c r="P15" s="385"/>
      <c r="Q15" s="385"/>
      <c r="R15" s="385"/>
      <c r="S15" s="385"/>
      <c r="T15" s="386"/>
    </row>
    <row r="16" spans="1:20" x14ac:dyDescent="0.25">
      <c r="A16" s="428"/>
      <c r="B16" s="429"/>
      <c r="C16" s="429"/>
      <c r="D16" s="429"/>
      <c r="E16" s="429"/>
      <c r="F16" s="40" t="s">
        <v>96</v>
      </c>
      <c r="G16" s="127"/>
      <c r="H16" s="128"/>
      <c r="I16" s="128"/>
      <c r="J16" s="128"/>
      <c r="K16" s="128"/>
      <c r="L16" s="128"/>
      <c r="M16" s="128"/>
      <c r="N16" s="385"/>
      <c r="O16" s="385"/>
      <c r="P16" s="385"/>
      <c r="Q16" s="385"/>
      <c r="R16" s="385"/>
      <c r="S16" s="385"/>
      <c r="T16" s="386"/>
    </row>
    <row r="17" spans="1:23" x14ac:dyDescent="0.25">
      <c r="A17" s="416"/>
      <c r="B17" s="417"/>
      <c r="C17" s="417"/>
      <c r="D17" s="417"/>
      <c r="E17" s="417"/>
      <c r="F17" s="417"/>
      <c r="G17" s="417"/>
      <c r="H17" s="418"/>
      <c r="I17" s="418"/>
      <c r="J17" s="418"/>
      <c r="K17" s="418"/>
      <c r="L17" s="418"/>
      <c r="M17" s="418"/>
      <c r="N17" s="384"/>
      <c r="O17" s="385"/>
      <c r="P17" s="385"/>
      <c r="Q17" s="385"/>
      <c r="R17" s="385"/>
      <c r="S17" s="385"/>
      <c r="T17" s="386"/>
    </row>
    <row r="18" spans="1:23" ht="18.75" x14ac:dyDescent="0.3">
      <c r="A18" s="129"/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223"/>
      <c r="O18" s="223"/>
      <c r="P18" s="223"/>
      <c r="Q18" s="223"/>
      <c r="R18" s="223"/>
      <c r="S18" s="223"/>
      <c r="T18" s="223"/>
    </row>
    <row r="19" spans="1:23" ht="18.75" x14ac:dyDescent="0.3">
      <c r="A19" s="419" t="s">
        <v>131</v>
      </c>
      <c r="B19" s="419"/>
      <c r="C19" s="419"/>
      <c r="D19" s="419"/>
      <c r="E19" s="419"/>
      <c r="F19" s="419"/>
      <c r="G19" s="419"/>
      <c r="H19" s="419"/>
      <c r="I19" s="419"/>
      <c r="J19" s="419"/>
      <c r="K19" s="419"/>
      <c r="L19" s="419"/>
      <c r="M19" s="419"/>
      <c r="N19" s="419"/>
      <c r="O19" s="419"/>
      <c r="P19" s="419"/>
      <c r="Q19" s="419"/>
      <c r="R19" s="419"/>
      <c r="S19" s="419"/>
      <c r="T19" s="419"/>
    </row>
    <row r="20" spans="1:23" ht="15" customHeight="1" x14ac:dyDescent="0.25">
      <c r="A20" s="414" t="s">
        <v>132</v>
      </c>
      <c r="B20" s="420" t="s">
        <v>133</v>
      </c>
      <c r="C20" s="409" t="s">
        <v>134</v>
      </c>
      <c r="D20" s="410"/>
      <c r="E20" s="410"/>
      <c r="F20" s="410"/>
      <c r="G20" s="411"/>
      <c r="H20" s="191"/>
      <c r="I20" s="191"/>
      <c r="J20" s="191"/>
      <c r="K20" s="191"/>
      <c r="L20" s="191"/>
      <c r="M20" s="414" t="s">
        <v>91</v>
      </c>
      <c r="N20" s="414" t="s">
        <v>135</v>
      </c>
      <c r="O20" s="409" t="s">
        <v>89</v>
      </c>
      <c r="P20" s="410"/>
      <c r="Q20" s="411"/>
      <c r="R20" s="409" t="s">
        <v>136</v>
      </c>
      <c r="S20" s="410"/>
      <c r="T20" s="410"/>
      <c r="U20" s="410"/>
      <c r="V20" s="410"/>
      <c r="W20" s="411"/>
    </row>
    <row r="21" spans="1:23" ht="51" x14ac:dyDescent="0.25">
      <c r="A21" s="415"/>
      <c r="B21" s="415"/>
      <c r="C21" s="41" t="s">
        <v>158</v>
      </c>
      <c r="D21" s="41" t="s">
        <v>411</v>
      </c>
      <c r="E21" s="41" t="s">
        <v>409</v>
      </c>
      <c r="F21" s="41" t="s">
        <v>411</v>
      </c>
      <c r="G21" s="41" t="s">
        <v>412</v>
      </c>
      <c r="H21" s="193" t="s">
        <v>411</v>
      </c>
      <c r="I21" s="193" t="s">
        <v>410</v>
      </c>
      <c r="J21" s="193" t="s">
        <v>411</v>
      </c>
      <c r="K21" s="193" t="s">
        <v>413</v>
      </c>
      <c r="L21" s="193" t="s">
        <v>411</v>
      </c>
      <c r="M21" s="415"/>
      <c r="N21" s="415"/>
      <c r="O21" s="43" t="s">
        <v>88</v>
      </c>
      <c r="P21" s="43" t="s">
        <v>137</v>
      </c>
      <c r="Q21" s="43" t="s">
        <v>138</v>
      </c>
      <c r="R21" s="41" t="s">
        <v>85</v>
      </c>
      <c r="S21" s="44" t="s">
        <v>84</v>
      </c>
      <c r="T21" s="44" t="s">
        <v>83</v>
      </c>
      <c r="U21" s="44" t="s">
        <v>82</v>
      </c>
      <c r="V21" s="186" t="s">
        <v>81</v>
      </c>
      <c r="W21" s="44" t="s">
        <v>80</v>
      </c>
    </row>
    <row r="22" spans="1:23" x14ac:dyDescent="0.25">
      <c r="A22" s="130"/>
      <c r="B22" s="130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2"/>
      <c r="N22" s="130"/>
      <c r="O22" s="133"/>
      <c r="P22" s="133"/>
      <c r="Q22" s="133"/>
      <c r="R22" s="130"/>
      <c r="S22" s="130"/>
      <c r="T22" s="130"/>
      <c r="U22" s="130"/>
      <c r="V22" s="9"/>
      <c r="W22" s="130"/>
    </row>
    <row r="23" spans="1:23" x14ac:dyDescent="0.25">
      <c r="A23" s="130"/>
      <c r="B23" s="130"/>
      <c r="C23" s="131"/>
      <c r="D23" s="131"/>
      <c r="E23" s="131"/>
      <c r="F23" s="131"/>
      <c r="G23" s="131"/>
      <c r="H23" s="181"/>
      <c r="I23" s="181"/>
      <c r="J23" s="181"/>
      <c r="K23" s="181"/>
      <c r="L23" s="181"/>
      <c r="M23" s="132"/>
      <c r="N23" s="130"/>
      <c r="O23" s="133"/>
      <c r="P23" s="133"/>
      <c r="Q23" s="133"/>
      <c r="R23" s="130"/>
      <c r="S23" s="130"/>
      <c r="T23" s="130"/>
      <c r="U23" s="130"/>
      <c r="V23" s="9"/>
      <c r="W23" s="130"/>
    </row>
    <row r="24" spans="1:23" x14ac:dyDescent="0.25">
      <c r="A24" s="130"/>
      <c r="B24" s="130"/>
      <c r="C24" s="131"/>
      <c r="D24" s="131"/>
      <c r="E24" s="131"/>
      <c r="F24" s="131"/>
      <c r="G24" s="131"/>
      <c r="H24" s="181"/>
      <c r="I24" s="181"/>
      <c r="J24" s="181"/>
      <c r="K24" s="181"/>
      <c r="L24" s="181"/>
      <c r="M24" s="132"/>
      <c r="N24" s="130"/>
      <c r="O24" s="133"/>
      <c r="P24" s="133"/>
      <c r="Q24" s="133"/>
      <c r="R24" s="130"/>
      <c r="S24" s="130"/>
      <c r="T24" s="130"/>
      <c r="U24" s="130"/>
      <c r="V24" s="9"/>
      <c r="W24" s="130"/>
    </row>
    <row r="25" spans="1:23" x14ac:dyDescent="0.25">
      <c r="A25" s="130"/>
      <c r="B25" s="130"/>
      <c r="C25" s="131"/>
      <c r="D25" s="131"/>
      <c r="E25" s="131"/>
      <c r="F25" s="131"/>
      <c r="G25" s="131"/>
      <c r="H25" s="181"/>
      <c r="I25" s="181"/>
      <c r="J25" s="181"/>
      <c r="K25" s="181"/>
      <c r="L25" s="181"/>
      <c r="M25" s="132"/>
      <c r="N25" s="130"/>
      <c r="O25" s="133"/>
      <c r="P25" s="133"/>
      <c r="Q25" s="133"/>
      <c r="R25" s="130"/>
      <c r="S25" s="130"/>
      <c r="T25" s="130"/>
      <c r="U25" s="130"/>
      <c r="V25" s="9"/>
      <c r="W25" s="130"/>
    </row>
    <row r="26" spans="1:23" x14ac:dyDescent="0.25">
      <c r="A26" s="130"/>
      <c r="B26" s="130"/>
      <c r="C26" s="131"/>
      <c r="D26" s="131"/>
      <c r="E26" s="131"/>
      <c r="F26" s="131"/>
      <c r="G26" s="131"/>
      <c r="H26" s="181"/>
      <c r="I26" s="181"/>
      <c r="J26" s="181"/>
      <c r="K26" s="181"/>
      <c r="L26" s="181"/>
      <c r="M26" s="132"/>
      <c r="N26" s="130"/>
      <c r="O26" s="133"/>
      <c r="P26" s="133"/>
      <c r="Q26" s="133"/>
      <c r="R26" s="130"/>
      <c r="S26" s="130"/>
      <c r="T26" s="130"/>
      <c r="U26" s="130"/>
      <c r="V26" s="9"/>
      <c r="W26" s="130"/>
    </row>
    <row r="27" spans="1:23" ht="15.75" thickBot="1" x14ac:dyDescent="0.3">
      <c r="A27" s="130"/>
      <c r="B27" s="134"/>
      <c r="C27" s="135"/>
      <c r="D27" s="135"/>
      <c r="E27" s="135"/>
      <c r="F27" s="135"/>
      <c r="G27" s="135"/>
      <c r="H27" s="182"/>
      <c r="I27" s="182"/>
      <c r="J27" s="182"/>
      <c r="K27" s="182"/>
      <c r="L27" s="182"/>
      <c r="M27" s="137"/>
      <c r="N27" s="134"/>
      <c r="O27" s="136"/>
      <c r="P27" s="136"/>
      <c r="Q27" s="136"/>
      <c r="R27" s="134"/>
      <c r="S27" s="134"/>
      <c r="T27" s="134"/>
      <c r="U27" s="134"/>
      <c r="V27" s="138"/>
      <c r="W27" s="134"/>
    </row>
    <row r="28" spans="1:23" ht="16.5" thickTop="1" thickBot="1" x14ac:dyDescent="0.3">
      <c r="A28" s="45"/>
      <c r="B28" s="46"/>
      <c r="C28" s="184">
        <f>SUM(C22:C27)</f>
        <v>0</v>
      </c>
      <c r="D28" s="184">
        <f>SUM(D22:D27)</f>
        <v>0</v>
      </c>
      <c r="E28" s="184">
        <f t="shared" ref="E28:F28" si="0">SUM(E22:E27)</f>
        <v>0</v>
      </c>
      <c r="F28" s="184">
        <f t="shared" si="0"/>
        <v>0</v>
      </c>
      <c r="G28" s="184">
        <f>SUM(G22:G27)</f>
        <v>0</v>
      </c>
      <c r="H28" s="184">
        <f t="shared" ref="H28:L28" si="1">SUM(H22:H27)</f>
        <v>0</v>
      </c>
      <c r="I28" s="184">
        <f t="shared" si="1"/>
        <v>0</v>
      </c>
      <c r="J28" s="184">
        <f t="shared" si="1"/>
        <v>0</v>
      </c>
      <c r="K28" s="184">
        <f t="shared" si="1"/>
        <v>0</v>
      </c>
      <c r="L28" s="184">
        <f t="shared" si="1"/>
        <v>0</v>
      </c>
      <c r="M28" s="47">
        <f t="shared" ref="M28:V28" si="2">SUM(M22:M27)</f>
        <v>0</v>
      </c>
      <c r="N28" s="47">
        <f t="shared" si="2"/>
        <v>0</v>
      </c>
      <c r="O28" s="47">
        <f t="shared" si="2"/>
        <v>0</v>
      </c>
      <c r="P28" s="47">
        <f t="shared" si="2"/>
        <v>0</v>
      </c>
      <c r="Q28" s="47">
        <f t="shared" si="2"/>
        <v>0</v>
      </c>
      <c r="R28" s="47">
        <f t="shared" si="2"/>
        <v>0</v>
      </c>
      <c r="S28" s="47">
        <f t="shared" si="2"/>
        <v>0</v>
      </c>
      <c r="T28" s="47">
        <f t="shared" si="2"/>
        <v>0</v>
      </c>
      <c r="U28" s="47">
        <f t="shared" si="2"/>
        <v>0</v>
      </c>
      <c r="V28" s="47">
        <f t="shared" si="2"/>
        <v>0</v>
      </c>
      <c r="W28" s="45">
        <f>COUNTIF(W22:W27,1)</f>
        <v>0</v>
      </c>
    </row>
    <row r="29" spans="1:23" ht="16.5" thickTop="1" thickBot="1" x14ac:dyDescent="0.3">
      <c r="A29" s="48" t="s">
        <v>139</v>
      </c>
      <c r="B29" s="183"/>
      <c r="C29" s="185" t="s">
        <v>414</v>
      </c>
      <c r="D29" s="185" t="s">
        <v>415</v>
      </c>
      <c r="E29" s="185" t="s">
        <v>414</v>
      </c>
      <c r="F29" s="185" t="s">
        <v>415</v>
      </c>
      <c r="G29" s="185" t="s">
        <v>414</v>
      </c>
      <c r="H29" s="185" t="s">
        <v>415</v>
      </c>
      <c r="I29" s="185" t="s">
        <v>414</v>
      </c>
      <c r="J29" s="185" t="s">
        <v>415</v>
      </c>
      <c r="K29" s="185" t="s">
        <v>414</v>
      </c>
      <c r="L29" s="185" t="s">
        <v>415</v>
      </c>
      <c r="M29" s="176" t="s">
        <v>140</v>
      </c>
      <c r="N29" s="48" t="s">
        <v>139</v>
      </c>
      <c r="O29" s="48" t="s">
        <v>139</v>
      </c>
      <c r="P29" s="48" t="s">
        <v>139</v>
      </c>
      <c r="Q29" s="48" t="s">
        <v>139</v>
      </c>
      <c r="R29" s="48" t="s">
        <v>139</v>
      </c>
      <c r="S29" s="48" t="s">
        <v>139</v>
      </c>
      <c r="T29" s="48" t="s">
        <v>139</v>
      </c>
      <c r="U29" s="48" t="s">
        <v>139</v>
      </c>
      <c r="V29" s="48"/>
      <c r="W29" s="48" t="s">
        <v>139</v>
      </c>
    </row>
    <row r="30" spans="1:23" ht="15.75" thickTop="1" x14ac:dyDescent="0.25"/>
    <row r="31" spans="1:23" x14ac:dyDescent="0.25">
      <c r="A31" s="412" t="s">
        <v>141</v>
      </c>
      <c r="B31" s="412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3"/>
      <c r="T31" s="413"/>
    </row>
    <row r="32" spans="1:23" x14ac:dyDescent="0.25">
      <c r="A32" s="412"/>
      <c r="B32" s="412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3"/>
      <c r="T32" s="413"/>
    </row>
  </sheetData>
  <sheetProtection password="9EB3" sheet="1" objects="1" scenarios="1"/>
  <mergeCells count="46">
    <mergeCell ref="R20:W20"/>
    <mergeCell ref="A31:B32"/>
    <mergeCell ref="C31:T32"/>
    <mergeCell ref="I9:J9"/>
    <mergeCell ref="A20:A21"/>
    <mergeCell ref="A17:M17"/>
    <mergeCell ref="A19:T19"/>
    <mergeCell ref="B20:B21"/>
    <mergeCell ref="C20:G20"/>
    <mergeCell ref="M20:M21"/>
    <mergeCell ref="N20:N21"/>
    <mergeCell ref="O20:Q20"/>
    <mergeCell ref="A11:M11"/>
    <mergeCell ref="A12:E13"/>
    <mergeCell ref="A14:M14"/>
    <mergeCell ref="A15:E16"/>
    <mergeCell ref="A9:B9"/>
    <mergeCell ref="C9:H9"/>
    <mergeCell ref="K9:M9"/>
    <mergeCell ref="A10:B10"/>
    <mergeCell ref="C10:I10"/>
    <mergeCell ref="K10:M10"/>
    <mergeCell ref="K6:M6"/>
    <mergeCell ref="A7:B8"/>
    <mergeCell ref="C7:E7"/>
    <mergeCell ref="F7:H7"/>
    <mergeCell ref="I7:M7"/>
    <mergeCell ref="C8:E8"/>
    <mergeCell ref="F8:H8"/>
    <mergeCell ref="I8:M8"/>
    <mergeCell ref="A3:D3"/>
    <mergeCell ref="E3:M3"/>
    <mergeCell ref="A2:M2"/>
    <mergeCell ref="N2:Q2"/>
    <mergeCell ref="R2:T2"/>
    <mergeCell ref="N3:T17"/>
    <mergeCell ref="A4:B5"/>
    <mergeCell ref="C4:E4"/>
    <mergeCell ref="F4:H4"/>
    <mergeCell ref="I4:M4"/>
    <mergeCell ref="C5:E5"/>
    <mergeCell ref="F5:H5"/>
    <mergeCell ref="I5:M5"/>
    <mergeCell ref="A6:B6"/>
    <mergeCell ref="C6:H6"/>
    <mergeCell ref="I6:J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6" r:id="rId3" name="Button 8">
              <controlPr defaultSize="0" print="0" autoFill="0" autoPict="0" macro="[0]!Limpiarh2">
                <anchor moveWithCells="1" sizeWithCells="1">
                  <from>
                    <xdr:col>0</xdr:col>
                    <xdr:colOff>628650</xdr:colOff>
                    <xdr:row>0</xdr:row>
                    <xdr:rowOff>76200</xdr:rowOff>
                  </from>
                  <to>
                    <xdr:col>3</xdr:col>
                    <xdr:colOff>9525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Q86"/>
  <sheetViews>
    <sheetView zoomScale="90" zoomScaleNormal="90" workbookViewId="0">
      <selection activeCell="G9" sqref="G9"/>
    </sheetView>
  </sheetViews>
  <sheetFormatPr baseColWidth="10" defaultColWidth="11.42578125" defaultRowHeight="15" x14ac:dyDescent="0.25"/>
  <cols>
    <col min="1" max="16384" width="11.42578125" style="2"/>
  </cols>
  <sheetData>
    <row r="1" spans="1:17" ht="41.25" customHeight="1" x14ac:dyDescent="0.25">
      <c r="A1" s="469"/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1"/>
    </row>
    <row r="2" spans="1:17" ht="15.75" customHeight="1" x14ac:dyDescent="0.25">
      <c r="A2" s="406" t="s">
        <v>145</v>
      </c>
      <c r="B2" s="470"/>
      <c r="C2" s="407"/>
      <c r="D2" s="471"/>
      <c r="E2" s="472"/>
      <c r="F2" s="472"/>
      <c r="G2" s="472"/>
      <c r="H2" s="472"/>
      <c r="I2" s="472"/>
      <c r="J2" s="472"/>
      <c r="K2" s="476" t="s">
        <v>191</v>
      </c>
      <c r="L2" s="381"/>
      <c r="M2" s="381"/>
      <c r="N2" s="381"/>
      <c r="O2" s="381"/>
      <c r="P2" s="381"/>
      <c r="Q2" s="477"/>
    </row>
    <row r="3" spans="1:17" x14ac:dyDescent="0.25">
      <c r="A3" s="473" t="s">
        <v>146</v>
      </c>
      <c r="B3" s="474"/>
      <c r="C3" s="475"/>
      <c r="D3" s="471"/>
      <c r="E3" s="472"/>
      <c r="F3" s="472"/>
      <c r="G3" s="472"/>
      <c r="H3" s="472"/>
      <c r="I3" s="472"/>
      <c r="J3" s="472"/>
      <c r="K3" s="384"/>
      <c r="L3" s="385"/>
      <c r="M3" s="385"/>
      <c r="N3" s="385"/>
      <c r="O3" s="385"/>
      <c r="P3" s="385"/>
      <c r="Q3" s="386"/>
    </row>
    <row r="4" spans="1:17" x14ac:dyDescent="0.25">
      <c r="A4" s="377" t="s">
        <v>109</v>
      </c>
      <c r="B4" s="377"/>
      <c r="C4" s="402" t="s">
        <v>147</v>
      </c>
      <c r="D4" s="335"/>
      <c r="E4" s="335" t="s">
        <v>148</v>
      </c>
      <c r="F4" s="335"/>
      <c r="G4" s="335"/>
      <c r="H4" s="335" t="s">
        <v>149</v>
      </c>
      <c r="I4" s="335"/>
      <c r="J4" s="363"/>
      <c r="K4" s="384"/>
      <c r="L4" s="385"/>
      <c r="M4" s="385"/>
      <c r="N4" s="385"/>
      <c r="O4" s="385"/>
      <c r="P4" s="385"/>
      <c r="Q4" s="386"/>
    </row>
    <row r="5" spans="1:17" x14ac:dyDescent="0.25">
      <c r="A5" s="377"/>
      <c r="B5" s="377"/>
      <c r="C5" s="393"/>
      <c r="D5" s="394"/>
      <c r="E5" s="392"/>
      <c r="F5" s="393"/>
      <c r="G5" s="394"/>
      <c r="H5" s="392"/>
      <c r="I5" s="393"/>
      <c r="J5" s="393"/>
      <c r="K5" s="384"/>
      <c r="L5" s="385"/>
      <c r="M5" s="385"/>
      <c r="N5" s="385"/>
      <c r="O5" s="385"/>
      <c r="P5" s="385"/>
      <c r="Q5" s="386"/>
    </row>
    <row r="6" spans="1:17" x14ac:dyDescent="0.25">
      <c r="A6" s="481" t="s">
        <v>150</v>
      </c>
      <c r="B6" s="482"/>
      <c r="C6" s="482"/>
      <c r="D6" s="483"/>
      <c r="E6" s="484"/>
      <c r="F6" s="484"/>
      <c r="G6" s="484"/>
      <c r="H6" s="484"/>
      <c r="I6" s="484"/>
      <c r="J6" s="485"/>
      <c r="K6" s="384"/>
      <c r="L6" s="385"/>
      <c r="M6" s="385"/>
      <c r="N6" s="385"/>
      <c r="O6" s="385"/>
      <c r="P6" s="385"/>
      <c r="Q6" s="386"/>
    </row>
    <row r="7" spans="1:17" x14ac:dyDescent="0.25">
      <c r="A7" s="373" t="s">
        <v>151</v>
      </c>
      <c r="B7" s="374"/>
      <c r="C7" s="460" t="s">
        <v>152</v>
      </c>
      <c r="D7" s="461"/>
      <c r="E7" s="462" t="s">
        <v>153</v>
      </c>
      <c r="F7" s="463"/>
      <c r="G7" s="460" t="s">
        <v>154</v>
      </c>
      <c r="H7" s="464"/>
      <c r="I7" s="464"/>
      <c r="J7" s="464"/>
      <c r="K7" s="384"/>
      <c r="L7" s="385"/>
      <c r="M7" s="385"/>
      <c r="N7" s="385"/>
      <c r="O7" s="385"/>
      <c r="P7" s="385"/>
      <c r="Q7" s="386"/>
    </row>
    <row r="8" spans="1:17" x14ac:dyDescent="0.25">
      <c r="A8" s="321"/>
      <c r="B8" s="375"/>
      <c r="C8" s="465"/>
      <c r="D8" s="466"/>
      <c r="E8" s="467"/>
      <c r="F8" s="467"/>
      <c r="G8" s="465"/>
      <c r="H8" s="468"/>
      <c r="I8" s="468"/>
      <c r="J8" s="468"/>
      <c r="K8" s="384"/>
      <c r="L8" s="385"/>
      <c r="M8" s="385"/>
      <c r="N8" s="385"/>
      <c r="O8" s="385"/>
      <c r="P8" s="385"/>
      <c r="Q8" s="386"/>
    </row>
    <row r="9" spans="1:17" x14ac:dyDescent="0.25">
      <c r="A9" s="408" t="s">
        <v>195</v>
      </c>
      <c r="B9" s="408"/>
      <c r="C9" s="505"/>
      <c r="D9" s="506"/>
      <c r="E9" s="506"/>
      <c r="F9" s="507"/>
      <c r="G9" s="63" t="s">
        <v>144</v>
      </c>
      <c r="H9" s="391"/>
      <c r="I9" s="391"/>
      <c r="J9" s="392"/>
      <c r="K9" s="384"/>
      <c r="L9" s="385"/>
      <c r="M9" s="385"/>
      <c r="N9" s="385"/>
      <c r="O9" s="385"/>
      <c r="P9" s="385"/>
      <c r="Q9" s="386"/>
    </row>
    <row r="10" spans="1:17" x14ac:dyDescent="0.25">
      <c r="A10" s="387" t="s">
        <v>143</v>
      </c>
      <c r="B10" s="504"/>
      <c r="C10" s="508"/>
      <c r="D10" s="391"/>
      <c r="E10" s="391"/>
      <c r="F10" s="391"/>
      <c r="G10" s="391"/>
      <c r="H10" s="391"/>
      <c r="I10" s="391"/>
      <c r="J10" s="392"/>
      <c r="K10" s="384"/>
      <c r="L10" s="385"/>
      <c r="M10" s="385"/>
      <c r="N10" s="385"/>
      <c r="O10" s="385"/>
      <c r="P10" s="385"/>
      <c r="Q10" s="386"/>
    </row>
    <row r="11" spans="1:17" x14ac:dyDescent="0.25">
      <c r="A11" s="57"/>
      <c r="B11" s="57"/>
      <c r="C11" s="58"/>
      <c r="D11" s="58"/>
      <c r="E11" s="58"/>
      <c r="F11" s="59"/>
      <c r="G11" s="59"/>
      <c r="H11" s="59"/>
      <c r="I11" s="59"/>
      <c r="J11" s="59"/>
      <c r="K11" s="478"/>
      <c r="L11" s="479"/>
      <c r="M11" s="479"/>
      <c r="N11" s="479"/>
      <c r="O11" s="479"/>
      <c r="P11" s="479"/>
      <c r="Q11" s="480"/>
    </row>
    <row r="12" spans="1:17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451" t="s">
        <v>155</v>
      </c>
      <c r="L12" s="452"/>
      <c r="M12" s="452"/>
      <c r="N12" s="452"/>
      <c r="O12" s="452"/>
      <c r="P12" s="452"/>
      <c r="Q12" s="453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62" t="s">
        <v>156</v>
      </c>
      <c r="L13" s="62" t="s">
        <v>157</v>
      </c>
      <c r="M13" s="62" t="s">
        <v>158</v>
      </c>
      <c r="N13" s="503" t="s">
        <v>159</v>
      </c>
      <c r="O13" s="503"/>
      <c r="P13" s="503" t="s">
        <v>160</v>
      </c>
      <c r="Q13" s="503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433"/>
      <c r="L14" s="433"/>
      <c r="M14" s="433"/>
      <c r="N14" s="433"/>
      <c r="O14" s="433"/>
      <c r="P14" s="433"/>
      <c r="Q14" s="433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433"/>
      <c r="L15" s="433"/>
      <c r="M15" s="433"/>
      <c r="N15" s="433"/>
      <c r="O15" s="433"/>
      <c r="P15" s="433"/>
      <c r="Q15" s="433"/>
    </row>
    <row r="16" spans="1:17" ht="18.7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60"/>
      <c r="L16" s="60"/>
      <c r="M16" s="60"/>
      <c r="N16" s="60"/>
      <c r="O16" s="60"/>
      <c r="P16" s="60"/>
      <c r="Q16" s="60"/>
    </row>
    <row r="17" spans="1:17" ht="18.75" x14ac:dyDescent="0.3">
      <c r="A17" s="451" t="s">
        <v>161</v>
      </c>
      <c r="B17" s="452"/>
      <c r="C17" s="452"/>
      <c r="D17" s="452"/>
      <c r="E17" s="452"/>
      <c r="F17" s="452"/>
      <c r="G17" s="452"/>
      <c r="H17" s="452"/>
      <c r="I17" s="452"/>
      <c r="J17" s="453"/>
      <c r="K17" s="12"/>
      <c r="L17" s="12"/>
      <c r="M17" s="12"/>
      <c r="N17" s="12"/>
      <c r="O17" s="12"/>
      <c r="P17" s="12"/>
      <c r="Q17" s="12"/>
    </row>
    <row r="18" spans="1:17" x14ac:dyDescent="0.25">
      <c r="A18" s="454" t="s">
        <v>162</v>
      </c>
      <c r="B18" s="455"/>
      <c r="C18" s="454" t="s">
        <v>163</v>
      </c>
      <c r="D18" s="455"/>
      <c r="E18" s="454" t="s">
        <v>164</v>
      </c>
      <c r="F18" s="455"/>
      <c r="G18" s="454" t="s">
        <v>165</v>
      </c>
      <c r="H18" s="455"/>
      <c r="I18" s="454" t="s">
        <v>166</v>
      </c>
      <c r="J18" s="455"/>
      <c r="K18" s="1"/>
      <c r="L18" s="1"/>
      <c r="M18" s="1"/>
      <c r="N18" s="1"/>
      <c r="O18" s="1"/>
      <c r="P18" s="1"/>
      <c r="Q18" s="1"/>
    </row>
    <row r="19" spans="1:17" x14ac:dyDescent="0.25">
      <c r="A19" s="501"/>
      <c r="B19" s="502"/>
      <c r="C19" s="501"/>
      <c r="D19" s="502"/>
      <c r="E19" s="501"/>
      <c r="F19" s="502"/>
      <c r="G19" s="501"/>
      <c r="H19" s="502"/>
      <c r="I19" s="501"/>
      <c r="J19" s="502"/>
      <c r="K19" s="1"/>
      <c r="L19" s="1"/>
      <c r="M19" s="1"/>
      <c r="N19" s="1"/>
      <c r="O19" s="1"/>
      <c r="P19" s="1"/>
      <c r="Q19" s="1"/>
    </row>
    <row r="20" spans="1:17" x14ac:dyDescent="0.25">
      <c r="A20" s="454" t="s">
        <v>167</v>
      </c>
      <c r="B20" s="455"/>
      <c r="C20" s="454" t="s">
        <v>167</v>
      </c>
      <c r="D20" s="455"/>
      <c r="E20" s="454" t="s">
        <v>168</v>
      </c>
      <c r="F20" s="455"/>
      <c r="G20" s="454" t="s">
        <v>167</v>
      </c>
      <c r="H20" s="455"/>
      <c r="I20" s="454" t="s">
        <v>167</v>
      </c>
      <c r="J20" s="455"/>
      <c r="K20" s="1"/>
      <c r="L20" s="1"/>
      <c r="M20" s="1"/>
      <c r="N20" s="1"/>
      <c r="O20" s="1"/>
      <c r="P20" s="1"/>
      <c r="Q20" s="1"/>
    </row>
    <row r="21" spans="1:17" ht="30.75" customHeight="1" x14ac:dyDescent="0.25">
      <c r="A21" s="456"/>
      <c r="B21" s="457"/>
      <c r="C21" s="456"/>
      <c r="D21" s="457"/>
      <c r="E21" s="433"/>
      <c r="F21" s="433"/>
      <c r="G21" s="458"/>
      <c r="H21" s="459"/>
      <c r="I21" s="458"/>
      <c r="J21" s="459"/>
      <c r="K21" s="1"/>
      <c r="L21" s="1"/>
      <c r="M21" s="1"/>
      <c r="N21" s="1"/>
      <c r="O21" s="1"/>
      <c r="P21" s="1"/>
      <c r="Q21" s="1"/>
    </row>
    <row r="22" spans="1:17" ht="18.75" x14ac:dyDescent="0.3">
      <c r="A22" s="491"/>
      <c r="B22" s="492"/>
      <c r="C22" s="492"/>
      <c r="D22" s="492"/>
      <c r="E22" s="492"/>
      <c r="F22" s="492"/>
      <c r="G22" s="492"/>
      <c r="H22" s="492"/>
      <c r="I22" s="492"/>
      <c r="J22" s="492"/>
      <c r="K22" s="1"/>
      <c r="L22" s="1"/>
      <c r="M22" s="1"/>
      <c r="N22" s="1"/>
      <c r="O22" s="1"/>
      <c r="P22" s="1"/>
      <c r="Q22" s="1"/>
    </row>
    <row r="23" spans="1:17" ht="18.75" x14ac:dyDescent="0.3">
      <c r="A23" s="488" t="s">
        <v>169</v>
      </c>
      <c r="B23" s="489"/>
      <c r="C23" s="489"/>
      <c r="D23" s="489"/>
      <c r="E23" s="489"/>
      <c r="F23" s="489"/>
      <c r="G23" s="489"/>
      <c r="H23" s="489"/>
      <c r="I23" s="489"/>
      <c r="J23" s="490"/>
      <c r="K23" s="434" t="s">
        <v>170</v>
      </c>
      <c r="L23" s="435"/>
      <c r="M23" s="435"/>
      <c r="N23" s="435"/>
      <c r="O23" s="435"/>
      <c r="P23" s="435"/>
      <c r="Q23" s="436"/>
    </row>
    <row r="24" spans="1:17" ht="102" x14ac:dyDescent="0.25">
      <c r="A24" s="42" t="s">
        <v>171</v>
      </c>
      <c r="B24" s="49" t="s">
        <v>172</v>
      </c>
      <c r="C24" s="49" t="s">
        <v>173</v>
      </c>
      <c r="D24" s="49" t="s">
        <v>174</v>
      </c>
      <c r="E24" s="49" t="s">
        <v>175</v>
      </c>
      <c r="F24" s="42" t="s">
        <v>176</v>
      </c>
      <c r="G24" s="49" t="s">
        <v>177</v>
      </c>
      <c r="H24" s="49" t="s">
        <v>173</v>
      </c>
      <c r="I24" s="49" t="s">
        <v>174</v>
      </c>
      <c r="J24" s="49" t="s">
        <v>175</v>
      </c>
      <c r="K24" s="42" t="s">
        <v>178</v>
      </c>
      <c r="L24" s="49" t="s">
        <v>172</v>
      </c>
      <c r="M24" s="49" t="s">
        <v>173</v>
      </c>
      <c r="N24" s="49" t="s">
        <v>174</v>
      </c>
      <c r="O24" s="49" t="s">
        <v>175</v>
      </c>
      <c r="P24" s="42" t="s">
        <v>447</v>
      </c>
      <c r="Q24" s="49" t="s">
        <v>172</v>
      </c>
    </row>
    <row r="25" spans="1:17" x14ac:dyDescent="0.25">
      <c r="A25" s="95"/>
      <c r="B25" s="50"/>
      <c r="C25" s="50"/>
      <c r="D25" s="71"/>
      <c r="E25" s="50"/>
      <c r="F25" s="93"/>
      <c r="G25" s="50"/>
      <c r="H25" s="50"/>
      <c r="I25" s="71"/>
      <c r="J25" s="50"/>
      <c r="K25" s="93"/>
      <c r="L25" s="50"/>
      <c r="M25" s="50"/>
      <c r="N25" s="71"/>
      <c r="O25" s="69"/>
      <c r="P25" s="94"/>
      <c r="Q25" s="71"/>
    </row>
    <row r="26" spans="1:17" x14ac:dyDescent="0.25">
      <c r="A26" s="95"/>
      <c r="B26" s="50"/>
      <c r="C26" s="50"/>
      <c r="D26" s="71"/>
      <c r="E26" s="50"/>
      <c r="F26" s="93"/>
      <c r="G26" s="50"/>
      <c r="H26" s="50"/>
      <c r="I26" s="71"/>
      <c r="J26" s="50"/>
      <c r="K26" s="93"/>
      <c r="L26" s="50"/>
      <c r="M26" s="50"/>
      <c r="N26" s="71"/>
      <c r="O26" s="50"/>
      <c r="P26" s="94"/>
      <c r="Q26" s="71"/>
    </row>
    <row r="27" spans="1:17" x14ac:dyDescent="0.25">
      <c r="A27" s="95"/>
      <c r="B27" s="50"/>
      <c r="C27" s="50"/>
      <c r="D27" s="71"/>
      <c r="E27" s="50"/>
      <c r="F27" s="93"/>
      <c r="G27" s="50"/>
      <c r="H27" s="50"/>
      <c r="I27" s="71"/>
      <c r="J27" s="50"/>
      <c r="K27" s="93"/>
      <c r="L27" s="50"/>
      <c r="M27" s="50"/>
      <c r="N27" s="71"/>
      <c r="O27" s="50"/>
      <c r="P27" s="94"/>
      <c r="Q27" s="71"/>
    </row>
    <row r="28" spans="1:17" x14ac:dyDescent="0.25">
      <c r="A28" s="95"/>
      <c r="B28" s="50"/>
      <c r="C28" s="50"/>
      <c r="D28" s="71"/>
      <c r="E28" s="50"/>
      <c r="F28" s="93"/>
      <c r="G28" s="50"/>
      <c r="H28" s="50"/>
      <c r="I28" s="71"/>
      <c r="J28" s="50"/>
      <c r="K28" s="93"/>
      <c r="L28" s="50"/>
      <c r="M28" s="50"/>
      <c r="N28" s="71"/>
      <c r="O28" s="50"/>
      <c r="P28" s="94"/>
      <c r="Q28" s="71"/>
    </row>
    <row r="29" spans="1:17" x14ac:dyDescent="0.25">
      <c r="A29" s="95"/>
      <c r="B29" s="50"/>
      <c r="C29" s="50"/>
      <c r="D29" s="71"/>
      <c r="E29" s="50"/>
      <c r="F29" s="93"/>
      <c r="G29" s="50"/>
      <c r="H29" s="50"/>
      <c r="I29" s="71"/>
      <c r="J29" s="50"/>
      <c r="K29" s="93"/>
      <c r="L29" s="50"/>
      <c r="M29" s="50"/>
      <c r="N29" s="71"/>
      <c r="O29" s="50"/>
      <c r="P29" s="94"/>
      <c r="Q29" s="71"/>
    </row>
    <row r="30" spans="1:17" x14ac:dyDescent="0.25">
      <c r="A30" s="95"/>
      <c r="B30" s="50"/>
      <c r="C30" s="50"/>
      <c r="D30" s="71"/>
      <c r="E30" s="50"/>
      <c r="F30" s="93"/>
      <c r="G30" s="50"/>
      <c r="H30" s="50"/>
      <c r="I30" s="71"/>
      <c r="J30" s="50"/>
      <c r="K30" s="96"/>
      <c r="L30" s="69"/>
      <c r="M30" s="50"/>
      <c r="N30" s="71"/>
      <c r="O30" s="50"/>
      <c r="P30" s="94"/>
      <c r="Q30" s="71"/>
    </row>
    <row r="31" spans="1:17" x14ac:dyDescent="0.25">
      <c r="A31" s="95"/>
      <c r="B31" s="50"/>
      <c r="C31" s="50"/>
      <c r="D31" s="71"/>
      <c r="E31" s="50"/>
      <c r="F31" s="93"/>
      <c r="G31" s="50"/>
      <c r="H31" s="50"/>
      <c r="I31" s="71"/>
      <c r="J31" s="50"/>
      <c r="K31" s="93"/>
      <c r="L31" s="50"/>
      <c r="M31" s="50"/>
      <c r="N31" s="71"/>
      <c r="O31" s="50"/>
      <c r="P31" s="94"/>
      <c r="Q31" s="71"/>
    </row>
    <row r="32" spans="1:17" x14ac:dyDescent="0.25">
      <c r="A32" s="95"/>
      <c r="B32" s="50"/>
      <c r="C32" s="50"/>
      <c r="D32" s="71"/>
      <c r="E32" s="50"/>
      <c r="F32" s="93"/>
      <c r="G32" s="50"/>
      <c r="H32" s="50"/>
      <c r="I32" s="71"/>
      <c r="J32" s="50"/>
      <c r="K32" s="93"/>
      <c r="L32" s="50"/>
      <c r="M32" s="50"/>
      <c r="N32" s="71"/>
      <c r="O32" s="50"/>
      <c r="P32" s="94"/>
      <c r="Q32" s="71"/>
    </row>
    <row r="33" spans="1:17" x14ac:dyDescent="0.25">
      <c r="A33" s="95"/>
      <c r="B33" s="50"/>
      <c r="C33" s="50"/>
      <c r="D33" s="71"/>
      <c r="E33" s="50"/>
      <c r="F33" s="93"/>
      <c r="G33" s="50"/>
      <c r="H33" s="50"/>
      <c r="I33" s="71"/>
      <c r="J33" s="50"/>
      <c r="K33" s="93"/>
      <c r="L33" s="50"/>
      <c r="M33" s="50"/>
      <c r="N33" s="71"/>
      <c r="O33" s="50"/>
      <c r="P33" s="94"/>
      <c r="Q33" s="71"/>
    </row>
    <row r="34" spans="1:17" x14ac:dyDescent="0.25">
      <c r="A34" s="95"/>
      <c r="B34" s="50"/>
      <c r="C34" s="50"/>
      <c r="D34" s="71"/>
      <c r="E34" s="50"/>
      <c r="F34" s="93"/>
      <c r="G34" s="50"/>
      <c r="H34" s="50"/>
      <c r="I34" s="71"/>
      <c r="J34" s="50"/>
      <c r="K34" s="93"/>
      <c r="L34" s="50"/>
      <c r="M34" s="50"/>
      <c r="N34" s="71"/>
      <c r="O34" s="50"/>
      <c r="P34" s="94"/>
      <c r="Q34" s="71"/>
    </row>
    <row r="35" spans="1:17" ht="30" x14ac:dyDescent="0.25">
      <c r="A35" s="51" t="s">
        <v>179</v>
      </c>
      <c r="B35" s="124">
        <f>SUM(B25:B34)</f>
        <v>0</v>
      </c>
      <c r="C35" s="97"/>
      <c r="D35" s="98"/>
      <c r="E35" s="99"/>
      <c r="F35" s="54" t="s">
        <v>180</v>
      </c>
      <c r="G35" s="124">
        <f>SUM(G25:G34)</f>
        <v>0</v>
      </c>
      <c r="H35" s="99"/>
      <c r="I35" s="98"/>
      <c r="J35" s="99"/>
      <c r="K35" s="54" t="s">
        <v>179</v>
      </c>
      <c r="L35" s="124">
        <f>SUM(L25:L34)</f>
        <v>0</v>
      </c>
      <c r="M35" s="99"/>
      <c r="N35" s="98"/>
      <c r="O35" s="99"/>
      <c r="P35" s="54" t="s">
        <v>179</v>
      </c>
      <c r="Q35" s="125">
        <f>SUM(Q25:Q34)</f>
        <v>0</v>
      </c>
    </row>
    <row r="36" spans="1:17" x14ac:dyDescent="0.25">
      <c r="A36" s="55"/>
      <c r="B36" s="55"/>
      <c r="C36" s="55"/>
      <c r="D36" s="52"/>
      <c r="E36" s="53"/>
      <c r="F36" s="56"/>
      <c r="G36" s="53"/>
      <c r="H36" s="53"/>
      <c r="I36" s="52"/>
      <c r="J36" s="53"/>
      <c r="K36" s="1"/>
      <c r="L36" s="1"/>
      <c r="M36" s="1"/>
      <c r="N36" s="1"/>
      <c r="O36" s="1"/>
      <c r="P36" s="1"/>
      <c r="Q36" s="1"/>
    </row>
    <row r="37" spans="1:17" ht="51.75" thickBot="1" x14ac:dyDescent="0.3">
      <c r="A37" s="42" t="s">
        <v>181</v>
      </c>
      <c r="B37" s="64" t="s">
        <v>193</v>
      </c>
      <c r="C37" s="42" t="s">
        <v>182</v>
      </c>
      <c r="D37" s="55"/>
      <c r="E37" s="1"/>
      <c r="F37" s="1"/>
      <c r="G37" s="437" t="s">
        <v>184</v>
      </c>
      <c r="H37" s="438"/>
      <c r="I37" s="439" t="s">
        <v>185</v>
      </c>
      <c r="J37" s="439"/>
      <c r="K37" s="324" t="s">
        <v>186</v>
      </c>
      <c r="L37" s="324"/>
      <c r="M37" s="61"/>
      <c r="N37" s="412" t="s">
        <v>192</v>
      </c>
      <c r="O37" s="412"/>
      <c r="P37" s="61"/>
      <c r="Q37" s="1"/>
    </row>
    <row r="38" spans="1:17" ht="34.5" customHeight="1" thickBot="1" x14ac:dyDescent="0.3">
      <c r="A38" s="102"/>
      <c r="B38" s="100"/>
      <c r="C38" s="16"/>
      <c r="D38" s="103"/>
      <c r="E38" s="104"/>
      <c r="F38" s="104"/>
      <c r="G38" s="65" t="s">
        <v>188</v>
      </c>
      <c r="H38" s="105"/>
      <c r="I38" s="433"/>
      <c r="J38" s="433"/>
      <c r="K38" s="433"/>
      <c r="L38" s="433"/>
      <c r="M38" s="1"/>
      <c r="N38" s="440"/>
      <c r="O38" s="441"/>
      <c r="P38" s="441"/>
      <c r="Q38" s="442"/>
    </row>
    <row r="39" spans="1:17" ht="33" customHeight="1" x14ac:dyDescent="0.25">
      <c r="A39" s="493" t="s">
        <v>187</v>
      </c>
      <c r="B39" s="494"/>
      <c r="C39" s="495"/>
      <c r="D39" s="106"/>
      <c r="E39" s="107"/>
      <c r="F39" s="107"/>
      <c r="G39" s="65" t="s">
        <v>194</v>
      </c>
      <c r="H39" s="67"/>
      <c r="I39" s="449"/>
      <c r="J39" s="450"/>
      <c r="K39" s="433"/>
      <c r="L39" s="433"/>
      <c r="M39" s="1"/>
      <c r="N39" s="443"/>
      <c r="O39" s="444"/>
      <c r="P39" s="444"/>
      <c r="Q39" s="445"/>
    </row>
    <row r="40" spans="1:17" ht="36.75" customHeight="1" x14ac:dyDescent="0.25">
      <c r="A40" s="498"/>
      <c r="B40" s="499"/>
      <c r="C40" s="500"/>
      <c r="D40" s="106"/>
      <c r="E40" s="107"/>
      <c r="F40" s="107"/>
      <c r="G40" s="66" t="s">
        <v>189</v>
      </c>
      <c r="H40" s="67"/>
      <c r="I40" s="433"/>
      <c r="J40" s="433"/>
      <c r="K40" s="433"/>
      <c r="L40" s="433"/>
      <c r="M40" s="1"/>
      <c r="N40" s="443"/>
      <c r="O40" s="444"/>
      <c r="P40" s="444"/>
      <c r="Q40" s="445"/>
    </row>
    <row r="41" spans="1:17" x14ac:dyDescent="0.25">
      <c r="A41" s="101"/>
      <c r="B41" s="101"/>
      <c r="C41" s="101"/>
      <c r="D41" s="101"/>
      <c r="E41" s="101"/>
      <c r="F41" s="101"/>
      <c r="G41" s="68" t="s">
        <v>190</v>
      </c>
      <c r="H41" s="14">
        <f>SUM(H38:H40)</f>
        <v>0</v>
      </c>
      <c r="I41" s="487"/>
      <c r="J41" s="487"/>
      <c r="K41" s="70"/>
      <c r="L41" s="101"/>
      <c r="M41" s="1"/>
      <c r="N41" s="443"/>
      <c r="O41" s="444"/>
      <c r="P41" s="444"/>
      <c r="Q41" s="445"/>
    </row>
    <row r="42" spans="1:17" x14ac:dyDescent="0.25">
      <c r="A42" s="1"/>
      <c r="B42" s="1"/>
      <c r="C42" s="1"/>
      <c r="D42" s="1"/>
      <c r="E42" s="1"/>
      <c r="F42" s="1"/>
      <c r="H42" s="59"/>
      <c r="I42" s="1"/>
      <c r="J42" s="1"/>
      <c r="K42" s="1"/>
      <c r="L42" s="1"/>
      <c r="M42" s="1"/>
      <c r="N42" s="443"/>
      <c r="O42" s="444"/>
      <c r="P42" s="444"/>
      <c r="Q42" s="445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446"/>
      <c r="O43" s="447"/>
      <c r="P43" s="447"/>
      <c r="Q43" s="448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5" customHeight="1" x14ac:dyDescent="0.25">
      <c r="A45" s="1"/>
      <c r="B45" s="1"/>
      <c r="C45" s="1"/>
      <c r="D45" s="1"/>
      <c r="E45" s="1"/>
      <c r="F45" s="1"/>
      <c r="G45" s="496" t="s">
        <v>183</v>
      </c>
      <c r="H45" s="496"/>
      <c r="I45" s="497"/>
      <c r="J45" s="497"/>
      <c r="K45" s="1"/>
      <c r="L45" s="1"/>
      <c r="M45" s="1"/>
      <c r="N45" s="1"/>
      <c r="O45" s="1"/>
      <c r="P45" s="1"/>
      <c r="Q45" s="1"/>
    </row>
    <row r="46" spans="1:17" ht="15" customHeight="1" x14ac:dyDescent="0.25">
      <c r="A46" s="1"/>
      <c r="B46" s="1"/>
      <c r="C46" s="1"/>
      <c r="D46" s="1"/>
      <c r="E46" s="1"/>
      <c r="F46" s="1"/>
      <c r="G46" s="496"/>
      <c r="H46" s="496"/>
      <c r="I46" s="497"/>
      <c r="J46" s="497"/>
      <c r="K46" s="1"/>
      <c r="L46" s="1"/>
      <c r="M46" s="1"/>
      <c r="N46" s="1"/>
      <c r="O46" s="1"/>
      <c r="P46" s="1"/>
      <c r="Q46" s="1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"/>
      <c r="B48" s="1"/>
      <c r="C48" s="1"/>
      <c r="D48" s="1"/>
      <c r="E48" s="12"/>
      <c r="F48" s="12"/>
      <c r="G48" s="12"/>
      <c r="H48" s="12"/>
      <c r="I48" s="12"/>
      <c r="J48" s="12"/>
      <c r="K48" s="12"/>
      <c r="L48" s="1"/>
      <c r="M48" s="1"/>
      <c r="N48" s="1"/>
      <c r="O48" s="1"/>
      <c r="P48" s="1"/>
      <c r="Q48" s="1"/>
    </row>
    <row r="49" spans="1:17" x14ac:dyDescent="0.25">
      <c r="A49" s="1"/>
      <c r="B49" s="1"/>
      <c r="C49" s="1"/>
      <c r="D49" s="1"/>
      <c r="E49" s="12"/>
      <c r="F49" s="486"/>
      <c r="G49" s="486"/>
      <c r="H49" s="486"/>
      <c r="I49" s="487"/>
      <c r="J49" s="487"/>
      <c r="K49" s="12"/>
      <c r="L49" s="1"/>
      <c r="M49" s="1"/>
      <c r="N49" s="1"/>
      <c r="O49" s="1"/>
      <c r="P49" s="1"/>
      <c r="Q49" s="1"/>
    </row>
    <row r="50" spans="1:17" x14ac:dyDescent="0.25">
      <c r="A50" s="1"/>
      <c r="B50" s="1"/>
      <c r="C50" s="1"/>
      <c r="D50" s="1"/>
      <c r="E50" s="12"/>
      <c r="F50" s="486"/>
      <c r="G50" s="486"/>
      <c r="H50" s="486"/>
      <c r="I50" s="487"/>
      <c r="J50" s="487"/>
      <c r="K50" s="12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</sheetData>
  <sheetProtection password="9EB3" sheet="1" objects="1" scenarios="1"/>
  <mergeCells count="77">
    <mergeCell ref="N14:O15"/>
    <mergeCell ref="P13:Q13"/>
    <mergeCell ref="A10:B10"/>
    <mergeCell ref="A9:B9"/>
    <mergeCell ref="C9:F9"/>
    <mergeCell ref="H9:J9"/>
    <mergeCell ref="C10:J10"/>
    <mergeCell ref="P14:Q15"/>
    <mergeCell ref="M14:M15"/>
    <mergeCell ref="K12:Q12"/>
    <mergeCell ref="K14:K15"/>
    <mergeCell ref="L14:L15"/>
    <mergeCell ref="N13:O13"/>
    <mergeCell ref="A19:B19"/>
    <mergeCell ref="C19:D19"/>
    <mergeCell ref="E19:F19"/>
    <mergeCell ref="G19:H19"/>
    <mergeCell ref="I19:J19"/>
    <mergeCell ref="F49:H50"/>
    <mergeCell ref="I49:J50"/>
    <mergeCell ref="I38:J38"/>
    <mergeCell ref="A23:J23"/>
    <mergeCell ref="A22:J22"/>
    <mergeCell ref="A39:C39"/>
    <mergeCell ref="G45:H46"/>
    <mergeCell ref="I45:J46"/>
    <mergeCell ref="A40:C40"/>
    <mergeCell ref="I40:J40"/>
    <mergeCell ref="I41:J41"/>
    <mergeCell ref="A1:P1"/>
    <mergeCell ref="A2:C2"/>
    <mergeCell ref="D2:J2"/>
    <mergeCell ref="A4:B5"/>
    <mergeCell ref="C4:D4"/>
    <mergeCell ref="E4:G4"/>
    <mergeCell ref="H4:J4"/>
    <mergeCell ref="A3:C3"/>
    <mergeCell ref="D3:J3"/>
    <mergeCell ref="C5:D5"/>
    <mergeCell ref="E5:G5"/>
    <mergeCell ref="H5:J5"/>
    <mergeCell ref="K2:Q11"/>
    <mergeCell ref="A6:D6"/>
    <mergeCell ref="E6:J6"/>
    <mergeCell ref="A7:B8"/>
    <mergeCell ref="C7:D7"/>
    <mergeCell ref="E7:F7"/>
    <mergeCell ref="G7:J7"/>
    <mergeCell ref="C8:D8"/>
    <mergeCell ref="E8:F8"/>
    <mergeCell ref="G8:J8"/>
    <mergeCell ref="A20:B20"/>
    <mergeCell ref="C20:D20"/>
    <mergeCell ref="E20:F20"/>
    <mergeCell ref="G20:H20"/>
    <mergeCell ref="I20:J20"/>
    <mergeCell ref="A21:B21"/>
    <mergeCell ref="C21:D21"/>
    <mergeCell ref="E21:F21"/>
    <mergeCell ref="G21:H21"/>
    <mergeCell ref="I21:J21"/>
    <mergeCell ref="A17:J17"/>
    <mergeCell ref="A18:B18"/>
    <mergeCell ref="C18:D18"/>
    <mergeCell ref="E18:F18"/>
    <mergeCell ref="G18:H18"/>
    <mergeCell ref="I18:J18"/>
    <mergeCell ref="K38:L38"/>
    <mergeCell ref="K39:L39"/>
    <mergeCell ref="K40:L40"/>
    <mergeCell ref="K23:Q23"/>
    <mergeCell ref="G37:H37"/>
    <mergeCell ref="I37:J37"/>
    <mergeCell ref="N37:O37"/>
    <mergeCell ref="N38:Q43"/>
    <mergeCell ref="I39:J39"/>
    <mergeCell ref="K37:L3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3" name="Button 5">
              <controlPr defaultSize="0" print="0" autoFill="0" autoPict="0" macro="[0]!Limpiar_h3">
                <anchor moveWithCells="1" sizeWithCells="1">
                  <from>
                    <xdr:col>1</xdr:col>
                    <xdr:colOff>19050</xdr:colOff>
                    <xdr:row>0</xdr:row>
                    <xdr:rowOff>57150</xdr:rowOff>
                  </from>
                  <to>
                    <xdr:col>3</xdr:col>
                    <xdr:colOff>152400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AM208"/>
  <sheetViews>
    <sheetView topLeftCell="A184" zoomScaleNormal="100" workbookViewId="0">
      <selection activeCell="J184" sqref="J184"/>
    </sheetView>
  </sheetViews>
  <sheetFormatPr baseColWidth="10" defaultColWidth="11.42578125" defaultRowHeight="15" x14ac:dyDescent="0.25"/>
  <cols>
    <col min="1" max="1" width="13.7109375" style="2" customWidth="1"/>
    <col min="2" max="2" width="13" style="2" bestFit="1" customWidth="1"/>
    <col min="3" max="6" width="11.42578125" style="2"/>
    <col min="7" max="7" width="13.5703125" style="2" bestFit="1" customWidth="1"/>
    <col min="8" max="8" width="12.7109375" style="2" customWidth="1"/>
    <col min="9" max="9" width="11.42578125" style="2"/>
    <col min="10" max="10" width="12" style="2" customWidth="1"/>
    <col min="11" max="11" width="13.7109375" style="2" customWidth="1"/>
    <col min="12" max="12" width="13.42578125" style="2" customWidth="1"/>
    <col min="13" max="13" width="14.140625" style="2" customWidth="1"/>
    <col min="14" max="15" width="11.42578125" style="2"/>
    <col min="16" max="16" width="11.85546875" style="2" bestFit="1" customWidth="1"/>
    <col min="17" max="31" width="11.42578125" style="2"/>
    <col min="32" max="32" width="41.28515625" style="2" bestFit="1" customWidth="1"/>
    <col min="33" max="33" width="33.42578125" style="2" customWidth="1"/>
    <col min="34" max="34" width="12.42578125" style="2" bestFit="1" customWidth="1"/>
    <col min="35" max="16384" width="11.42578125" style="2"/>
  </cols>
  <sheetData>
    <row r="1" spans="1:36" ht="18.75" x14ac:dyDescent="0.25">
      <c r="A1" s="659" t="s">
        <v>0</v>
      </c>
      <c r="B1" s="660"/>
      <c r="C1" s="660"/>
      <c r="D1" s="660"/>
      <c r="E1" s="660"/>
      <c r="F1" s="660"/>
      <c r="G1" s="660"/>
      <c r="H1" s="660"/>
      <c r="I1" s="660"/>
      <c r="J1" s="660"/>
      <c r="K1" s="660"/>
      <c r="L1" s="660"/>
      <c r="M1" s="660"/>
      <c r="N1" s="660"/>
      <c r="O1" s="661"/>
      <c r="P1" s="1"/>
      <c r="Q1" s="1"/>
      <c r="R1" s="1"/>
      <c r="S1" s="1"/>
      <c r="T1" s="1"/>
      <c r="U1" s="1"/>
      <c r="V1" s="1"/>
      <c r="W1" s="1"/>
    </row>
    <row r="2" spans="1:36" ht="50.25" customHeight="1" x14ac:dyDescent="0.25">
      <c r="A2" s="234"/>
      <c r="B2" s="234"/>
      <c r="C2" s="234"/>
      <c r="D2" s="1"/>
      <c r="E2" s="513" t="s">
        <v>348</v>
      </c>
      <c r="F2" s="514"/>
      <c r="G2" s="514"/>
      <c r="H2" s="514"/>
      <c r="I2" s="514"/>
      <c r="J2" s="515"/>
      <c r="K2" s="234"/>
      <c r="L2" s="234"/>
      <c r="M2" s="234"/>
      <c r="N2" s="234"/>
      <c r="O2" s="234"/>
      <c r="P2" s="1"/>
      <c r="Q2" s="1"/>
      <c r="R2" s="1"/>
      <c r="S2" s="1"/>
      <c r="T2" s="1"/>
      <c r="U2" s="1"/>
      <c r="V2" s="1"/>
      <c r="W2" s="1"/>
    </row>
    <row r="3" spans="1:36" ht="66" customHeight="1" x14ac:dyDescent="0.25">
      <c r="A3" s="742" t="s">
        <v>247</v>
      </c>
      <c r="B3" s="742"/>
      <c r="C3" s="731" t="s">
        <v>343</v>
      </c>
      <c r="D3" s="731"/>
      <c r="E3" s="235"/>
      <c r="F3" s="200" t="s">
        <v>246</v>
      </c>
      <c r="G3" s="198"/>
      <c r="H3" s="730" t="s">
        <v>344</v>
      </c>
      <c r="I3" s="730"/>
      <c r="J3" s="728">
        <v>0</v>
      </c>
      <c r="K3" s="728"/>
      <c r="L3" s="729" t="s">
        <v>345</v>
      </c>
      <c r="M3" s="729"/>
      <c r="N3" s="728"/>
      <c r="O3" s="728"/>
      <c r="P3" s="1"/>
      <c r="Q3" s="1"/>
      <c r="R3" s="1"/>
      <c r="S3" s="1"/>
      <c r="T3" s="1"/>
      <c r="U3" s="1"/>
      <c r="V3" s="1"/>
      <c r="W3" s="1"/>
    </row>
    <row r="4" spans="1:36" ht="45.75" thickBot="1" x14ac:dyDescent="0.3">
      <c r="A4" s="146" t="s">
        <v>1</v>
      </c>
      <c r="B4" s="236" t="s">
        <v>225</v>
      </c>
      <c r="C4" s="662" t="s">
        <v>2</v>
      </c>
      <c r="D4" s="662"/>
      <c r="E4" s="237"/>
      <c r="F4" s="662" t="s">
        <v>3</v>
      </c>
      <c r="G4" s="662"/>
      <c r="H4" s="662"/>
      <c r="I4" s="663"/>
      <c r="J4" s="664"/>
      <c r="K4" s="665" t="s">
        <v>4</v>
      </c>
      <c r="L4" s="665"/>
      <c r="M4" s="665"/>
      <c r="N4" s="666"/>
      <c r="O4" s="667"/>
      <c r="P4" s="12"/>
      <c r="Q4" s="1"/>
      <c r="S4" s="1"/>
      <c r="T4" s="1"/>
      <c r="U4" s="1"/>
      <c r="V4" s="1"/>
      <c r="W4" s="1"/>
      <c r="X4" s="3"/>
      <c r="Y4" s="3"/>
      <c r="Z4" s="3"/>
      <c r="AE4" s="288"/>
      <c r="AF4" s="286" t="s">
        <v>11</v>
      </c>
      <c r="AG4" s="286" t="s">
        <v>229</v>
      </c>
      <c r="AH4" s="286" t="s">
        <v>198</v>
      </c>
    </row>
    <row r="5" spans="1:36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W5" s="1"/>
      <c r="X5" s="1"/>
      <c r="Y5" s="1"/>
      <c r="Z5" s="1"/>
      <c r="AA5" s="1"/>
      <c r="AE5" s="763" t="s">
        <v>353</v>
      </c>
      <c r="AF5" s="289" t="s">
        <v>200</v>
      </c>
      <c r="AG5" s="290" t="s">
        <v>6</v>
      </c>
      <c r="AH5" s="290"/>
      <c r="AI5" s="1"/>
      <c r="AJ5" s="1"/>
    </row>
    <row r="6" spans="1:36" ht="18.75" x14ac:dyDescent="0.25">
      <c r="A6" s="681" t="s">
        <v>7</v>
      </c>
      <c r="B6" s="681"/>
      <c r="C6" s="681"/>
      <c r="D6" s="681"/>
      <c r="E6" s="681"/>
      <c r="F6" s="681"/>
      <c r="G6" s="681"/>
      <c r="H6" s="681"/>
      <c r="I6" s="681"/>
      <c r="J6" s="681"/>
      <c r="K6" s="681"/>
      <c r="L6" s="681"/>
      <c r="M6" s="681"/>
      <c r="N6" s="681"/>
      <c r="O6" s="681"/>
      <c r="P6" s="1"/>
      <c r="Q6" s="1"/>
      <c r="W6" s="74"/>
      <c r="X6" s="74"/>
      <c r="Y6" s="74"/>
      <c r="Z6" s="74"/>
      <c r="AA6" s="75"/>
      <c r="AE6" s="763"/>
      <c r="AF6" s="291" t="s">
        <v>206</v>
      </c>
      <c r="AG6" s="290" t="s">
        <v>16</v>
      </c>
      <c r="AH6" s="290">
        <v>0.18651880170882024</v>
      </c>
      <c r="AI6" s="74"/>
      <c r="AJ6" s="74"/>
    </row>
    <row r="7" spans="1:36" x14ac:dyDescent="0.25">
      <c r="A7" s="682" t="s">
        <v>258</v>
      </c>
      <c r="B7" s="682"/>
      <c r="C7" s="682"/>
      <c r="D7" s="682"/>
      <c r="E7" s="682"/>
      <c r="F7" s="682"/>
      <c r="G7" s="682"/>
      <c r="H7" s="682"/>
      <c r="I7" s="682"/>
      <c r="J7" s="682"/>
      <c r="K7" s="682"/>
      <c r="L7" s="682"/>
      <c r="M7" s="682"/>
      <c r="N7" s="682"/>
      <c r="O7" s="682"/>
      <c r="P7" s="12"/>
      <c r="Q7" s="76"/>
      <c r="W7" s="1"/>
      <c r="X7" s="1"/>
      <c r="Y7" s="12"/>
      <c r="Z7" s="12"/>
      <c r="AA7" s="12"/>
      <c r="AD7" s="238"/>
      <c r="AE7" s="764"/>
      <c r="AF7" s="291" t="s">
        <v>197</v>
      </c>
      <c r="AG7" s="292" t="s">
        <v>5</v>
      </c>
      <c r="AH7" s="290">
        <v>0.80739942438597578</v>
      </c>
      <c r="AI7" s="78"/>
      <c r="AJ7" s="78"/>
    </row>
    <row r="8" spans="1:36" x14ac:dyDescent="0.25">
      <c r="A8" s="686" t="s">
        <v>352</v>
      </c>
      <c r="B8" s="687"/>
      <c r="C8" s="687"/>
      <c r="D8" s="687"/>
      <c r="E8" s="688"/>
      <c r="F8" s="113" t="s">
        <v>11</v>
      </c>
      <c r="G8" s="9"/>
      <c r="H8" s="113" t="s">
        <v>11</v>
      </c>
      <c r="I8" s="9"/>
      <c r="J8" s="113" t="s">
        <v>11</v>
      </c>
      <c r="K8" s="9"/>
      <c r="L8" s="113" t="s">
        <v>11</v>
      </c>
      <c r="M8" s="9"/>
      <c r="N8" s="113" t="s">
        <v>11</v>
      </c>
      <c r="O8" s="9"/>
      <c r="P8" s="1"/>
      <c r="Q8" s="1"/>
      <c r="W8" s="1"/>
      <c r="X8" s="1"/>
      <c r="Y8" s="1"/>
      <c r="Z8" s="1"/>
      <c r="AA8" s="1"/>
      <c r="AD8" s="175"/>
      <c r="AE8" s="764"/>
      <c r="AF8" s="293" t="s">
        <v>355</v>
      </c>
      <c r="AG8" s="293" t="s">
        <v>355</v>
      </c>
      <c r="AH8" s="294"/>
      <c r="AI8" s="1"/>
      <c r="AJ8" s="1"/>
    </row>
    <row r="9" spans="1:36" x14ac:dyDescent="0.25">
      <c r="A9" s="689"/>
      <c r="B9" s="690"/>
      <c r="C9" s="690"/>
      <c r="D9" s="690"/>
      <c r="E9" s="691"/>
      <c r="F9" s="113" t="s">
        <v>14</v>
      </c>
      <c r="G9" s="9"/>
      <c r="H9" s="113" t="s">
        <v>14</v>
      </c>
      <c r="I9" s="9"/>
      <c r="J9" s="113" t="s">
        <v>14</v>
      </c>
      <c r="K9" s="11"/>
      <c r="L9" s="113" t="s">
        <v>14</v>
      </c>
      <c r="M9" s="11"/>
      <c r="N9" s="113" t="s">
        <v>14</v>
      </c>
      <c r="O9" s="11"/>
      <c r="P9" s="1"/>
      <c r="Q9" s="1"/>
      <c r="W9" s="1"/>
      <c r="X9" s="1"/>
      <c r="Y9" s="1"/>
      <c r="Z9" s="1"/>
      <c r="AA9" s="1"/>
      <c r="AD9" s="175"/>
      <c r="AE9" s="764" t="s">
        <v>356</v>
      </c>
      <c r="AF9" s="291" t="s">
        <v>208</v>
      </c>
      <c r="AG9" s="290" t="s">
        <v>8</v>
      </c>
      <c r="AH9" s="290">
        <v>5.3901038708365621E-2</v>
      </c>
      <c r="AI9" s="1"/>
      <c r="AJ9" s="1"/>
    </row>
    <row r="10" spans="1:36" ht="30" x14ac:dyDescent="0.25">
      <c r="A10" s="689"/>
      <c r="B10" s="690"/>
      <c r="C10" s="690"/>
      <c r="D10" s="690"/>
      <c r="E10" s="691"/>
      <c r="F10" s="114" t="s">
        <v>17</v>
      </c>
      <c r="G10" s="10"/>
      <c r="H10" s="114" t="s">
        <v>17</v>
      </c>
      <c r="I10" s="10"/>
      <c r="J10" s="114" t="s">
        <v>17</v>
      </c>
      <c r="K10" s="108"/>
      <c r="L10" s="114" t="s">
        <v>17</v>
      </c>
      <c r="M10" s="108"/>
      <c r="N10" s="114" t="s">
        <v>17</v>
      </c>
      <c r="O10" s="108"/>
      <c r="P10" s="1"/>
      <c r="Q10" s="1"/>
      <c r="W10" s="1"/>
      <c r="X10" s="1"/>
      <c r="Y10" s="1"/>
      <c r="Z10" s="1"/>
      <c r="AA10" s="1"/>
      <c r="AD10" s="175"/>
      <c r="AE10" s="764"/>
      <c r="AF10" s="291" t="s">
        <v>204</v>
      </c>
      <c r="AG10" s="290" t="s">
        <v>203</v>
      </c>
      <c r="AH10" s="290"/>
      <c r="AI10" s="1"/>
      <c r="AJ10" s="1"/>
    </row>
    <row r="11" spans="1:36" x14ac:dyDescent="0.25">
      <c r="A11" s="689"/>
      <c r="B11" s="690"/>
      <c r="C11" s="690"/>
      <c r="D11" s="690"/>
      <c r="E11" s="691"/>
      <c r="F11" s="511" t="s">
        <v>19</v>
      </c>
      <c r="G11" s="509"/>
      <c r="H11" s="511" t="s">
        <v>19</v>
      </c>
      <c r="I11" s="509"/>
      <c r="J11" s="511" t="s">
        <v>19</v>
      </c>
      <c r="K11" s="509"/>
      <c r="L11" s="511" t="s">
        <v>19</v>
      </c>
      <c r="M11" s="509"/>
      <c r="N11" s="511" t="s">
        <v>19</v>
      </c>
      <c r="O11" s="509"/>
      <c r="P11" s="1"/>
      <c r="Q11" s="1"/>
      <c r="W11" s="1"/>
      <c r="X11" s="1"/>
      <c r="Y11" s="1"/>
      <c r="Z11" s="1"/>
      <c r="AA11" s="1"/>
      <c r="AD11" s="175"/>
      <c r="AE11" s="764"/>
      <c r="AF11" s="295" t="s">
        <v>205</v>
      </c>
      <c r="AG11" s="290" t="s">
        <v>13</v>
      </c>
      <c r="AH11" s="290">
        <v>0.18277064127964654</v>
      </c>
      <c r="AI11" s="1"/>
    </row>
    <row r="12" spans="1:36" x14ac:dyDescent="0.25">
      <c r="A12" s="689"/>
      <c r="B12" s="690"/>
      <c r="C12" s="690"/>
      <c r="D12" s="690"/>
      <c r="E12" s="691"/>
      <c r="F12" s="512"/>
      <c r="G12" s="510"/>
      <c r="H12" s="512"/>
      <c r="I12" s="510"/>
      <c r="J12" s="512"/>
      <c r="K12" s="510"/>
      <c r="L12" s="512"/>
      <c r="M12" s="510"/>
      <c r="N12" s="512"/>
      <c r="O12" s="510"/>
      <c r="P12" s="1"/>
      <c r="Q12" s="1"/>
      <c r="W12" s="1"/>
      <c r="X12" s="1"/>
      <c r="Y12" s="1"/>
      <c r="Z12" s="1"/>
      <c r="AA12" s="1"/>
      <c r="AD12" s="175"/>
      <c r="AE12" s="764"/>
      <c r="AF12" s="289" t="s">
        <v>199</v>
      </c>
      <c r="AG12" s="290" t="s">
        <v>9</v>
      </c>
      <c r="AH12" s="290">
        <v>0.22885934078559309</v>
      </c>
      <c r="AI12" s="1"/>
      <c r="AJ12" s="1"/>
    </row>
    <row r="13" spans="1:36" x14ac:dyDescent="0.25">
      <c r="A13" s="689"/>
      <c r="B13" s="690"/>
      <c r="C13" s="690"/>
      <c r="D13" s="690"/>
      <c r="E13" s="691"/>
      <c r="F13" s="115" t="s">
        <v>198</v>
      </c>
      <c r="G13" s="117" t="b">
        <f>IF(G63="Acacia",$AH$6,IF(G8="Chancho",$AH$7))</f>
        <v>0</v>
      </c>
      <c r="H13" s="115" t="s">
        <v>198</v>
      </c>
      <c r="I13" s="287" t="b">
        <f>IF(I8="Acacia",$AH$6,IF(I8="Chancho",$AH$7))</f>
        <v>0</v>
      </c>
      <c r="J13" s="115" t="s">
        <v>198</v>
      </c>
      <c r="K13" s="118" t="b">
        <f>IF(K8="Acacia",$AH$6,IF(K8="Chancho",$AH$7))</f>
        <v>0</v>
      </c>
      <c r="L13" s="115" t="s">
        <v>198</v>
      </c>
      <c r="M13" s="119" t="b">
        <f>IF(M8="Acacia",$AH$6,IF(M8="Chancho",$AH$7))</f>
        <v>0</v>
      </c>
      <c r="N13" s="115" t="s">
        <v>198</v>
      </c>
      <c r="O13" s="119" t="b">
        <f>IF(O8="Acacia",$AH$6,IF(O8="Chancho",$AH$7))</f>
        <v>0</v>
      </c>
      <c r="P13" s="1"/>
      <c r="Q13" s="1"/>
      <c r="W13" s="1"/>
      <c r="X13" s="1"/>
      <c r="Y13" s="77"/>
      <c r="Z13" s="1"/>
      <c r="AA13" s="1"/>
      <c r="AD13" s="175"/>
      <c r="AE13" s="764"/>
      <c r="AF13" s="291" t="s">
        <v>202</v>
      </c>
      <c r="AG13" s="290" t="s">
        <v>203</v>
      </c>
      <c r="AH13" s="290"/>
      <c r="AI13" s="77"/>
      <c r="AJ13" s="79"/>
    </row>
    <row r="14" spans="1:36" ht="15" customHeight="1" x14ac:dyDescent="0.25">
      <c r="A14" s="689"/>
      <c r="B14" s="690"/>
      <c r="C14" s="690"/>
      <c r="D14" s="690"/>
      <c r="E14" s="691"/>
      <c r="F14" s="115" t="s">
        <v>218</v>
      </c>
      <c r="G14" s="117">
        <f>(G10*G13)/1000</f>
        <v>0</v>
      </c>
      <c r="H14" s="115" t="s">
        <v>218</v>
      </c>
      <c r="I14" s="118">
        <f>(I10*I13)/1000</f>
        <v>0</v>
      </c>
      <c r="J14" s="115" t="s">
        <v>218</v>
      </c>
      <c r="K14" s="118">
        <f>(K10*K13)/1000</f>
        <v>0</v>
      </c>
      <c r="L14" s="115" t="s">
        <v>218</v>
      </c>
      <c r="M14" s="119">
        <f>(M10*M13)/1000</f>
        <v>0</v>
      </c>
      <c r="N14" s="115" t="s">
        <v>218</v>
      </c>
      <c r="O14" s="119">
        <f>(O10*O13)/1000</f>
        <v>0</v>
      </c>
      <c r="P14" s="1"/>
      <c r="Q14" s="1"/>
      <c r="W14" s="1"/>
      <c r="X14" s="1"/>
      <c r="Y14" s="77"/>
      <c r="Z14" s="1"/>
      <c r="AA14" s="1"/>
      <c r="AD14" s="175"/>
      <c r="AE14" s="764"/>
      <c r="AF14" s="291" t="s">
        <v>357</v>
      </c>
      <c r="AG14" s="290" t="s">
        <v>20</v>
      </c>
      <c r="AH14" s="290">
        <v>0.12203294424325044</v>
      </c>
      <c r="AI14" s="77"/>
      <c r="AJ14" s="79"/>
    </row>
    <row r="15" spans="1:36" x14ac:dyDescent="0.25">
      <c r="A15" s="692"/>
      <c r="B15" s="693"/>
      <c r="C15" s="693"/>
      <c r="D15" s="693"/>
      <c r="E15" s="694"/>
      <c r="F15" s="116" t="s">
        <v>219</v>
      </c>
      <c r="G15" s="117">
        <f>G14*G11</f>
        <v>0</v>
      </c>
      <c r="H15" s="116" t="s">
        <v>219</v>
      </c>
      <c r="I15" s="118">
        <f>I14*I11</f>
        <v>0</v>
      </c>
      <c r="J15" s="116" t="s">
        <v>219</v>
      </c>
      <c r="K15" s="118">
        <f>K14*K11</f>
        <v>0</v>
      </c>
      <c r="L15" s="116" t="s">
        <v>219</v>
      </c>
      <c r="M15" s="119">
        <f>M14*M11</f>
        <v>0</v>
      </c>
      <c r="N15" s="116" t="s">
        <v>219</v>
      </c>
      <c r="O15" s="119">
        <f>O14*O11</f>
        <v>0</v>
      </c>
      <c r="P15" s="1"/>
      <c r="Q15" s="1"/>
      <c r="W15" s="1"/>
      <c r="X15" s="1"/>
      <c r="Y15" s="77"/>
      <c r="Z15" s="1"/>
      <c r="AA15" s="1"/>
      <c r="AD15" s="238"/>
      <c r="AE15" s="764"/>
      <c r="AF15" s="291" t="s">
        <v>358</v>
      </c>
      <c r="AG15" s="290" t="s">
        <v>32</v>
      </c>
      <c r="AH15" s="290">
        <v>3.1127628114565313E-2</v>
      </c>
      <c r="AI15" s="77"/>
      <c r="AJ15" s="79"/>
    </row>
    <row r="16" spans="1:36" ht="15" customHeight="1" x14ac:dyDescent="0.25">
      <c r="A16" s="683" t="s">
        <v>21</v>
      </c>
      <c r="B16" s="683"/>
      <c r="C16" s="683"/>
      <c r="D16" s="201" t="s">
        <v>22</v>
      </c>
      <c r="E16" s="201" t="s">
        <v>56</v>
      </c>
      <c r="F16" s="684" t="s">
        <v>23</v>
      </c>
      <c r="G16" s="684"/>
      <c r="H16" s="674" t="s">
        <v>220</v>
      </c>
      <c r="I16" s="674"/>
      <c r="J16" s="656" t="s">
        <v>25</v>
      </c>
      <c r="K16" s="657"/>
      <c r="L16" s="657"/>
      <c r="M16" s="678"/>
      <c r="N16" s="674" t="s">
        <v>354</v>
      </c>
      <c r="O16" s="674"/>
      <c r="P16" s="1"/>
      <c r="Q16" s="80"/>
      <c r="W16" s="1"/>
      <c r="X16" s="1"/>
      <c r="Y16" s="12"/>
      <c r="Z16" s="12"/>
      <c r="AA16" s="12"/>
      <c r="AE16" s="774" t="s">
        <v>361</v>
      </c>
      <c r="AF16" s="291" t="s">
        <v>384</v>
      </c>
      <c r="AG16" s="290" t="s">
        <v>209</v>
      </c>
      <c r="AH16" s="290">
        <v>1.7333763468018407E-2</v>
      </c>
      <c r="AI16" s="73"/>
      <c r="AJ16" s="78"/>
    </row>
    <row r="17" spans="1:36" x14ac:dyDescent="0.25">
      <c r="A17" s="672" t="s">
        <v>27</v>
      </c>
      <c r="B17" s="672"/>
      <c r="C17" s="672"/>
      <c r="D17" s="673" t="s">
        <v>46</v>
      </c>
      <c r="E17" s="676"/>
      <c r="F17" s="669"/>
      <c r="G17" s="669"/>
      <c r="H17" s="618">
        <f>G15+I15+K15+M15+O15</f>
        <v>0</v>
      </c>
      <c r="I17" s="619"/>
      <c r="J17" s="618">
        <f>SUM(G11,I11,K11,M11,O11)</f>
        <v>0</v>
      </c>
      <c r="K17" s="679"/>
      <c r="L17" s="679"/>
      <c r="M17" s="619"/>
      <c r="N17" s="675">
        <f>J17*641939</f>
        <v>0</v>
      </c>
      <c r="O17" s="675"/>
      <c r="P17" s="1"/>
      <c r="Q17" s="1"/>
      <c r="W17" s="1"/>
      <c r="X17" s="1"/>
      <c r="Y17" s="1"/>
      <c r="Z17" s="1"/>
      <c r="AA17" s="1"/>
      <c r="AE17" s="775"/>
      <c r="AF17" s="291" t="s">
        <v>201</v>
      </c>
      <c r="AG17" s="290" t="s">
        <v>10</v>
      </c>
      <c r="AH17" s="290"/>
      <c r="AI17" s="1"/>
      <c r="AJ17" s="1"/>
    </row>
    <row r="18" spans="1:36" x14ac:dyDescent="0.25">
      <c r="A18" s="672" t="s">
        <v>29</v>
      </c>
      <c r="B18" s="672"/>
      <c r="C18" s="672"/>
      <c r="D18" s="673"/>
      <c r="E18" s="677"/>
      <c r="F18" s="669"/>
      <c r="G18" s="669"/>
      <c r="H18" s="620"/>
      <c r="I18" s="621"/>
      <c r="J18" s="620"/>
      <c r="K18" s="680"/>
      <c r="L18" s="680"/>
      <c r="M18" s="621"/>
      <c r="N18" s="675"/>
      <c r="O18" s="675"/>
      <c r="P18" s="1"/>
      <c r="Q18" s="1"/>
      <c r="W18" s="1"/>
      <c r="X18" s="1"/>
      <c r="Y18" s="1"/>
      <c r="Z18" s="1"/>
      <c r="AA18" s="1"/>
      <c r="AE18" s="775"/>
      <c r="AF18" s="295" t="s">
        <v>385</v>
      </c>
      <c r="AG18" s="290" t="s">
        <v>12</v>
      </c>
      <c r="AH18" s="290"/>
      <c r="AI18" s="1"/>
      <c r="AJ18" s="1"/>
    </row>
    <row r="19" spans="1:36" x14ac:dyDescent="0.25">
      <c r="A19" s="686" t="s">
        <v>359</v>
      </c>
      <c r="B19" s="687"/>
      <c r="C19" s="687"/>
      <c r="D19" s="687"/>
      <c r="E19" s="688"/>
      <c r="F19" s="113" t="s">
        <v>11</v>
      </c>
      <c r="G19" s="11"/>
      <c r="H19" s="113" t="s">
        <v>11</v>
      </c>
      <c r="I19" s="11"/>
      <c r="J19" s="113" t="s">
        <v>11</v>
      </c>
      <c r="K19" s="11"/>
      <c r="L19" s="113" t="s">
        <v>11</v>
      </c>
      <c r="M19" s="11"/>
      <c r="N19" s="113" t="s">
        <v>11</v>
      </c>
      <c r="O19" s="11"/>
      <c r="P19" s="1"/>
      <c r="Q19" s="1"/>
      <c r="W19" s="1"/>
      <c r="X19" s="1"/>
      <c r="Y19" s="1"/>
      <c r="Z19" s="1"/>
      <c r="AA19" s="1"/>
      <c r="AE19" s="775"/>
      <c r="AF19" s="291" t="s">
        <v>386</v>
      </c>
      <c r="AG19" s="290" t="s">
        <v>15</v>
      </c>
      <c r="AH19" s="290"/>
      <c r="AI19" s="1"/>
      <c r="AJ19" s="1"/>
    </row>
    <row r="20" spans="1:36" x14ac:dyDescent="0.25">
      <c r="A20" s="689"/>
      <c r="B20" s="690"/>
      <c r="C20" s="690"/>
      <c r="D20" s="690"/>
      <c r="E20" s="691"/>
      <c r="F20" s="113" t="s">
        <v>14</v>
      </c>
      <c r="G20" s="11"/>
      <c r="H20" s="113" t="s">
        <v>14</v>
      </c>
      <c r="I20" s="11"/>
      <c r="J20" s="113" t="s">
        <v>14</v>
      </c>
      <c r="K20" s="11"/>
      <c r="L20" s="113" t="s">
        <v>14</v>
      </c>
      <c r="M20" s="11"/>
      <c r="N20" s="113" t="s">
        <v>14</v>
      </c>
      <c r="O20" s="11"/>
      <c r="P20" s="1"/>
      <c r="Q20" s="1"/>
      <c r="W20" s="1"/>
      <c r="X20" s="1"/>
      <c r="Y20" s="1"/>
      <c r="Z20" s="1"/>
      <c r="AA20" s="1"/>
      <c r="AE20" s="775"/>
      <c r="AF20" s="291" t="s">
        <v>387</v>
      </c>
      <c r="AG20" s="290" t="s">
        <v>454</v>
      </c>
      <c r="AH20" s="290">
        <v>1.4744699999999999E-2</v>
      </c>
      <c r="AI20" s="1"/>
      <c r="AJ20" s="109"/>
    </row>
    <row r="21" spans="1:36" ht="30" x14ac:dyDescent="0.25">
      <c r="A21" s="689"/>
      <c r="B21" s="690"/>
      <c r="C21" s="690"/>
      <c r="D21" s="690"/>
      <c r="E21" s="691"/>
      <c r="F21" s="114" t="s">
        <v>17</v>
      </c>
      <c r="G21" s="108"/>
      <c r="H21" s="114" t="s">
        <v>17</v>
      </c>
      <c r="I21" s="108"/>
      <c r="J21" s="114" t="s">
        <v>17</v>
      </c>
      <c r="K21" s="108"/>
      <c r="L21" s="114" t="s">
        <v>17</v>
      </c>
      <c r="M21" s="108"/>
      <c r="N21" s="114" t="s">
        <v>17</v>
      </c>
      <c r="O21" s="108"/>
      <c r="P21" s="1"/>
      <c r="Q21" s="1"/>
      <c r="W21" s="1"/>
      <c r="X21" s="1"/>
      <c r="Y21" s="1"/>
      <c r="Z21" s="1"/>
      <c r="AA21" s="1"/>
      <c r="AE21" s="775"/>
      <c r="AF21" s="289" t="s">
        <v>388</v>
      </c>
      <c r="AG21" s="290" t="s">
        <v>26</v>
      </c>
      <c r="AH21" s="290"/>
      <c r="AI21" s="1"/>
    </row>
    <row r="22" spans="1:36" x14ac:dyDescent="0.25">
      <c r="A22" s="689"/>
      <c r="B22" s="690"/>
      <c r="C22" s="690"/>
      <c r="D22" s="690"/>
      <c r="E22" s="691"/>
      <c r="F22" s="114" t="s">
        <v>19</v>
      </c>
      <c r="G22" s="108"/>
      <c r="H22" s="114" t="s">
        <v>19</v>
      </c>
      <c r="I22" s="108"/>
      <c r="J22" s="114" t="s">
        <v>19</v>
      </c>
      <c r="K22" s="108"/>
      <c r="L22" s="114" t="s">
        <v>19</v>
      </c>
      <c r="M22" s="108"/>
      <c r="N22" s="114" t="s">
        <v>19</v>
      </c>
      <c r="O22" s="108"/>
      <c r="P22" s="1"/>
      <c r="Q22" s="1"/>
      <c r="W22" s="1"/>
      <c r="X22" s="1"/>
      <c r="Y22" s="1"/>
      <c r="Z22" s="1"/>
      <c r="AA22" s="1"/>
      <c r="AE22" s="775"/>
      <c r="AF22" s="289" t="s">
        <v>389</v>
      </c>
      <c r="AG22" s="290" t="s">
        <v>28</v>
      </c>
      <c r="AH22" s="290"/>
      <c r="AI22" s="1"/>
    </row>
    <row r="23" spans="1:36" x14ac:dyDescent="0.25">
      <c r="A23" s="689"/>
      <c r="B23" s="690"/>
      <c r="C23" s="690"/>
      <c r="D23" s="690"/>
      <c r="E23" s="691"/>
      <c r="F23" s="115" t="s">
        <v>198</v>
      </c>
      <c r="G23" s="118" t="b">
        <f>IF($I$19="Bota rama",$AH$9,IF($I$19="pino",$AH$11,IF($I$19="Cedro",$AH$14,IF($I$19="Laurel",$AH$15,IF($I$19="Teca",$AH$12)))))</f>
        <v>0</v>
      </c>
      <c r="H23" s="115" t="s">
        <v>198</v>
      </c>
      <c r="I23" s="118" t="b">
        <f>IF($I$19="Bota rama",$AH$9,IF($I$19="pino",$AH$11,IF($I$19="Cedro",$AH$14,IF($I$19="Laurel",$AH$15,IF($I$19="Teca",$AH$12)))))</f>
        <v>0</v>
      </c>
      <c r="J23" s="115" t="s">
        <v>198</v>
      </c>
      <c r="K23" s="119" t="b">
        <f>IF($K$19="Bota rama",$AH$9,IF($K$19="pino",$AH$11,IF($K$19="Cedro",$AH$14,IF($K$19="Laurel",$AH$15,IF($K$19="Teca",$AH$12)))))</f>
        <v>0</v>
      </c>
      <c r="L23" s="115" t="s">
        <v>198</v>
      </c>
      <c r="M23" s="118" t="b">
        <f>IF($M$19="Bota rama",$AH$9,IF($M$19="pino",$AH$11,IF($M$19="Cedro",$AH$14,IF($M$19="Laurel",$AH$15,IF($M$19="Teca",$AH$12)))))</f>
        <v>0</v>
      </c>
      <c r="N23" s="115" t="s">
        <v>198</v>
      </c>
      <c r="O23" s="118" t="b">
        <f>IF($O$19="Bota rama",$AH$9,IF($O$19="pino",$AH$11,IF($O$19="Cedro",$AH$14,IF($O$19="Laurel",$AH$15,IF($O$19="Teca",$AH$12)))))</f>
        <v>0</v>
      </c>
      <c r="P23" s="1"/>
      <c r="Q23" s="1"/>
      <c r="W23" s="1"/>
      <c r="X23" s="1"/>
      <c r="Y23" s="1"/>
      <c r="Z23" s="1"/>
      <c r="AA23" s="1"/>
      <c r="AE23" s="775"/>
      <c r="AF23" s="295" t="s">
        <v>210</v>
      </c>
      <c r="AG23" s="290" t="s">
        <v>30</v>
      </c>
      <c r="AH23" s="290"/>
      <c r="AI23" s="1"/>
    </row>
    <row r="24" spans="1:36" x14ac:dyDescent="0.25">
      <c r="A24" s="689"/>
      <c r="B24" s="690"/>
      <c r="C24" s="690"/>
      <c r="D24" s="690"/>
      <c r="E24" s="691"/>
      <c r="F24" s="115" t="s">
        <v>218</v>
      </c>
      <c r="G24" s="118">
        <f>(G23*G21)/1000</f>
        <v>0</v>
      </c>
      <c r="H24" s="115" t="s">
        <v>218</v>
      </c>
      <c r="I24" s="118">
        <f>(I23*I21)/1000</f>
        <v>0</v>
      </c>
      <c r="J24" s="115" t="s">
        <v>218</v>
      </c>
      <c r="K24" s="119">
        <f>(K23*K21)/1000</f>
        <v>0</v>
      </c>
      <c r="L24" s="115" t="s">
        <v>218</v>
      </c>
      <c r="M24" s="118">
        <f>(M23*M21)/1000</f>
        <v>0</v>
      </c>
      <c r="N24" s="115" t="s">
        <v>218</v>
      </c>
      <c r="O24" s="118">
        <f>(O23*O21)/1000</f>
        <v>0</v>
      </c>
      <c r="P24" s="1"/>
      <c r="Q24" s="1"/>
      <c r="W24" s="1"/>
      <c r="X24" s="1"/>
      <c r="Y24" s="1"/>
      <c r="Z24" s="1"/>
      <c r="AA24" s="1"/>
      <c r="AE24" s="775"/>
      <c r="AF24" s="295" t="s">
        <v>211</v>
      </c>
      <c r="AG24" s="290" t="s">
        <v>31</v>
      </c>
      <c r="AH24" s="290"/>
      <c r="AI24" s="1"/>
    </row>
    <row r="25" spans="1:36" ht="14.25" customHeight="1" x14ac:dyDescent="0.25">
      <c r="A25" s="692"/>
      <c r="B25" s="693"/>
      <c r="C25" s="693"/>
      <c r="D25" s="693"/>
      <c r="E25" s="694"/>
      <c r="F25" s="116" t="s">
        <v>219</v>
      </c>
      <c r="G25" s="118">
        <f>G24*G22</f>
        <v>0</v>
      </c>
      <c r="H25" s="116" t="s">
        <v>219</v>
      </c>
      <c r="I25" s="118">
        <f>I24*I22</f>
        <v>0</v>
      </c>
      <c r="J25" s="116" t="s">
        <v>219</v>
      </c>
      <c r="K25" s="119">
        <f>K24*K22</f>
        <v>0</v>
      </c>
      <c r="L25" s="116" t="s">
        <v>219</v>
      </c>
      <c r="M25" s="118">
        <f>M24*M22</f>
        <v>0</v>
      </c>
      <c r="N25" s="116" t="s">
        <v>219</v>
      </c>
      <c r="O25" s="118">
        <f>O24*O22</f>
        <v>0</v>
      </c>
      <c r="P25" s="1"/>
      <c r="Q25" s="1"/>
      <c r="W25" s="1"/>
      <c r="X25" s="1"/>
      <c r="Y25" s="1"/>
      <c r="Z25" s="1"/>
      <c r="AA25" s="1"/>
      <c r="AE25" s="775"/>
      <c r="AF25" s="289" t="s">
        <v>207</v>
      </c>
      <c r="AG25" s="290" t="s">
        <v>18</v>
      </c>
      <c r="AH25" s="290"/>
      <c r="AI25" s="1"/>
    </row>
    <row r="26" spans="1:36" ht="15" customHeight="1" x14ac:dyDescent="0.25">
      <c r="A26" s="683" t="s">
        <v>34</v>
      </c>
      <c r="B26" s="683"/>
      <c r="C26" s="683"/>
      <c r="D26" s="195" t="s">
        <v>22</v>
      </c>
      <c r="E26" s="201" t="s">
        <v>56</v>
      </c>
      <c r="F26" s="741" t="s">
        <v>23</v>
      </c>
      <c r="G26" s="741"/>
      <c r="H26" s="674" t="s">
        <v>220</v>
      </c>
      <c r="I26" s="674"/>
      <c r="J26" s="656" t="s">
        <v>25</v>
      </c>
      <c r="K26" s="657"/>
      <c r="L26" s="657"/>
      <c r="M26" s="678"/>
      <c r="N26" s="674" t="s">
        <v>354</v>
      </c>
      <c r="O26" s="674"/>
      <c r="P26" s="1"/>
      <c r="Q26" s="1"/>
      <c r="W26" s="1"/>
      <c r="X26" s="1"/>
      <c r="Y26" s="1"/>
      <c r="Z26" s="1"/>
      <c r="AA26" s="1"/>
      <c r="AE26" s="775"/>
      <c r="AF26" s="291" t="s">
        <v>212</v>
      </c>
      <c r="AG26" s="290" t="s">
        <v>221</v>
      </c>
      <c r="AH26" s="290"/>
      <c r="AI26" s="1"/>
    </row>
    <row r="27" spans="1:36" x14ac:dyDescent="0.25">
      <c r="A27" s="668" t="s">
        <v>27</v>
      </c>
      <c r="B27" s="668"/>
      <c r="C27" s="668"/>
      <c r="D27" s="669" t="s">
        <v>46</v>
      </c>
      <c r="E27" s="670"/>
      <c r="F27" s="669"/>
      <c r="G27" s="669"/>
      <c r="H27" s="642">
        <f>G25+I25+K25+M25+O25</f>
        <v>0</v>
      </c>
      <c r="I27" s="642"/>
      <c r="J27" s="618">
        <f>SUM(G22,I22,K22,M22,O22)</f>
        <v>0</v>
      </c>
      <c r="K27" s="679"/>
      <c r="L27" s="679"/>
      <c r="M27" s="619"/>
      <c r="N27" s="675">
        <f>J27*756258</f>
        <v>0</v>
      </c>
      <c r="O27" s="675"/>
      <c r="P27" s="1"/>
      <c r="Q27" s="1"/>
      <c r="W27" s="1"/>
      <c r="X27" s="1"/>
      <c r="Y27" s="1"/>
      <c r="AE27" s="775"/>
      <c r="AF27" s="295" t="s">
        <v>213</v>
      </c>
      <c r="AG27" s="290" t="s">
        <v>33</v>
      </c>
      <c r="AH27" s="290"/>
      <c r="AI27" s="1"/>
      <c r="AJ27" s="1"/>
    </row>
    <row r="28" spans="1:36" x14ac:dyDescent="0.25">
      <c r="A28" s="668" t="s">
        <v>29</v>
      </c>
      <c r="B28" s="668"/>
      <c r="C28" s="668"/>
      <c r="D28" s="669"/>
      <c r="E28" s="671"/>
      <c r="F28" s="669"/>
      <c r="G28" s="669"/>
      <c r="H28" s="642"/>
      <c r="I28" s="642"/>
      <c r="J28" s="620"/>
      <c r="K28" s="680"/>
      <c r="L28" s="680"/>
      <c r="M28" s="621"/>
      <c r="N28" s="675"/>
      <c r="O28" s="675"/>
      <c r="P28" s="1"/>
      <c r="Q28" s="1"/>
      <c r="W28" s="1"/>
      <c r="X28" s="1"/>
      <c r="Y28" s="1"/>
      <c r="AE28" s="775"/>
      <c r="AF28" s="295" t="s">
        <v>214</v>
      </c>
      <c r="AG28" s="290" t="s">
        <v>35</v>
      </c>
      <c r="AH28" s="290">
        <v>0.15035746743443343</v>
      </c>
      <c r="AI28" s="1"/>
      <c r="AJ28" s="1"/>
    </row>
    <row r="29" spans="1:36" x14ac:dyDescent="0.25">
      <c r="A29" s="765" t="s">
        <v>360</v>
      </c>
      <c r="B29" s="766"/>
      <c r="C29" s="766"/>
      <c r="D29" s="766"/>
      <c r="E29" s="767"/>
      <c r="F29" s="113" t="s">
        <v>11</v>
      </c>
      <c r="G29" s="11"/>
      <c r="H29" s="113" t="s">
        <v>11</v>
      </c>
      <c r="I29" s="11"/>
      <c r="J29" s="113" t="s">
        <v>11</v>
      </c>
      <c r="K29" s="11"/>
      <c r="L29" s="113" t="s">
        <v>11</v>
      </c>
      <c r="M29" s="11"/>
      <c r="N29" s="113" t="s">
        <v>11</v>
      </c>
      <c r="O29" s="11"/>
      <c r="P29" s="1"/>
      <c r="Q29" s="1"/>
      <c r="W29" s="1"/>
      <c r="X29" s="1"/>
      <c r="Y29" s="1"/>
      <c r="AE29" s="775"/>
      <c r="AF29" s="295" t="s">
        <v>215</v>
      </c>
      <c r="AG29" s="290" t="s">
        <v>36</v>
      </c>
      <c r="AH29" s="290"/>
      <c r="AI29" s="1"/>
      <c r="AJ29" s="1"/>
    </row>
    <row r="30" spans="1:36" x14ac:dyDescent="0.25">
      <c r="A30" s="768"/>
      <c r="B30" s="769"/>
      <c r="C30" s="769"/>
      <c r="D30" s="769"/>
      <c r="E30" s="770"/>
      <c r="F30" s="113" t="s">
        <v>14</v>
      </c>
      <c r="G30" s="11"/>
      <c r="H30" s="113" t="s">
        <v>14</v>
      </c>
      <c r="I30" s="11"/>
      <c r="J30" s="113" t="s">
        <v>14</v>
      </c>
      <c r="K30" s="11"/>
      <c r="L30" s="113" t="s">
        <v>14</v>
      </c>
      <c r="M30" s="11"/>
      <c r="N30" s="113" t="s">
        <v>14</v>
      </c>
      <c r="O30" s="11"/>
      <c r="P30" s="1"/>
      <c r="Q30" s="1"/>
      <c r="W30" s="1"/>
      <c r="X30" s="1"/>
      <c r="Y30" s="1"/>
      <c r="AE30" s="775"/>
      <c r="AF30" s="296" t="s">
        <v>216</v>
      </c>
      <c r="AG30" s="290" t="s">
        <v>217</v>
      </c>
      <c r="AH30" s="290">
        <v>0.38337714525250555</v>
      </c>
      <c r="AI30" s="1"/>
      <c r="AJ30" s="1"/>
    </row>
    <row r="31" spans="1:36" ht="30" x14ac:dyDescent="0.25">
      <c r="A31" s="768"/>
      <c r="B31" s="769"/>
      <c r="C31" s="769"/>
      <c r="D31" s="769"/>
      <c r="E31" s="770"/>
      <c r="F31" s="114" t="s">
        <v>17</v>
      </c>
      <c r="G31" s="108"/>
      <c r="H31" s="114" t="s">
        <v>17</v>
      </c>
      <c r="I31" s="108"/>
      <c r="J31" s="114" t="s">
        <v>17</v>
      </c>
      <c r="K31" s="108"/>
      <c r="L31" s="114" t="s">
        <v>17</v>
      </c>
      <c r="M31" s="108"/>
      <c r="N31" s="114" t="s">
        <v>17</v>
      </c>
      <c r="O31" s="108"/>
      <c r="P31" s="1"/>
      <c r="Q31" s="1"/>
      <c r="W31" s="1"/>
      <c r="X31" s="1"/>
      <c r="Y31" s="1"/>
      <c r="AE31" s="775"/>
      <c r="AF31" s="297" t="s">
        <v>232</v>
      </c>
      <c r="AG31" s="290" t="s">
        <v>230</v>
      </c>
      <c r="AH31" s="298">
        <v>0.16540469894424423</v>
      </c>
      <c r="AI31" s="1"/>
      <c r="AJ31" s="1"/>
    </row>
    <row r="32" spans="1:36" ht="24" customHeight="1" x14ac:dyDescent="0.25">
      <c r="A32" s="768"/>
      <c r="B32" s="769"/>
      <c r="C32" s="769"/>
      <c r="D32" s="769"/>
      <c r="E32" s="770"/>
      <c r="F32" s="114" t="s">
        <v>19</v>
      </c>
      <c r="G32" s="108"/>
      <c r="H32" s="114" t="s">
        <v>19</v>
      </c>
      <c r="I32" s="108"/>
      <c r="J32" s="114" t="s">
        <v>19</v>
      </c>
      <c r="K32" s="108"/>
      <c r="L32" s="114" t="s">
        <v>19</v>
      </c>
      <c r="M32" s="108"/>
      <c r="N32" s="114" t="s">
        <v>19</v>
      </c>
      <c r="O32" s="108"/>
      <c r="P32" s="1"/>
      <c r="Q32" s="1"/>
      <c r="W32" s="1"/>
      <c r="X32" s="1"/>
      <c r="Y32" s="1"/>
      <c r="AE32" s="776"/>
      <c r="AF32" s="299" t="s">
        <v>233</v>
      </c>
      <c r="AG32" s="300" t="s">
        <v>231</v>
      </c>
      <c r="AH32" s="298"/>
      <c r="AI32" s="1"/>
      <c r="AJ32" s="1"/>
    </row>
    <row r="33" spans="1:39" ht="21.75" customHeight="1" x14ac:dyDescent="0.25">
      <c r="A33" s="768"/>
      <c r="B33" s="769"/>
      <c r="C33" s="769"/>
      <c r="D33" s="769"/>
      <c r="E33" s="770"/>
      <c r="F33" s="115" t="s">
        <v>198</v>
      </c>
      <c r="G33" s="118" t="b">
        <f>IF($G$29="Roble coral, amarillon",$AH$16,IF($G$29="Cortez Amarillo",$AH$28,IF($G$29="Pilon",$AH$30,IF($G$29="Cedro Maria",$AH$31,IF(G29="Pochote",$AH$20)))))</f>
        <v>0</v>
      </c>
      <c r="H33" s="115" t="s">
        <v>198</v>
      </c>
      <c r="I33" s="118" t="b">
        <f>IF($I$29="Roble coral, amarillon",$AH$16,IF($I$29="Cortez Amarillo",$AH$28,IF($I$29="Pilon",$AH$30,IF($I$29="Cedro Maria",$AH$31,IF(I29="Pochote",$AH$20)))))</f>
        <v>0</v>
      </c>
      <c r="J33" s="115" t="s">
        <v>198</v>
      </c>
      <c r="K33" s="119" t="b">
        <f>IF($K$29="Roble coral, amarillon",$AH$16,IF($K$29="Cortez Amarillo",$AH$28,IF($K$29="Pilon",$AH$30,IF($K$29="Cedro Maria",$AH$31,IF(K29="Pochote",$AH$20)))))</f>
        <v>0</v>
      </c>
      <c r="L33" s="115" t="s">
        <v>198</v>
      </c>
      <c r="M33" s="118" t="b">
        <f>IF($M$29="Roble coral, amarillon",$AH$16,IF($M$29="Cortez Amarillo",$AH$28,IF($M$29="Pilon",$AH$30,IF($M$29="Cedro Maria",$AH$31,IF(M29="Pochote",$AH$20)))))</f>
        <v>0</v>
      </c>
      <c r="N33" s="115" t="s">
        <v>198</v>
      </c>
      <c r="O33" s="118" t="b">
        <f>IF($O$29="Roble coral, amarillon",$AH$16,IF($O$29="Cortez Amarillo",$AH$28,IF($O$29="Pilon",$AH$30,IF($O$29="Cedro Maria",$AH$31,IF(O29="Pochote",$AH$20)))))</f>
        <v>0</v>
      </c>
      <c r="P33" s="1"/>
      <c r="Q33" s="1"/>
      <c r="W33" s="1"/>
      <c r="X33" s="1"/>
      <c r="Y33" s="1"/>
      <c r="AE33" s="777" t="s">
        <v>362</v>
      </c>
      <c r="AF33" s="300" t="s">
        <v>364</v>
      </c>
      <c r="AG33" s="300" t="s">
        <v>363</v>
      </c>
      <c r="AH33" s="298"/>
      <c r="AI33" s="1"/>
      <c r="AJ33" s="1"/>
    </row>
    <row r="34" spans="1:39" x14ac:dyDescent="0.25">
      <c r="A34" s="768"/>
      <c r="B34" s="769"/>
      <c r="C34" s="769"/>
      <c r="D34" s="769"/>
      <c r="E34" s="770"/>
      <c r="F34" s="115" t="s">
        <v>218</v>
      </c>
      <c r="G34" s="118">
        <f>(G33*G31)/1000</f>
        <v>0</v>
      </c>
      <c r="H34" s="115" t="s">
        <v>218</v>
      </c>
      <c r="I34" s="118">
        <f>(I33*I31)/1000</f>
        <v>0</v>
      </c>
      <c r="J34" s="115" t="s">
        <v>218</v>
      </c>
      <c r="K34" s="119">
        <f>(K33*K31)/1000</f>
        <v>0</v>
      </c>
      <c r="L34" s="115" t="s">
        <v>218</v>
      </c>
      <c r="M34" s="118">
        <f>(M33*M31)/1000</f>
        <v>0</v>
      </c>
      <c r="N34" s="115" t="s">
        <v>218</v>
      </c>
      <c r="O34" s="118">
        <f>(O33*O31)/1000</f>
        <v>0</v>
      </c>
      <c r="P34" s="1"/>
      <c r="Q34" s="1"/>
      <c r="W34" s="1"/>
      <c r="X34" s="1"/>
      <c r="Y34" s="1"/>
      <c r="AE34" s="778"/>
      <c r="AF34" s="300" t="s">
        <v>366</v>
      </c>
      <c r="AG34" s="300" t="s">
        <v>365</v>
      </c>
      <c r="AH34" s="298"/>
      <c r="AI34" s="1"/>
      <c r="AJ34" s="1"/>
    </row>
    <row r="35" spans="1:39" x14ac:dyDescent="0.25">
      <c r="A35" s="771"/>
      <c r="B35" s="772"/>
      <c r="C35" s="772"/>
      <c r="D35" s="772"/>
      <c r="E35" s="773"/>
      <c r="F35" s="116" t="s">
        <v>219</v>
      </c>
      <c r="G35" s="118">
        <f>G34*G32</f>
        <v>0</v>
      </c>
      <c r="H35" s="116" t="s">
        <v>219</v>
      </c>
      <c r="I35" s="118">
        <f>I34*I32</f>
        <v>0</v>
      </c>
      <c r="J35" s="116" t="s">
        <v>219</v>
      </c>
      <c r="K35" s="119">
        <f>K34*K32</f>
        <v>0</v>
      </c>
      <c r="L35" s="116" t="s">
        <v>219</v>
      </c>
      <c r="M35" s="118">
        <f>M34*M32</f>
        <v>0</v>
      </c>
      <c r="N35" s="116" t="s">
        <v>219</v>
      </c>
      <c r="O35" s="118">
        <f>O34*O32</f>
        <v>0</v>
      </c>
      <c r="P35" s="1"/>
      <c r="Q35" s="1"/>
      <c r="W35" s="1"/>
      <c r="X35" s="1"/>
      <c r="Y35" s="1"/>
      <c r="AE35" s="778"/>
      <c r="AF35" s="300" t="s">
        <v>368</v>
      </c>
      <c r="AG35" s="300" t="s">
        <v>367</v>
      </c>
      <c r="AH35" s="298"/>
      <c r="AI35" s="1"/>
      <c r="AJ35" s="1"/>
    </row>
    <row r="36" spans="1:39" ht="15" customHeight="1" x14ac:dyDescent="0.25">
      <c r="A36" s="683" t="s">
        <v>34</v>
      </c>
      <c r="B36" s="683"/>
      <c r="C36" s="683"/>
      <c r="D36" s="195" t="s">
        <v>22</v>
      </c>
      <c r="E36" s="201" t="s">
        <v>56</v>
      </c>
      <c r="F36" s="741" t="s">
        <v>23</v>
      </c>
      <c r="G36" s="741"/>
      <c r="H36" s="674" t="s">
        <v>220</v>
      </c>
      <c r="I36" s="674"/>
      <c r="J36" s="656" t="s">
        <v>25</v>
      </c>
      <c r="K36" s="657"/>
      <c r="L36" s="657"/>
      <c r="M36" s="678"/>
      <c r="N36" s="674" t="s">
        <v>354</v>
      </c>
      <c r="O36" s="674"/>
      <c r="P36" s="1"/>
      <c r="Q36" s="1"/>
      <c r="W36" s="1"/>
      <c r="X36" s="1"/>
      <c r="Y36" s="1"/>
      <c r="AE36" s="778"/>
      <c r="AF36" s="300" t="s">
        <v>370</v>
      </c>
      <c r="AG36" s="300" t="s">
        <v>369</v>
      </c>
      <c r="AH36" s="298"/>
      <c r="AI36" s="1"/>
      <c r="AJ36" s="1"/>
    </row>
    <row r="37" spans="1:39" x14ac:dyDescent="0.25">
      <c r="A37" s="668" t="s">
        <v>27</v>
      </c>
      <c r="B37" s="668"/>
      <c r="C37" s="668"/>
      <c r="D37" s="669" t="s">
        <v>46</v>
      </c>
      <c r="E37" s="670"/>
      <c r="F37" s="669"/>
      <c r="G37" s="669"/>
      <c r="H37" s="642">
        <f>G35+I35+K35+M35+O35</f>
        <v>0</v>
      </c>
      <c r="I37" s="642"/>
      <c r="J37" s="618">
        <f>SUM(G32,I32,K32,M32,O32)</f>
        <v>0</v>
      </c>
      <c r="K37" s="679"/>
      <c r="L37" s="679"/>
      <c r="M37" s="619"/>
      <c r="N37" s="675">
        <f>J37*641939</f>
        <v>0</v>
      </c>
      <c r="O37" s="675"/>
      <c r="P37" s="1"/>
      <c r="Q37" s="1"/>
      <c r="W37" s="1"/>
      <c r="X37" s="1"/>
      <c r="Y37" s="1"/>
      <c r="AE37" s="778"/>
      <c r="AF37" s="300" t="s">
        <v>371</v>
      </c>
      <c r="AG37" s="300" t="s">
        <v>20</v>
      </c>
      <c r="AH37" s="298"/>
      <c r="AI37" s="1"/>
      <c r="AJ37" s="1"/>
      <c r="AM37" s="207"/>
    </row>
    <row r="38" spans="1:39" ht="24.75" customHeight="1" x14ac:dyDescent="0.25">
      <c r="A38" s="668" t="s">
        <v>29</v>
      </c>
      <c r="B38" s="668"/>
      <c r="C38" s="668"/>
      <c r="D38" s="669"/>
      <c r="E38" s="671"/>
      <c r="F38" s="669"/>
      <c r="G38" s="669"/>
      <c r="H38" s="642"/>
      <c r="I38" s="642"/>
      <c r="J38" s="620"/>
      <c r="K38" s="680"/>
      <c r="L38" s="680"/>
      <c r="M38" s="621"/>
      <c r="N38" s="675"/>
      <c r="O38" s="675"/>
      <c r="P38" s="1"/>
      <c r="Q38" s="1"/>
      <c r="W38" s="1"/>
      <c r="X38" s="1"/>
      <c r="Y38" s="1"/>
      <c r="AE38" s="778"/>
      <c r="AF38" s="300" t="s">
        <v>373</v>
      </c>
      <c r="AG38" s="300" t="s">
        <v>372</v>
      </c>
      <c r="AH38" s="298"/>
      <c r="AI38" s="1"/>
      <c r="AJ38" s="1"/>
    </row>
    <row r="39" spans="1:39" ht="16.5" customHeight="1" x14ac:dyDescent="0.25">
      <c r="A39" s="686" t="s">
        <v>450</v>
      </c>
      <c r="B39" s="766"/>
      <c r="C39" s="766"/>
      <c r="D39" s="766"/>
      <c r="E39" s="767"/>
      <c r="F39" s="113" t="s">
        <v>11</v>
      </c>
      <c r="G39" s="11"/>
      <c r="H39" s="113" t="s">
        <v>11</v>
      </c>
      <c r="I39" s="11"/>
      <c r="J39" s="113" t="s">
        <v>11</v>
      </c>
      <c r="K39" s="11"/>
      <c r="L39" s="113" t="s">
        <v>11</v>
      </c>
      <c r="M39" s="11"/>
      <c r="N39" s="113" t="s">
        <v>11</v>
      </c>
      <c r="O39" s="11"/>
      <c r="P39" s="1"/>
      <c r="Q39" s="1"/>
      <c r="W39" s="1"/>
      <c r="X39" s="1"/>
      <c r="Y39" s="1"/>
      <c r="AE39" s="778"/>
      <c r="AF39" s="301" t="s">
        <v>375</v>
      </c>
      <c r="AG39" s="300" t="s">
        <v>374</v>
      </c>
      <c r="AH39" s="298"/>
      <c r="AI39" s="1"/>
      <c r="AJ39" s="1"/>
    </row>
    <row r="40" spans="1:39" ht="18.75" customHeight="1" x14ac:dyDescent="0.25">
      <c r="A40" s="768"/>
      <c r="B40" s="769"/>
      <c r="C40" s="769"/>
      <c r="D40" s="769"/>
      <c r="E40" s="770"/>
      <c r="F40" s="113" t="s">
        <v>14</v>
      </c>
      <c r="G40" s="11"/>
      <c r="H40" s="113" t="s">
        <v>14</v>
      </c>
      <c r="I40" s="11"/>
      <c r="J40" s="113" t="s">
        <v>14</v>
      </c>
      <c r="K40" s="11"/>
      <c r="L40" s="113" t="s">
        <v>14</v>
      </c>
      <c r="M40" s="11"/>
      <c r="N40" s="113" t="s">
        <v>14</v>
      </c>
      <c r="O40" s="11"/>
      <c r="P40" s="1"/>
      <c r="Q40" s="1"/>
      <c r="W40" s="1"/>
      <c r="X40" s="1"/>
      <c r="Y40" s="1"/>
      <c r="AE40" s="778"/>
      <c r="AF40" s="301" t="s">
        <v>403</v>
      </c>
      <c r="AG40" s="301" t="s">
        <v>376</v>
      </c>
      <c r="AH40" s="298"/>
      <c r="AI40" s="1"/>
      <c r="AJ40" s="1"/>
    </row>
    <row r="41" spans="1:39" ht="31.5" customHeight="1" x14ac:dyDescent="0.25">
      <c r="A41" s="768"/>
      <c r="B41" s="769"/>
      <c r="C41" s="769"/>
      <c r="D41" s="769"/>
      <c r="E41" s="770"/>
      <c r="F41" s="114" t="s">
        <v>17</v>
      </c>
      <c r="G41" s="108"/>
      <c r="H41" s="114" t="s">
        <v>17</v>
      </c>
      <c r="I41" s="108"/>
      <c r="J41" s="114" t="s">
        <v>17</v>
      </c>
      <c r="K41" s="108"/>
      <c r="L41" s="114" t="s">
        <v>17</v>
      </c>
      <c r="M41" s="108"/>
      <c r="N41" s="114" t="s">
        <v>17</v>
      </c>
      <c r="O41" s="108"/>
      <c r="P41" s="1"/>
      <c r="Q41" s="1"/>
      <c r="W41" s="1"/>
      <c r="X41" s="1"/>
      <c r="Y41" s="1"/>
      <c r="AE41" s="778"/>
      <c r="AF41" s="301" t="s">
        <v>378</v>
      </c>
      <c r="AG41" s="301" t="s">
        <v>377</v>
      </c>
      <c r="AH41" s="298"/>
      <c r="AI41" s="1"/>
      <c r="AJ41" s="1"/>
    </row>
    <row r="42" spans="1:39" ht="17.25" customHeight="1" x14ac:dyDescent="0.25">
      <c r="A42" s="768"/>
      <c r="B42" s="769"/>
      <c r="C42" s="769"/>
      <c r="D42" s="769"/>
      <c r="E42" s="770"/>
      <c r="F42" s="114" t="s">
        <v>19</v>
      </c>
      <c r="G42" s="108"/>
      <c r="H42" s="114" t="s">
        <v>19</v>
      </c>
      <c r="I42" s="108"/>
      <c r="J42" s="114" t="s">
        <v>19</v>
      </c>
      <c r="K42" s="108"/>
      <c r="L42" s="114" t="s">
        <v>19</v>
      </c>
      <c r="M42" s="108"/>
      <c r="N42" s="114" t="s">
        <v>19</v>
      </c>
      <c r="O42" s="108"/>
      <c r="P42" s="1"/>
      <c r="Q42" s="1"/>
      <c r="W42" s="1"/>
      <c r="X42" s="1"/>
      <c r="Y42" s="1"/>
      <c r="AE42" s="778"/>
      <c r="AF42" s="301" t="s">
        <v>380</v>
      </c>
      <c r="AG42" s="301" t="s">
        <v>379</v>
      </c>
      <c r="AH42" s="298"/>
      <c r="AI42" s="1"/>
      <c r="AJ42" s="1"/>
    </row>
    <row r="43" spans="1:39" ht="15" customHeight="1" x14ac:dyDescent="0.25">
      <c r="A43" s="768"/>
      <c r="B43" s="769"/>
      <c r="C43" s="769"/>
      <c r="D43" s="769"/>
      <c r="E43" s="770"/>
      <c r="F43" s="115" t="s">
        <v>198</v>
      </c>
      <c r="G43" s="118" t="b">
        <f>IF(G39="Almendro de montaña",$AH$44)</f>
        <v>0</v>
      </c>
      <c r="H43" s="115" t="s">
        <v>198</v>
      </c>
      <c r="I43" s="118" t="b">
        <f>IF(I39="Almendro de montaña",$AH$44)</f>
        <v>0</v>
      </c>
      <c r="J43" s="115" t="s">
        <v>198</v>
      </c>
      <c r="K43" s="119" t="b">
        <f>IF(K39="Almendro de montaña",$AH$44)</f>
        <v>0</v>
      </c>
      <c r="L43" s="115" t="s">
        <v>198</v>
      </c>
      <c r="M43" s="118" t="b">
        <f>IF(M39="Almendro de montaña",$AH$44)</f>
        <v>0</v>
      </c>
      <c r="N43" s="115" t="s">
        <v>198</v>
      </c>
      <c r="O43" s="118" t="b">
        <f>IF(O39="Almendro de montaña",$AH$44)</f>
        <v>0</v>
      </c>
      <c r="P43" s="1"/>
      <c r="Q43" s="1"/>
      <c r="W43" s="1"/>
      <c r="X43" s="1"/>
      <c r="Y43" s="1"/>
      <c r="AE43" s="778"/>
      <c r="AF43" s="302" t="s">
        <v>381</v>
      </c>
      <c r="AG43" s="301" t="s">
        <v>379</v>
      </c>
      <c r="AH43" s="298"/>
      <c r="AI43" s="1"/>
      <c r="AJ43" s="1"/>
    </row>
    <row r="44" spans="1:39" ht="12.75" customHeight="1" x14ac:dyDescent="0.25">
      <c r="A44" s="768"/>
      <c r="B44" s="769"/>
      <c r="C44" s="769"/>
      <c r="D44" s="769"/>
      <c r="E44" s="770"/>
      <c r="F44" s="115" t="s">
        <v>218</v>
      </c>
      <c r="G44" s="118">
        <f>(G43*G41)/1000</f>
        <v>0</v>
      </c>
      <c r="H44" s="115" t="s">
        <v>218</v>
      </c>
      <c r="I44" s="118">
        <f>(I43*I41)/1000</f>
        <v>0</v>
      </c>
      <c r="J44" s="115" t="s">
        <v>218</v>
      </c>
      <c r="K44" s="119">
        <f>(K43*K41)/1000</f>
        <v>0</v>
      </c>
      <c r="L44" s="115" t="s">
        <v>218</v>
      </c>
      <c r="M44" s="118">
        <f>(M43*M41)/1000</f>
        <v>0</v>
      </c>
      <c r="N44" s="115" t="s">
        <v>218</v>
      </c>
      <c r="O44" s="118">
        <f>(O43*O41)/1000</f>
        <v>0</v>
      </c>
      <c r="P44" s="1"/>
      <c r="Q44" s="1"/>
      <c r="W44" s="1"/>
      <c r="X44" s="1"/>
      <c r="Y44" s="1"/>
      <c r="AE44" s="778"/>
      <c r="AF44" s="290" t="s">
        <v>383</v>
      </c>
      <c r="AG44" s="290" t="s">
        <v>382</v>
      </c>
      <c r="AH44" s="290">
        <v>2.3332977696203846E-2</v>
      </c>
      <c r="AI44" s="1"/>
      <c r="AJ44" s="1"/>
    </row>
    <row r="45" spans="1:39" ht="15" customHeight="1" x14ac:dyDescent="0.25">
      <c r="A45" s="771"/>
      <c r="B45" s="772"/>
      <c r="C45" s="772"/>
      <c r="D45" s="772"/>
      <c r="E45" s="773"/>
      <c r="F45" s="116" t="s">
        <v>219</v>
      </c>
      <c r="G45" s="118">
        <f>G44*G42</f>
        <v>0</v>
      </c>
      <c r="H45" s="116" t="s">
        <v>219</v>
      </c>
      <c r="I45" s="118">
        <f>I44*I42</f>
        <v>0</v>
      </c>
      <c r="J45" s="116" t="s">
        <v>219</v>
      </c>
      <c r="K45" s="119">
        <f>K44*K42</f>
        <v>0</v>
      </c>
      <c r="L45" s="116" t="s">
        <v>219</v>
      </c>
      <c r="M45" s="118">
        <f>M44*M42</f>
        <v>0</v>
      </c>
      <c r="N45" s="116" t="s">
        <v>219</v>
      </c>
      <c r="O45" s="118">
        <f>O44*O42</f>
        <v>0</v>
      </c>
      <c r="P45" s="1"/>
      <c r="Q45" s="1"/>
      <c r="W45" s="1"/>
      <c r="X45" s="1"/>
      <c r="Y45" s="1"/>
      <c r="AE45" s="778"/>
      <c r="AF45" s="303" t="s">
        <v>391</v>
      </c>
      <c r="AG45" s="303" t="s">
        <v>390</v>
      </c>
      <c r="AH45" s="304"/>
      <c r="AI45" s="1"/>
      <c r="AJ45" s="1"/>
    </row>
    <row r="46" spans="1:39" ht="24.75" customHeight="1" x14ac:dyDescent="0.25">
      <c r="A46" s="683" t="s">
        <v>34</v>
      </c>
      <c r="B46" s="683"/>
      <c r="C46" s="683"/>
      <c r="D46" s="195" t="s">
        <v>22</v>
      </c>
      <c r="E46" s="201" t="s">
        <v>56</v>
      </c>
      <c r="F46" s="741" t="s">
        <v>23</v>
      </c>
      <c r="G46" s="741"/>
      <c r="H46" s="674" t="s">
        <v>220</v>
      </c>
      <c r="I46" s="674"/>
      <c r="J46" s="656" t="s">
        <v>25</v>
      </c>
      <c r="K46" s="657"/>
      <c r="L46" s="657"/>
      <c r="M46" s="678"/>
      <c r="N46" s="674" t="s">
        <v>354</v>
      </c>
      <c r="O46" s="674"/>
      <c r="P46" s="1"/>
      <c r="Q46" s="1"/>
      <c r="W46" s="1"/>
      <c r="X46" s="1"/>
      <c r="Y46" s="1"/>
      <c r="AE46" s="778"/>
      <c r="AF46" s="303" t="s">
        <v>393</v>
      </c>
      <c r="AG46" s="303" t="s">
        <v>392</v>
      </c>
      <c r="AH46" s="304"/>
      <c r="AI46" s="1"/>
      <c r="AJ46" s="1"/>
    </row>
    <row r="47" spans="1:39" ht="24.75" customHeight="1" x14ac:dyDescent="0.25">
      <c r="A47" s="668" t="s">
        <v>27</v>
      </c>
      <c r="B47" s="668"/>
      <c r="C47" s="668"/>
      <c r="D47" s="669" t="s">
        <v>46</v>
      </c>
      <c r="E47" s="670"/>
      <c r="F47" s="669"/>
      <c r="G47" s="669"/>
      <c r="H47" s="642">
        <f>G45+I45+K45+M45+O45</f>
        <v>0</v>
      </c>
      <c r="I47" s="642"/>
      <c r="J47" s="618">
        <f>SUM(G42,I42,K42,M42,O42)</f>
        <v>0</v>
      </c>
      <c r="K47" s="679"/>
      <c r="L47" s="679"/>
      <c r="M47" s="619"/>
      <c r="N47" s="675">
        <f>J47*1134388</f>
        <v>0</v>
      </c>
      <c r="O47" s="675"/>
      <c r="P47" s="1"/>
      <c r="Q47" s="1"/>
      <c r="W47" s="1"/>
      <c r="X47" s="1"/>
      <c r="Y47" s="1"/>
      <c r="AE47" s="778"/>
      <c r="AF47" s="303" t="s">
        <v>395</v>
      </c>
      <c r="AG47" s="303" t="s">
        <v>394</v>
      </c>
      <c r="AH47" s="304"/>
      <c r="AI47" s="1"/>
      <c r="AJ47" s="1"/>
    </row>
    <row r="48" spans="1:39" x14ac:dyDescent="0.25">
      <c r="A48" s="668" t="s">
        <v>29</v>
      </c>
      <c r="B48" s="668"/>
      <c r="C48" s="668"/>
      <c r="D48" s="669"/>
      <c r="E48" s="671"/>
      <c r="F48" s="669"/>
      <c r="G48" s="669"/>
      <c r="H48" s="642"/>
      <c r="I48" s="642"/>
      <c r="J48" s="620"/>
      <c r="K48" s="680"/>
      <c r="L48" s="680"/>
      <c r="M48" s="621"/>
      <c r="N48" s="675"/>
      <c r="O48" s="675"/>
      <c r="P48" s="1"/>
      <c r="Q48" s="1"/>
      <c r="R48" s="1"/>
      <c r="S48" s="1"/>
      <c r="T48" s="1"/>
      <c r="U48" s="1"/>
      <c r="V48" s="1"/>
      <c r="W48" s="1"/>
      <c r="X48" s="1"/>
      <c r="Y48" s="1"/>
      <c r="AE48" s="778"/>
      <c r="AF48" s="303" t="s">
        <v>402</v>
      </c>
      <c r="AG48" s="303" t="s">
        <v>396</v>
      </c>
      <c r="AH48" s="304"/>
    </row>
    <row r="49" spans="1:34" ht="18.75" customHeight="1" x14ac:dyDescent="0.25">
      <c r="A49" s="788" t="s">
        <v>404</v>
      </c>
      <c r="B49" s="789"/>
      <c r="C49" s="789"/>
      <c r="D49" s="789"/>
      <c r="E49" s="789"/>
      <c r="F49" s="789"/>
      <c r="G49" s="789"/>
      <c r="H49" s="789"/>
      <c r="I49" s="789"/>
      <c r="J49" s="789"/>
      <c r="K49" s="789"/>
      <c r="L49" s="789"/>
      <c r="M49" s="789"/>
      <c r="N49" s="789"/>
      <c r="O49" s="790"/>
      <c r="P49" s="1"/>
      <c r="Q49" s="1"/>
      <c r="R49" s="1"/>
      <c r="S49" s="1"/>
      <c r="T49" s="1"/>
      <c r="U49" s="1"/>
      <c r="V49" s="1"/>
      <c r="W49" s="1"/>
      <c r="X49" s="1"/>
      <c r="Y49" s="1"/>
      <c r="AE49" s="778"/>
      <c r="AF49" s="303" t="s">
        <v>406</v>
      </c>
      <c r="AG49" s="303" t="s">
        <v>382</v>
      </c>
      <c r="AH49" s="304"/>
    </row>
    <row r="50" spans="1:34" ht="15" customHeight="1" x14ac:dyDescent="0.25">
      <c r="A50" s="683" t="s">
        <v>34</v>
      </c>
      <c r="B50" s="683"/>
      <c r="C50" s="683"/>
      <c r="D50" s="196" t="s">
        <v>22</v>
      </c>
      <c r="E50" s="201" t="s">
        <v>56</v>
      </c>
      <c r="F50" s="701" t="s">
        <v>23</v>
      </c>
      <c r="G50" s="701"/>
      <c r="H50" s="674" t="s">
        <v>24</v>
      </c>
      <c r="I50" s="674"/>
      <c r="J50" s="656" t="s">
        <v>25</v>
      </c>
      <c r="K50" s="657"/>
      <c r="L50" s="657"/>
      <c r="M50" s="678"/>
      <c r="N50" s="674" t="s">
        <v>354</v>
      </c>
      <c r="O50" s="674"/>
      <c r="P50" s="1"/>
      <c r="Q50" s="1"/>
      <c r="R50" s="1"/>
      <c r="S50" s="1"/>
      <c r="T50" s="1"/>
      <c r="U50" s="1"/>
      <c r="V50" s="1"/>
      <c r="W50" s="1"/>
      <c r="X50" s="1"/>
      <c r="Y50" s="1"/>
      <c r="AE50" s="778"/>
      <c r="AF50" s="303"/>
      <c r="AG50" s="303"/>
      <c r="AH50" s="304"/>
    </row>
    <row r="51" spans="1:34" x14ac:dyDescent="0.25">
      <c r="A51" s="702" t="s">
        <v>27</v>
      </c>
      <c r="B51" s="702"/>
      <c r="C51" s="702"/>
      <c r="D51" s="669" t="s">
        <v>46</v>
      </c>
      <c r="E51" s="739"/>
      <c r="F51" s="669"/>
      <c r="G51" s="669"/>
      <c r="H51" s="642"/>
      <c r="I51" s="642"/>
      <c r="J51" s="715">
        <v>0</v>
      </c>
      <c r="K51" s="716"/>
      <c r="L51" s="716"/>
      <c r="M51" s="717"/>
      <c r="N51" s="675">
        <f>J51*108908</f>
        <v>0</v>
      </c>
      <c r="O51" s="675"/>
      <c r="P51" s="1"/>
      <c r="Q51" s="1"/>
      <c r="R51" s="1"/>
      <c r="S51" s="1"/>
      <c r="T51" s="1"/>
      <c r="U51" s="1"/>
      <c r="V51" s="1"/>
      <c r="W51" s="1"/>
      <c r="X51" s="1"/>
      <c r="Y51" s="1"/>
      <c r="AE51" s="778"/>
      <c r="AF51" s="303" t="s">
        <v>397</v>
      </c>
      <c r="AG51" s="303" t="s">
        <v>455</v>
      </c>
      <c r="AH51" s="304"/>
    </row>
    <row r="52" spans="1:34" x14ac:dyDescent="0.25">
      <c r="A52" s="702" t="s">
        <v>29</v>
      </c>
      <c r="B52" s="702"/>
      <c r="C52" s="702"/>
      <c r="D52" s="669"/>
      <c r="E52" s="740"/>
      <c r="F52" s="669"/>
      <c r="G52" s="669"/>
      <c r="H52" s="642"/>
      <c r="I52" s="642"/>
      <c r="J52" s="718"/>
      <c r="K52" s="719"/>
      <c r="L52" s="719"/>
      <c r="M52" s="720"/>
      <c r="N52" s="675"/>
      <c r="O52" s="675"/>
      <c r="P52" s="12"/>
      <c r="Q52" s="1"/>
      <c r="R52" s="1"/>
      <c r="S52" s="1"/>
      <c r="T52" s="1"/>
      <c r="U52" s="1"/>
      <c r="V52" s="1"/>
      <c r="W52" s="1"/>
      <c r="X52" s="1"/>
      <c r="Y52" s="1"/>
      <c r="AE52" s="778"/>
      <c r="AF52" s="303" t="s">
        <v>399</v>
      </c>
      <c r="AG52" s="303" t="s">
        <v>398</v>
      </c>
      <c r="AH52" s="304"/>
    </row>
    <row r="53" spans="1:34" ht="15" customHeight="1" x14ac:dyDescent="0.25">
      <c r="A53" s="703" t="s">
        <v>259</v>
      </c>
      <c r="B53" s="704"/>
      <c r="C53" s="704"/>
      <c r="D53" s="704"/>
      <c r="E53" s="704"/>
      <c r="F53" s="704"/>
      <c r="G53" s="704"/>
      <c r="H53" s="704"/>
      <c r="I53" s="704"/>
      <c r="J53" s="704"/>
      <c r="K53" s="704"/>
      <c r="L53" s="704"/>
      <c r="M53" s="704"/>
      <c r="N53" s="704"/>
      <c r="O53" s="705"/>
      <c r="P53" s="1"/>
      <c r="Q53" s="1"/>
      <c r="R53" s="1"/>
      <c r="S53" s="1"/>
      <c r="T53" s="1"/>
      <c r="U53" s="1"/>
      <c r="V53" s="1"/>
      <c r="W53" s="1"/>
      <c r="X53" s="1"/>
      <c r="Y53" s="1"/>
      <c r="AE53" s="778"/>
      <c r="AF53" s="303" t="s">
        <v>401</v>
      </c>
      <c r="AG53" s="303" t="s">
        <v>400</v>
      </c>
      <c r="AH53" s="304"/>
    </row>
    <row r="54" spans="1:34" ht="15" customHeight="1" x14ac:dyDescent="0.25">
      <c r="A54" s="683" t="s">
        <v>34</v>
      </c>
      <c r="B54" s="683"/>
      <c r="C54" s="683"/>
      <c r="D54" s="196" t="s">
        <v>22</v>
      </c>
      <c r="E54" s="201" t="s">
        <v>56</v>
      </c>
      <c r="F54" s="701" t="s">
        <v>23</v>
      </c>
      <c r="G54" s="701"/>
      <c r="H54" s="674" t="s">
        <v>24</v>
      </c>
      <c r="I54" s="674"/>
      <c r="J54" s="656" t="s">
        <v>25</v>
      </c>
      <c r="K54" s="657"/>
      <c r="L54" s="657"/>
      <c r="M54" s="678"/>
      <c r="N54" s="674" t="s">
        <v>354</v>
      </c>
      <c r="O54" s="674"/>
      <c r="P54" s="1"/>
      <c r="Q54" s="1"/>
      <c r="R54" s="1"/>
      <c r="S54" s="1"/>
      <c r="T54" s="1"/>
      <c r="U54" s="1"/>
      <c r="V54" s="1"/>
      <c r="W54" s="1"/>
      <c r="X54" s="1"/>
      <c r="Y54" s="1"/>
      <c r="AE54" s="239"/>
    </row>
    <row r="55" spans="1:34" x14ac:dyDescent="0.25">
      <c r="A55" s="702" t="s">
        <v>27</v>
      </c>
      <c r="B55" s="702"/>
      <c r="C55" s="702"/>
      <c r="D55" s="669" t="s">
        <v>46</v>
      </c>
      <c r="E55" s="739"/>
      <c r="F55" s="669"/>
      <c r="G55" s="669"/>
      <c r="H55" s="642"/>
      <c r="I55" s="642"/>
      <c r="J55" s="715">
        <v>0</v>
      </c>
      <c r="K55" s="716"/>
      <c r="L55" s="716"/>
      <c r="M55" s="717"/>
      <c r="N55" s="675">
        <f>J55*107003</f>
        <v>0</v>
      </c>
      <c r="O55" s="675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34" x14ac:dyDescent="0.25">
      <c r="A56" s="702" t="s">
        <v>29</v>
      </c>
      <c r="B56" s="702"/>
      <c r="C56" s="702"/>
      <c r="D56" s="669"/>
      <c r="E56" s="740"/>
      <c r="F56" s="669"/>
      <c r="G56" s="669"/>
      <c r="H56" s="642"/>
      <c r="I56" s="642"/>
      <c r="J56" s="718"/>
      <c r="K56" s="719"/>
      <c r="L56" s="719"/>
      <c r="M56" s="720"/>
      <c r="N56" s="675"/>
      <c r="O56" s="675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34" x14ac:dyDescent="0.25">
      <c r="A57" s="698" t="s">
        <v>260</v>
      </c>
      <c r="B57" s="699"/>
      <c r="C57" s="699"/>
      <c r="D57" s="699"/>
      <c r="E57" s="699"/>
      <c r="F57" s="699"/>
      <c r="G57" s="699"/>
      <c r="H57" s="699"/>
      <c r="I57" s="699"/>
      <c r="J57" s="699"/>
      <c r="K57" s="699"/>
      <c r="L57" s="699"/>
      <c r="M57" s="699"/>
      <c r="N57" s="699"/>
      <c r="O57" s="700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34" ht="15" customHeight="1" x14ac:dyDescent="0.25">
      <c r="A58" s="683" t="s">
        <v>34</v>
      </c>
      <c r="B58" s="683"/>
      <c r="C58" s="683"/>
      <c r="D58" s="196" t="s">
        <v>22</v>
      </c>
      <c r="E58" s="201" t="s">
        <v>56</v>
      </c>
      <c r="F58" s="701" t="s">
        <v>37</v>
      </c>
      <c r="G58" s="701"/>
      <c r="H58" s="674" t="s">
        <v>24</v>
      </c>
      <c r="I58" s="674"/>
      <c r="J58" s="656" t="s">
        <v>25</v>
      </c>
      <c r="K58" s="657"/>
      <c r="L58" s="657"/>
      <c r="M58" s="678"/>
      <c r="N58" s="674" t="s">
        <v>354</v>
      </c>
      <c r="O58" s="674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34" ht="15" customHeight="1" x14ac:dyDescent="0.25">
      <c r="A59" s="702" t="s">
        <v>27</v>
      </c>
      <c r="B59" s="702"/>
      <c r="C59" s="702"/>
      <c r="D59" s="669" t="s">
        <v>46</v>
      </c>
      <c r="E59" s="670"/>
      <c r="F59" s="669"/>
      <c r="G59" s="669"/>
      <c r="H59" s="642">
        <f>IF(G54=P53,M55,IF(G54=P54,M54,0))</f>
        <v>0</v>
      </c>
      <c r="I59" s="642"/>
      <c r="J59" s="715">
        <v>0</v>
      </c>
      <c r="K59" s="716"/>
      <c r="L59" s="716"/>
      <c r="M59" s="717"/>
      <c r="N59" s="675">
        <f>J59*132815</f>
        <v>0</v>
      </c>
      <c r="O59" s="675"/>
      <c r="P59" s="1"/>
      <c r="Q59" s="1"/>
      <c r="R59" s="1"/>
      <c r="S59" s="1"/>
      <c r="T59" s="1"/>
      <c r="U59" s="1"/>
      <c r="V59" s="1"/>
      <c r="W59" s="1"/>
      <c r="X59" s="1"/>
      <c r="Y59" s="1"/>
      <c r="AF59" s="240"/>
    </row>
    <row r="60" spans="1:34" x14ac:dyDescent="0.25">
      <c r="A60" s="702" t="s">
        <v>29</v>
      </c>
      <c r="B60" s="702"/>
      <c r="C60" s="702"/>
      <c r="D60" s="669"/>
      <c r="E60" s="671"/>
      <c r="F60" s="669"/>
      <c r="G60" s="669"/>
      <c r="H60" s="642"/>
      <c r="I60" s="642"/>
      <c r="J60" s="718"/>
      <c r="K60" s="719"/>
      <c r="L60" s="719"/>
      <c r="M60" s="720"/>
      <c r="N60" s="675"/>
      <c r="O60" s="675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34" x14ac:dyDescent="0.25">
      <c r="A61" s="6"/>
      <c r="B61" s="6"/>
      <c r="C61" s="6"/>
      <c r="D61" s="6"/>
      <c r="E61" s="6"/>
      <c r="F61" s="721" t="s">
        <v>38</v>
      </c>
      <c r="G61" s="722"/>
      <c r="H61" s="723"/>
      <c r="I61" s="241">
        <f>J59+J55+J51+J27+J17+J47+J37</f>
        <v>0</v>
      </c>
      <c r="J61" s="7"/>
      <c r="K61" s="8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34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34" ht="15" customHeight="1" x14ac:dyDescent="0.25">
      <c r="A63" s="319" t="s">
        <v>442</v>
      </c>
      <c r="B63" s="319"/>
      <c r="C63" s="319"/>
      <c r="D63" s="319"/>
      <c r="E63" s="319"/>
      <c r="F63" s="121" t="s">
        <v>11</v>
      </c>
      <c r="G63" s="9"/>
      <c r="H63" s="121" t="s">
        <v>11</v>
      </c>
      <c r="I63" s="9"/>
      <c r="J63" s="121" t="s">
        <v>11</v>
      </c>
      <c r="K63" s="9"/>
      <c r="L63" s="121" t="s">
        <v>11</v>
      </c>
      <c r="M63" s="9"/>
      <c r="N63" s="121" t="s">
        <v>11</v>
      </c>
      <c r="O63" s="9"/>
      <c r="P63" s="121" t="s">
        <v>11</v>
      </c>
      <c r="Q63" s="9"/>
      <c r="R63" s="121" t="s">
        <v>11</v>
      </c>
      <c r="S63" s="9"/>
      <c r="T63" s="121" t="s">
        <v>11</v>
      </c>
      <c r="U63" s="9"/>
      <c r="V63" s="1"/>
      <c r="W63" s="1"/>
      <c r="X63" s="1"/>
      <c r="Y63" s="1"/>
    </row>
    <row r="64" spans="1:34" x14ac:dyDescent="0.25">
      <c r="A64" s="319"/>
      <c r="B64" s="319"/>
      <c r="C64" s="319"/>
      <c r="D64" s="319"/>
      <c r="E64" s="319"/>
      <c r="F64" s="121" t="s">
        <v>14</v>
      </c>
      <c r="G64" s="9"/>
      <c r="H64" s="121" t="s">
        <v>14</v>
      </c>
      <c r="I64" s="4"/>
      <c r="J64" s="121" t="s">
        <v>14</v>
      </c>
      <c r="K64" s="4"/>
      <c r="L64" s="121" t="s">
        <v>14</v>
      </c>
      <c r="M64" s="4"/>
      <c r="N64" s="121" t="s">
        <v>14</v>
      </c>
      <c r="O64" s="4"/>
      <c r="P64" s="121" t="s">
        <v>14</v>
      </c>
      <c r="Q64" s="9"/>
      <c r="R64" s="121" t="s">
        <v>14</v>
      </c>
      <c r="S64" s="4"/>
      <c r="T64" s="121" t="s">
        <v>14</v>
      </c>
      <c r="U64" s="4"/>
      <c r="V64" s="1"/>
      <c r="W64" s="1"/>
      <c r="X64" s="1"/>
      <c r="Y64" s="1"/>
    </row>
    <row r="65" spans="1:26" ht="30" x14ac:dyDescent="0.25">
      <c r="A65" s="319"/>
      <c r="B65" s="319"/>
      <c r="C65" s="319"/>
      <c r="D65" s="319"/>
      <c r="E65" s="319"/>
      <c r="F65" s="114" t="s">
        <v>39</v>
      </c>
      <c r="G65" s="10"/>
      <c r="H65" s="114" t="s">
        <v>39</v>
      </c>
      <c r="I65" s="5"/>
      <c r="J65" s="114" t="s">
        <v>39</v>
      </c>
      <c r="K65" s="5"/>
      <c r="L65" s="114" t="s">
        <v>39</v>
      </c>
      <c r="M65" s="5"/>
      <c r="N65" s="114" t="s">
        <v>39</v>
      </c>
      <c r="O65" s="5"/>
      <c r="P65" s="114" t="s">
        <v>39</v>
      </c>
      <c r="Q65" s="10"/>
      <c r="R65" s="114" t="s">
        <v>39</v>
      </c>
      <c r="S65" s="5"/>
      <c r="T65" s="114" t="s">
        <v>39</v>
      </c>
      <c r="U65" s="5"/>
      <c r="V65" s="1"/>
    </row>
    <row r="66" spans="1:26" ht="15" customHeight="1" x14ac:dyDescent="0.25">
      <c r="A66" s="319"/>
      <c r="B66" s="319"/>
      <c r="C66" s="319"/>
      <c r="D66" s="319"/>
      <c r="E66" s="319"/>
      <c r="F66" s="115" t="s">
        <v>222</v>
      </c>
      <c r="G66" s="118" t="b">
        <f>IF(G63="Acacia",$AH$6,IF(G63="Chancho",$AH$7,IF(G63="Bota rama",$AH$9,IF(G63="pino",$AH$11,IF(G63="Cedro",$AH$14,IF(G63="Laurel",$AH$15,IF(G63="Teca",$AH$12,IF(G63="Roble coral, amarillon",$AH$16,IF(G63="Cortez Amarillo",$AH$28,IF(G63="Pilon",$AH$30,IF(G63="Cedro Maria",$AH$31,IF(G63="Pochote",$AH$20))))))))))))</f>
        <v>0</v>
      </c>
      <c r="H66" s="115" t="s">
        <v>222</v>
      </c>
      <c r="I66" s="118" t="b">
        <f>IF(I63="Acacia",$AH$6,IF(I63="Chancho",$AH$7,IF(I63="Bota rama",$AH$9,IF(I63="pino",$AH$11,IF(I63="Cedro",$AH$14,IF(I63="Laurel",$AH$15,IF(I63="Teca",$AH$12,IF(I63="Roble coral, amarillon",$AH$16,IF(I63="Cortez Amarillo",$AH$28,IF(I63="Pilon",$AH$30,IF(I63="Cedro Maria",$AH$31,IF(I63="Pochote",$AH$20))))))))))))</f>
        <v>0</v>
      </c>
      <c r="J66" s="115" t="s">
        <v>222</v>
      </c>
      <c r="K66" s="118" t="b">
        <f>IF(K63="Acacia",$AH$6,IF(K63="Chancho",$AH$7,IF(K63="Bota rama",$AH$9,IF(K63="pino",$AH$11,IF(K63="Cedro",$AH$14,IF(K63="Laurel",$AH$15,IF(K63="Teca",$AH$12,IF(K63="Roble coral, amarillon",$AH$16,IF(K63="Cortez Amarillo",$AH$28,IF(K63="Pilon",$AH$30,IF(K63="Cedro Maria",$AH$31,IF(K63="Pochote",$AH$20))))))))))))</f>
        <v>0</v>
      </c>
      <c r="L66" s="115" t="s">
        <v>222</v>
      </c>
      <c r="M66" s="118" t="b">
        <f>IF(M63="Acacia",$AH$6,IF(M63="Chancho",$AH$7,IF(M63="Bota rama",$AH$9,IF(M63="pino",$AH$11,IF(M63="Cedro",$AH$14,IF(M63="Laurel",$AH$15,IF(M63="Teca",$AH$12,IF(M63="Roble coral, amarillon",$AH$16,IF(M63="Cortez Amarillo",$AH$28,IF(M63="Pilon",$AH$30,IF(M63="Cedro Maria",$AH$31,IF(M63="Pochote",$AH$20))))))))))))</f>
        <v>0</v>
      </c>
      <c r="N66" s="115" t="s">
        <v>222</v>
      </c>
      <c r="O66" s="118" t="b">
        <f>IF(O63="Acacia",$AH$6,IF(O63="Chancho",$AH$7,IF(O63="Bota rama",$AH$9,IF(O63="pino",$AH$11,IF(O63="Cedro",$AH$14,IF(O63="Laurel",$AH$15,IF(O63="Teca",$AH$12,IF(O63="Roble coral, amarillon",$AH$16,IF(O63="Cortez Amarillo",$AH$28,IF(O63="Pilon",$AH$30,IF(O63="Cedro Maria",$AH$31,IF(O63="Pochote",$AH$20))))))))))))</f>
        <v>0</v>
      </c>
      <c r="P66" s="115" t="s">
        <v>222</v>
      </c>
      <c r="Q66" s="118" t="b">
        <f>IF(Q63="Acacia",$AH$6,IF(Q63="Chancho",$AH$7,IF(Q63="Bota rama",$AH$9,IF(Q63="pino",$AH$11,IF(Q63="Cedro",$AH$14,IF(Q63="Laurel",$AH$15,IF(Q63="Teca",$AH$12,IF(Q63="Roble coral, amarillon",$AH$16,IF(Q63="Cortez Amarillo",$AH$28,IF(Q63="Pilon",$AH$30,IF(Q63="Cedro Maria",$AH$31,IF(Q63="Pochote",$AH$20))))))))))))</f>
        <v>0</v>
      </c>
      <c r="R66" s="115" t="s">
        <v>222</v>
      </c>
      <c r="S66" s="118" t="b">
        <f>IF(S63="Acacia",$AH$6,IF(S63="Chancho",$AH$7,IF(S63="Bota rama",$AH$9,IF(S63="pino",$AH$11,IF(S63="Cedro",$AH$14,IF(S63="Laurel",$AH$15,IF(S63="Teca",$AH$12,IF(S63="Roble coral, amarillon",$AH$16,IF(S63="Cortez Amarillo",$AH$28,IF(S63="Pilon",$AH$30,IF(S63="Cedro Maria",$AH$31,IF(S63="Pochote",$AH$20))))))))))))</f>
        <v>0</v>
      </c>
      <c r="T66" s="115" t="s">
        <v>222</v>
      </c>
      <c r="U66" s="118" t="b">
        <f>IF(U63="Acacia",$AH$6,IF(U63="Chancho",$AH$7,IF(U63="Bota rama",$AH$9,IF(U63="pino",$AH$11,IF(U63="Cedro",$AH$14,IF(U63="Laurel",$AH$15,IF(U63="Teca",$AH$12,IF(U63="Roble coral, amarillon",$AH$16,IF(U63="Cortez Amarillo",$AH$28,IF(U63="Pilon",$AH$30,IF(U63="Cedro Maria",$AH$31,IF(U63="Pochote",$AH$20))))))))))))</f>
        <v>0</v>
      </c>
      <c r="V66" s="1"/>
      <c r="Z66" s="1"/>
    </row>
    <row r="67" spans="1:26" x14ac:dyDescent="0.25">
      <c r="A67" s="319"/>
      <c r="B67" s="319"/>
      <c r="C67" s="319"/>
      <c r="D67" s="319"/>
      <c r="E67" s="319"/>
      <c r="F67" s="115" t="s">
        <v>223</v>
      </c>
      <c r="G67" s="118">
        <f>G66*G65</f>
        <v>0</v>
      </c>
      <c r="H67" s="115" t="s">
        <v>223</v>
      </c>
      <c r="I67" s="118">
        <f>I66*I65</f>
        <v>0</v>
      </c>
      <c r="J67" s="115" t="s">
        <v>223</v>
      </c>
      <c r="K67" s="118">
        <f>K66*K65</f>
        <v>0</v>
      </c>
      <c r="L67" s="115" t="s">
        <v>223</v>
      </c>
      <c r="M67" s="118">
        <f>M66*M65</f>
        <v>0</v>
      </c>
      <c r="N67" s="115" t="s">
        <v>223</v>
      </c>
      <c r="O67" s="118">
        <f>O66*O65</f>
        <v>0</v>
      </c>
      <c r="P67" s="115" t="s">
        <v>223</v>
      </c>
      <c r="Q67" s="118">
        <f>Q66*Q65</f>
        <v>0</v>
      </c>
      <c r="R67" s="115" t="s">
        <v>223</v>
      </c>
      <c r="S67" s="118">
        <f>S66*S65</f>
        <v>0</v>
      </c>
      <c r="T67" s="115" t="s">
        <v>223</v>
      </c>
      <c r="U67" s="118">
        <f>U66*U65</f>
        <v>0</v>
      </c>
      <c r="X67" s="626" t="s">
        <v>346</v>
      </c>
      <c r="Y67" s="626"/>
      <c r="Z67" s="626"/>
    </row>
    <row r="68" spans="1:26" x14ac:dyDescent="0.25">
      <c r="A68" s="647" t="s">
        <v>34</v>
      </c>
      <c r="B68" s="648"/>
      <c r="C68" s="649"/>
      <c r="D68" s="205" t="s">
        <v>22</v>
      </c>
      <c r="E68" s="120" t="s">
        <v>56</v>
      </c>
      <c r="F68" s="724" t="s">
        <v>23</v>
      </c>
      <c r="G68" s="725"/>
      <c r="H68" s="726" t="s">
        <v>224</v>
      </c>
      <c r="I68" s="727"/>
      <c r="J68" s="654" t="s">
        <v>42</v>
      </c>
      <c r="K68" s="654"/>
      <c r="L68" s="654" t="s">
        <v>405</v>
      </c>
      <c r="M68" s="654"/>
      <c r="N68" s="656" t="s">
        <v>354</v>
      </c>
      <c r="O68" s="657"/>
      <c r="P68" s="657"/>
      <c r="Q68" s="657"/>
      <c r="R68" s="657"/>
      <c r="S68" s="657"/>
      <c r="T68" s="657"/>
      <c r="U68" s="657"/>
      <c r="V68" s="1"/>
      <c r="X68" s="626"/>
      <c r="Y68" s="626"/>
      <c r="Z68" s="626"/>
    </row>
    <row r="69" spans="1:26" x14ac:dyDescent="0.25">
      <c r="A69" s="637" t="s">
        <v>40</v>
      </c>
      <c r="B69" s="638"/>
      <c r="C69" s="639"/>
      <c r="D69" s="617" t="s">
        <v>46</v>
      </c>
      <c r="E69" s="617"/>
      <c r="F69" s="616"/>
      <c r="G69" s="616"/>
      <c r="H69" s="618">
        <f>G67+I67+K67+M67+O67+Q67+S67+U67</f>
        <v>0</v>
      </c>
      <c r="I69" s="619"/>
      <c r="J69" s="622">
        <f>G65+I65+K65+M65+O65</f>
        <v>0</v>
      </c>
      <c r="K69" s="622"/>
      <c r="L69" s="624">
        <v>929</v>
      </c>
      <c r="M69" s="624"/>
      <c r="N69" s="565">
        <f>J69*L69</f>
        <v>0</v>
      </c>
      <c r="O69" s="566"/>
      <c r="P69" s="566"/>
      <c r="Q69" s="566"/>
      <c r="R69" s="566"/>
      <c r="S69" s="566"/>
      <c r="T69" s="566"/>
      <c r="U69" s="567"/>
      <c r="V69" s="1"/>
      <c r="X69" s="626"/>
      <c r="Y69" s="626"/>
      <c r="Z69" s="626"/>
    </row>
    <row r="70" spans="1:26" x14ac:dyDescent="0.25">
      <c r="A70" s="644" t="s">
        <v>41</v>
      </c>
      <c r="B70" s="645"/>
      <c r="C70" s="646"/>
      <c r="D70" s="655"/>
      <c r="E70" s="658"/>
      <c r="F70" s="617"/>
      <c r="G70" s="617"/>
      <c r="H70" s="620"/>
      <c r="I70" s="621"/>
      <c r="J70" s="623"/>
      <c r="K70" s="623"/>
      <c r="L70" s="625"/>
      <c r="M70" s="625"/>
      <c r="N70" s="568"/>
      <c r="O70" s="569"/>
      <c r="P70" s="569"/>
      <c r="Q70" s="569"/>
      <c r="R70" s="569"/>
      <c r="S70" s="569"/>
      <c r="T70" s="569"/>
      <c r="U70" s="570"/>
      <c r="V70" s="1"/>
      <c r="X70" s="626"/>
      <c r="Y70" s="626"/>
      <c r="Z70" s="626"/>
    </row>
    <row r="71" spans="1:26" ht="15" customHeight="1" x14ac:dyDescent="0.25">
      <c r="A71" s="319" t="s">
        <v>261</v>
      </c>
      <c r="B71" s="319"/>
      <c r="C71" s="319"/>
      <c r="D71" s="319"/>
      <c r="E71" s="319"/>
      <c r="F71" s="121" t="s">
        <v>11</v>
      </c>
      <c r="G71" s="11"/>
      <c r="H71" s="121" t="s">
        <v>11</v>
      </c>
      <c r="I71" s="11"/>
      <c r="J71" s="121" t="s">
        <v>11</v>
      </c>
      <c r="K71" s="11"/>
      <c r="L71" s="121" t="s">
        <v>11</v>
      </c>
      <c r="M71" s="11"/>
      <c r="N71" s="121" t="s">
        <v>11</v>
      </c>
      <c r="O71" s="11"/>
      <c r="P71" s="121" t="s">
        <v>11</v>
      </c>
      <c r="Q71" s="11"/>
      <c r="R71" s="121" t="s">
        <v>11</v>
      </c>
      <c r="S71" s="11"/>
      <c r="T71" s="121" t="s">
        <v>11</v>
      </c>
      <c r="U71" s="11"/>
      <c r="V71" s="1"/>
      <c r="X71" s="626"/>
      <c r="Y71" s="626"/>
      <c r="Z71" s="626"/>
    </row>
    <row r="72" spans="1:26" x14ac:dyDescent="0.25">
      <c r="A72" s="319"/>
      <c r="B72" s="319"/>
      <c r="C72" s="319"/>
      <c r="D72" s="319"/>
      <c r="E72" s="319"/>
      <c r="F72" s="121" t="s">
        <v>14</v>
      </c>
      <c r="G72" s="11"/>
      <c r="H72" s="121" t="s">
        <v>14</v>
      </c>
      <c r="I72" s="11"/>
      <c r="J72" s="121" t="s">
        <v>14</v>
      </c>
      <c r="K72" s="9"/>
      <c r="L72" s="121" t="s">
        <v>14</v>
      </c>
      <c r="M72" s="9"/>
      <c r="N72" s="121" t="s">
        <v>14</v>
      </c>
      <c r="O72" s="4"/>
      <c r="P72" s="121" t="s">
        <v>14</v>
      </c>
      <c r="Q72" s="9"/>
      <c r="R72" s="121" t="s">
        <v>14</v>
      </c>
      <c r="S72" s="11"/>
      <c r="T72" s="121" t="s">
        <v>14</v>
      </c>
      <c r="U72" s="9"/>
      <c r="V72" s="1"/>
      <c r="X72" s="626"/>
      <c r="Y72" s="626"/>
      <c r="Z72" s="626"/>
    </row>
    <row r="73" spans="1:26" ht="20.25" customHeight="1" x14ac:dyDescent="0.25">
      <c r="A73" s="319"/>
      <c r="B73" s="319"/>
      <c r="C73" s="319"/>
      <c r="D73" s="319"/>
      <c r="E73" s="319"/>
      <c r="F73" s="123" t="s">
        <v>42</v>
      </c>
      <c r="G73" s="108"/>
      <c r="H73" s="123" t="s">
        <v>39</v>
      </c>
      <c r="I73" s="10"/>
      <c r="J73" s="123" t="s">
        <v>39</v>
      </c>
      <c r="K73" s="10"/>
      <c r="L73" s="123" t="s">
        <v>39</v>
      </c>
      <c r="M73" s="10"/>
      <c r="N73" s="123" t="s">
        <v>39</v>
      </c>
      <c r="O73" s="5"/>
      <c r="P73" s="123" t="s">
        <v>42</v>
      </c>
      <c r="Q73" s="10"/>
      <c r="R73" s="123" t="s">
        <v>39</v>
      </c>
      <c r="S73" s="10"/>
      <c r="T73" s="123" t="s">
        <v>39</v>
      </c>
      <c r="U73" s="10"/>
      <c r="V73" s="1"/>
      <c r="W73" s="1"/>
      <c r="X73" s="626"/>
      <c r="Y73" s="626"/>
      <c r="Z73" s="626"/>
    </row>
    <row r="74" spans="1:26" x14ac:dyDescent="0.25">
      <c r="A74" s="319"/>
      <c r="B74" s="319"/>
      <c r="C74" s="319"/>
      <c r="D74" s="319"/>
      <c r="E74" s="319"/>
      <c r="F74" s="115" t="s">
        <v>222</v>
      </c>
      <c r="G74" s="119" t="b">
        <f>IF(G71="Almendro de montaña",$AH$44)</f>
        <v>0</v>
      </c>
      <c r="H74" s="115" t="s">
        <v>222</v>
      </c>
      <c r="I74" s="118" t="b">
        <f>IF(I71="Almendro de montaña",$AH$44)</f>
        <v>0</v>
      </c>
      <c r="J74" s="115" t="s">
        <v>222</v>
      </c>
      <c r="K74" s="118" t="b">
        <f>IF(K71="Almendro de montaña",$AH$44)</f>
        <v>0</v>
      </c>
      <c r="L74" s="115" t="s">
        <v>222</v>
      </c>
      <c r="M74" s="118" t="b">
        <f>IF(M71="Almendro de montaña",$AH$44)</f>
        <v>0</v>
      </c>
      <c r="N74" s="115" t="s">
        <v>222</v>
      </c>
      <c r="O74" s="118" t="b">
        <f>IF(O71="Almendro de montaña",$AH$44)</f>
        <v>0</v>
      </c>
      <c r="P74" s="115" t="s">
        <v>222</v>
      </c>
      <c r="Q74" s="118" t="b">
        <f>IF(Q71="Almendro de montaña",$AH$44)</f>
        <v>0</v>
      </c>
      <c r="R74" s="115" t="s">
        <v>222</v>
      </c>
      <c r="S74" s="118" t="b">
        <f>IF(S71="Almendro de montaña",$AH$44)</f>
        <v>0</v>
      </c>
      <c r="T74" s="115" t="s">
        <v>222</v>
      </c>
      <c r="U74" s="118" t="b">
        <f>IF(U71="Almendro de montaña",$AH$44)</f>
        <v>0</v>
      </c>
      <c r="V74" s="1"/>
      <c r="W74" s="1"/>
      <c r="X74" s="1"/>
      <c r="Y74" s="1"/>
      <c r="Z74" s="1"/>
    </row>
    <row r="75" spans="1:26" x14ac:dyDescent="0.25">
      <c r="A75" s="319"/>
      <c r="B75" s="319"/>
      <c r="C75" s="319"/>
      <c r="D75" s="319"/>
      <c r="E75" s="319"/>
      <c r="F75" s="115" t="s">
        <v>223</v>
      </c>
      <c r="G75" s="119">
        <f>G73*G74</f>
        <v>0</v>
      </c>
      <c r="H75" s="115" t="s">
        <v>223</v>
      </c>
      <c r="I75" s="118">
        <f>I73*I74</f>
        <v>0</v>
      </c>
      <c r="J75" s="115" t="s">
        <v>223</v>
      </c>
      <c r="K75" s="118">
        <f>K73*K74</f>
        <v>0</v>
      </c>
      <c r="L75" s="115" t="s">
        <v>223</v>
      </c>
      <c r="M75" s="118">
        <f>M73*M74</f>
        <v>0</v>
      </c>
      <c r="N75" s="115" t="s">
        <v>223</v>
      </c>
      <c r="O75" s="118">
        <f>O73*O74</f>
        <v>0</v>
      </c>
      <c r="P75" s="115" t="s">
        <v>223</v>
      </c>
      <c r="Q75" s="118">
        <f>Q73*Q74</f>
        <v>0</v>
      </c>
      <c r="R75" s="115" t="s">
        <v>223</v>
      </c>
      <c r="S75" s="118">
        <f>S73*S74</f>
        <v>0</v>
      </c>
      <c r="T75" s="115" t="s">
        <v>223</v>
      </c>
      <c r="U75" s="118">
        <f>U73*U74</f>
        <v>0</v>
      </c>
      <c r="V75" s="1"/>
      <c r="W75" s="1"/>
      <c r="X75" s="1"/>
      <c r="Y75" s="1"/>
      <c r="Z75" s="1"/>
    </row>
    <row r="76" spans="1:26" ht="27.75" customHeight="1" x14ac:dyDescent="0.25">
      <c r="A76" s="647" t="s">
        <v>34</v>
      </c>
      <c r="B76" s="648"/>
      <c r="C76" s="649"/>
      <c r="D76" s="205" t="s">
        <v>22</v>
      </c>
      <c r="E76" s="122" t="s">
        <v>56</v>
      </c>
      <c r="F76" s="650" t="s">
        <v>23</v>
      </c>
      <c r="G76" s="650"/>
      <c r="H76" s="651" t="s">
        <v>224</v>
      </c>
      <c r="I76" s="652"/>
      <c r="J76" s="653" t="s">
        <v>42</v>
      </c>
      <c r="K76" s="653"/>
      <c r="L76" s="654" t="s">
        <v>405</v>
      </c>
      <c r="M76" s="654"/>
      <c r="N76" s="571" t="s">
        <v>354</v>
      </c>
      <c r="O76" s="572"/>
      <c r="P76" s="572"/>
      <c r="Q76" s="572"/>
      <c r="R76" s="572"/>
      <c r="S76" s="572"/>
      <c r="T76" s="572"/>
      <c r="U76" s="573"/>
      <c r="V76" s="1"/>
      <c r="W76" s="1"/>
      <c r="X76" s="1"/>
      <c r="Y76" s="1"/>
      <c r="Z76" s="1"/>
    </row>
    <row r="77" spans="1:26" ht="17.25" customHeight="1" x14ac:dyDescent="0.25">
      <c r="A77" s="637" t="s">
        <v>40</v>
      </c>
      <c r="B77" s="638"/>
      <c r="C77" s="639"/>
      <c r="D77" s="640" t="s">
        <v>46</v>
      </c>
      <c r="E77" s="617"/>
      <c r="F77" s="616"/>
      <c r="G77" s="616"/>
      <c r="H77" s="642">
        <f>G75+I75+K75+M75+O75+Q75+S75+U75</f>
        <v>0</v>
      </c>
      <c r="I77" s="642"/>
      <c r="J77" s="622">
        <f>SUM(G73+I73+K73+M73+O73)</f>
        <v>0</v>
      </c>
      <c r="K77" s="622"/>
      <c r="L77" s="624">
        <v>1376</v>
      </c>
      <c r="M77" s="624"/>
      <c r="N77" s="565">
        <f>J77*L77</f>
        <v>0</v>
      </c>
      <c r="O77" s="566"/>
      <c r="P77" s="566"/>
      <c r="Q77" s="566"/>
      <c r="R77" s="566"/>
      <c r="S77" s="566"/>
      <c r="T77" s="566"/>
      <c r="U77" s="567"/>
      <c r="V77" s="1"/>
      <c r="W77" s="1"/>
      <c r="X77" s="1"/>
      <c r="Y77" s="1"/>
      <c r="Z77" s="1"/>
    </row>
    <row r="78" spans="1:26" ht="17.25" customHeight="1" thickBot="1" x14ac:dyDescent="0.3">
      <c r="A78" s="644" t="s">
        <v>41</v>
      </c>
      <c r="B78" s="645"/>
      <c r="C78" s="646"/>
      <c r="D78" s="641"/>
      <c r="E78" s="658"/>
      <c r="F78" s="616"/>
      <c r="G78" s="616"/>
      <c r="H78" s="642"/>
      <c r="I78" s="642"/>
      <c r="J78" s="623"/>
      <c r="K78" s="623"/>
      <c r="L78" s="643"/>
      <c r="M78" s="643"/>
      <c r="N78" s="568"/>
      <c r="O78" s="569"/>
      <c r="P78" s="569"/>
      <c r="Q78" s="569"/>
      <c r="R78" s="569"/>
      <c r="S78" s="569"/>
      <c r="T78" s="569"/>
      <c r="U78" s="570"/>
      <c r="V78" s="1"/>
      <c r="W78" s="1"/>
      <c r="X78" s="1"/>
      <c r="Y78" s="1"/>
      <c r="Z78" s="1"/>
    </row>
    <row r="79" spans="1:26" ht="17.25" customHeight="1" x14ac:dyDescent="0.25">
      <c r="A79" s="633" t="s">
        <v>453</v>
      </c>
      <c r="B79" s="634"/>
      <c r="C79" s="634"/>
      <c r="D79" s="634"/>
      <c r="E79" s="634"/>
      <c r="F79" s="634"/>
      <c r="G79" s="634"/>
      <c r="H79" s="634"/>
      <c r="I79" s="635"/>
      <c r="J79" s="636">
        <f>N77+N69+N55+N27+N17+N51+N59+N47+N37</f>
        <v>0</v>
      </c>
      <c r="K79" s="636"/>
      <c r="L79" s="1"/>
      <c r="M79" s="1"/>
      <c r="N79" s="1"/>
      <c r="O79" s="1"/>
      <c r="P79" s="1"/>
      <c r="Q79" s="1"/>
      <c r="R79" s="1"/>
      <c r="S79" s="1"/>
      <c r="T79" s="1"/>
      <c r="W79" s="1"/>
      <c r="X79" s="1"/>
      <c r="Y79" s="1"/>
      <c r="Z79" s="1"/>
    </row>
    <row r="80" spans="1:26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"/>
      <c r="Q80" s="1"/>
      <c r="R80" s="1"/>
      <c r="S80" s="1"/>
      <c r="T80" s="1"/>
      <c r="U80" s="1"/>
      <c r="V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6" ht="27" customHeight="1" x14ac:dyDescent="0.25">
      <c r="A82" s="627" t="s">
        <v>262</v>
      </c>
      <c r="B82" s="628"/>
      <c r="C82" s="628"/>
      <c r="D82" s="628"/>
      <c r="E82" s="628"/>
      <c r="F82" s="628"/>
      <c r="G82" s="628"/>
      <c r="H82" s="628"/>
      <c r="I82" s="628"/>
      <c r="J82" s="628"/>
      <c r="K82" s="628"/>
      <c r="L82" s="628"/>
      <c r="M82" s="629"/>
      <c r="N82" s="1"/>
      <c r="O82" s="1"/>
      <c r="P82" s="1"/>
      <c r="Q82" s="1"/>
      <c r="R82" s="1"/>
      <c r="S82" s="1"/>
      <c r="T82" s="1"/>
      <c r="U82" s="1"/>
      <c r="V82" s="1"/>
    </row>
    <row r="83" spans="1:26" ht="27" customHeight="1" x14ac:dyDescent="0.25">
      <c r="A83" s="732" t="s">
        <v>347</v>
      </c>
      <c r="B83" s="733"/>
      <c r="C83" s="733"/>
      <c r="D83" s="733"/>
      <c r="E83" s="733"/>
      <c r="F83" s="733"/>
      <c r="G83" s="733"/>
      <c r="H83" s="733"/>
      <c r="I83" s="733"/>
      <c r="J83" s="733"/>
      <c r="K83" s="733"/>
      <c r="L83" s="733"/>
      <c r="M83" s="734"/>
      <c r="N83" s="1"/>
      <c r="O83" s="1"/>
      <c r="P83" s="1"/>
      <c r="Q83" s="1"/>
      <c r="R83" s="1"/>
      <c r="S83" s="1"/>
      <c r="T83" s="1"/>
      <c r="U83" s="1"/>
      <c r="V83" s="1"/>
    </row>
    <row r="84" spans="1:26" ht="27" customHeight="1" x14ac:dyDescent="0.25">
      <c r="A84" s="630" t="s">
        <v>43</v>
      </c>
      <c r="B84" s="631"/>
      <c r="C84" s="631"/>
      <c r="D84" s="631"/>
      <c r="E84" s="631"/>
      <c r="F84" s="631"/>
      <c r="G84" s="631"/>
      <c r="H84" s="631"/>
      <c r="I84" s="631"/>
      <c r="J84" s="631"/>
      <c r="K84" s="631"/>
      <c r="L84" s="631"/>
      <c r="M84" s="632"/>
      <c r="N84" s="1"/>
      <c r="O84" s="1"/>
      <c r="P84" s="1"/>
      <c r="Q84" s="1"/>
      <c r="R84" s="1"/>
      <c r="S84" s="1"/>
      <c r="T84" s="1"/>
      <c r="U84" s="1"/>
      <c r="V84" s="1"/>
    </row>
    <row r="85" spans="1:26" ht="19.5" customHeight="1" x14ac:dyDescent="0.25">
      <c r="A85" s="615" t="s">
        <v>44</v>
      </c>
      <c r="B85" s="13" t="s">
        <v>263</v>
      </c>
      <c r="C85" s="13" t="s">
        <v>264</v>
      </c>
      <c r="D85" s="13" t="s">
        <v>266</v>
      </c>
      <c r="E85" s="13" t="s">
        <v>267</v>
      </c>
      <c r="F85" s="13" t="s">
        <v>265</v>
      </c>
      <c r="G85" s="13" t="s">
        <v>268</v>
      </c>
      <c r="H85" s="13" t="s">
        <v>269</v>
      </c>
      <c r="I85" s="13" t="s">
        <v>270</v>
      </c>
      <c r="J85" s="13" t="s">
        <v>271</v>
      </c>
      <c r="K85" s="13" t="s">
        <v>272</v>
      </c>
      <c r="L85" s="13" t="s">
        <v>273</v>
      </c>
      <c r="M85" s="602" t="s">
        <v>77</v>
      </c>
      <c r="N85" s="1"/>
      <c r="O85" s="1"/>
      <c r="P85" s="1"/>
      <c r="Q85" s="1"/>
      <c r="R85" s="1"/>
      <c r="S85" s="1"/>
      <c r="T85" s="1"/>
      <c r="U85" s="1"/>
      <c r="V85" s="1"/>
    </row>
    <row r="86" spans="1:26" ht="77.25" customHeight="1" x14ac:dyDescent="0.25">
      <c r="A86" s="615"/>
      <c r="B86" s="147" t="s">
        <v>456</v>
      </c>
      <c r="C86" s="148" t="s">
        <v>417</v>
      </c>
      <c r="D86" s="148" t="s">
        <v>49</v>
      </c>
      <c r="E86" s="148" t="s">
        <v>50</v>
      </c>
      <c r="F86" s="148" t="s">
        <v>51</v>
      </c>
      <c r="G86" s="148" t="s">
        <v>248</v>
      </c>
      <c r="H86" s="148" t="s">
        <v>52</v>
      </c>
      <c r="I86" s="148" t="s">
        <v>53</v>
      </c>
      <c r="J86" s="148" t="s">
        <v>54</v>
      </c>
      <c r="K86" s="148" t="s">
        <v>418</v>
      </c>
      <c r="L86" s="147" t="s">
        <v>419</v>
      </c>
      <c r="M86" s="603"/>
      <c r="N86" s="1"/>
      <c r="O86" s="592" t="s">
        <v>226</v>
      </c>
      <c r="P86" s="592"/>
      <c r="Q86" s="592"/>
      <c r="R86" s="1"/>
      <c r="S86" s="1"/>
      <c r="T86" s="1"/>
      <c r="U86" s="1"/>
      <c r="V86" s="1"/>
    </row>
    <row r="87" spans="1:26" ht="27" customHeight="1" x14ac:dyDescent="0.25">
      <c r="A87" s="192" t="s">
        <v>45</v>
      </c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603"/>
      <c r="N87" s="1"/>
      <c r="O87" s="592"/>
      <c r="P87" s="592"/>
      <c r="Q87" s="592"/>
      <c r="R87" s="1"/>
      <c r="S87" s="1"/>
      <c r="T87" s="1"/>
      <c r="U87" s="1"/>
      <c r="V87" s="1"/>
    </row>
    <row r="88" spans="1:26" ht="27" customHeight="1" x14ac:dyDescent="0.25">
      <c r="A88" s="192" t="s">
        <v>47</v>
      </c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603"/>
      <c r="N88" s="1"/>
      <c r="O88" s="592"/>
      <c r="P88" s="592"/>
      <c r="Q88" s="592"/>
      <c r="R88" s="1"/>
      <c r="S88" s="1"/>
      <c r="T88" s="1"/>
      <c r="U88" s="1"/>
      <c r="V88" s="1"/>
    </row>
    <row r="89" spans="1:26" ht="27" customHeight="1" x14ac:dyDescent="0.25">
      <c r="A89" s="192" t="s">
        <v>48</v>
      </c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603"/>
      <c r="N89" s="1"/>
      <c r="O89" s="593"/>
      <c r="P89" s="593"/>
      <c r="Q89" s="593"/>
      <c r="R89" s="1"/>
      <c r="S89" s="1"/>
      <c r="T89" s="1"/>
      <c r="U89" s="1"/>
      <c r="V89" s="1"/>
    </row>
    <row r="90" spans="1:26" ht="27" customHeight="1" x14ac:dyDescent="0.25">
      <c r="A90" s="612" t="s">
        <v>458</v>
      </c>
      <c r="B90" s="613"/>
      <c r="C90" s="613"/>
      <c r="D90" s="613"/>
      <c r="E90" s="613"/>
      <c r="F90" s="613"/>
      <c r="G90" s="613"/>
      <c r="H90" s="613"/>
      <c r="I90" s="613"/>
      <c r="J90" s="613"/>
      <c r="K90" s="613"/>
      <c r="L90" s="614"/>
      <c r="M90" s="603"/>
      <c r="N90" s="1"/>
      <c r="O90" s="1"/>
      <c r="P90" s="1"/>
      <c r="Q90" s="1"/>
      <c r="R90" s="1"/>
      <c r="S90" s="1"/>
      <c r="T90" s="1"/>
      <c r="U90" s="1"/>
      <c r="V90" s="1"/>
    </row>
    <row r="91" spans="1:26" ht="27" customHeight="1" x14ac:dyDescent="0.25">
      <c r="A91" s="221" t="s">
        <v>235</v>
      </c>
      <c r="B91" s="72"/>
      <c r="C91" s="72"/>
      <c r="D91" s="72"/>
      <c r="E91" s="72"/>
      <c r="F91" s="72"/>
      <c r="G91" s="72"/>
      <c r="H91" s="72"/>
      <c r="I91" s="72"/>
      <c r="J91" s="317"/>
      <c r="K91" s="72"/>
      <c r="L91" s="72"/>
      <c r="M91" s="604"/>
      <c r="N91" s="1"/>
      <c r="O91" s="591" t="s">
        <v>234</v>
      </c>
      <c r="P91" s="591"/>
      <c r="Q91" s="591"/>
      <c r="R91" s="1"/>
      <c r="S91" s="1"/>
      <c r="T91" s="1"/>
      <c r="U91" s="1"/>
      <c r="V91" s="1"/>
    </row>
    <row r="92" spans="1:26" ht="27" customHeight="1" x14ac:dyDescent="0.25">
      <c r="A92" s="242" t="s">
        <v>237</v>
      </c>
      <c r="B92" s="244">
        <f>IF(B91=1,B93,IF(B91=0,0))</f>
        <v>0</v>
      </c>
      <c r="C92" s="306">
        <f>IF(C91=1,C93,IF(C91=0,0))</f>
        <v>0</v>
      </c>
      <c r="D92" s="306">
        <f t="shared" ref="D92:L92" si="0">IF(D91=1,D93,IF(D91=0,0))</f>
        <v>0</v>
      </c>
      <c r="E92" s="306">
        <f t="shared" si="0"/>
        <v>0</v>
      </c>
      <c r="F92" s="306">
        <f t="shared" si="0"/>
        <v>0</v>
      </c>
      <c r="G92" s="306">
        <f t="shared" si="0"/>
        <v>0</v>
      </c>
      <c r="H92" s="306">
        <f t="shared" si="0"/>
        <v>0</v>
      </c>
      <c r="I92" s="306">
        <f t="shared" si="0"/>
        <v>0</v>
      </c>
      <c r="J92" s="244">
        <f>IF(J91=1,J93,IF(J91=0,0,IF(J91=0.5,(J93/2))))</f>
        <v>0</v>
      </c>
      <c r="K92" s="306">
        <f t="shared" si="0"/>
        <v>0</v>
      </c>
      <c r="L92" s="306">
        <f t="shared" si="0"/>
        <v>0</v>
      </c>
      <c r="M92" s="305">
        <f>SUM(B92:L92)</f>
        <v>0</v>
      </c>
      <c r="N92" s="1"/>
      <c r="O92" s="591"/>
      <c r="P92" s="591"/>
      <c r="Q92" s="591"/>
      <c r="R92" s="1"/>
      <c r="S92" s="1"/>
      <c r="T92" s="1"/>
      <c r="U92" s="1"/>
      <c r="V92" s="1"/>
    </row>
    <row r="93" spans="1:26" ht="32.25" customHeight="1" x14ac:dyDescent="0.25">
      <c r="A93" s="243" t="s">
        <v>250</v>
      </c>
      <c r="B93" s="245">
        <v>9.9</v>
      </c>
      <c r="C93" s="245">
        <v>8.57</v>
      </c>
      <c r="D93" s="245">
        <v>8.1199999999999992</v>
      </c>
      <c r="E93" s="245">
        <v>8.9499999999999993</v>
      </c>
      <c r="F93" s="245">
        <v>7.43</v>
      </c>
      <c r="G93" s="245">
        <v>9.14</v>
      </c>
      <c r="H93" s="245">
        <v>8.9499999999999993</v>
      </c>
      <c r="I93" s="245">
        <v>9.52</v>
      </c>
      <c r="J93" s="245">
        <v>10.1</v>
      </c>
      <c r="K93" s="245">
        <v>8.76</v>
      </c>
      <c r="L93" s="245">
        <v>10.48</v>
      </c>
      <c r="M93" s="305">
        <f>SUM(B93:L93)</f>
        <v>99.919999999999987</v>
      </c>
      <c r="N93" s="1"/>
      <c r="O93" s="591"/>
      <c r="P93" s="591"/>
      <c r="Q93" s="591"/>
      <c r="R93" s="1"/>
      <c r="S93" s="1"/>
      <c r="T93" s="1"/>
      <c r="U93" s="1"/>
      <c r="V93" s="1"/>
    </row>
    <row r="94" spans="1:26" ht="16.5" customHeight="1" x14ac:dyDescent="0.25">
      <c r="A94" s="14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591"/>
      <c r="P94" s="591"/>
      <c r="Q94" s="591"/>
      <c r="R94" s="1"/>
      <c r="S94" s="1"/>
      <c r="T94" s="1"/>
      <c r="U94" s="1"/>
      <c r="V94" s="1"/>
      <c r="W94" s="1"/>
      <c r="X94" s="1"/>
    </row>
    <row r="95" spans="1:26" ht="30.75" customHeight="1" x14ac:dyDescent="0.25">
      <c r="A95" s="609" t="s">
        <v>257</v>
      </c>
      <c r="B95" s="610"/>
      <c r="C95" s="610"/>
      <c r="D95" s="610"/>
      <c r="E95" s="610"/>
      <c r="F95" s="610"/>
      <c r="G95" s="610"/>
      <c r="H95" s="610"/>
      <c r="I95" s="611"/>
      <c r="J95" s="155"/>
      <c r="K95" s="155"/>
      <c r="L95" s="155"/>
      <c r="M95" s="155"/>
      <c r="N95" s="1"/>
      <c r="O95" s="591"/>
      <c r="P95" s="591"/>
      <c r="Q95" s="591"/>
      <c r="R95" s="1"/>
      <c r="S95" s="1"/>
      <c r="T95" s="1"/>
      <c r="U95" s="1"/>
      <c r="V95" s="1"/>
      <c r="W95" s="1"/>
      <c r="X95" s="1"/>
    </row>
    <row r="96" spans="1:26" ht="22.5" customHeight="1" x14ac:dyDescent="0.25">
      <c r="A96" s="605" t="s">
        <v>44</v>
      </c>
      <c r="B96" s="221" t="s">
        <v>274</v>
      </c>
      <c r="C96" s="221" t="s">
        <v>275</v>
      </c>
      <c r="D96" s="221" t="s">
        <v>267</v>
      </c>
      <c r="E96" s="221" t="s">
        <v>276</v>
      </c>
      <c r="F96" s="221" t="s">
        <v>277</v>
      </c>
      <c r="G96" s="221" t="s">
        <v>279</v>
      </c>
      <c r="H96" s="246" t="s">
        <v>278</v>
      </c>
      <c r="I96" s="608" t="s">
        <v>77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93.75" customHeight="1" x14ac:dyDescent="0.25">
      <c r="A97" s="605"/>
      <c r="B97" s="247" t="s">
        <v>420</v>
      </c>
      <c r="C97" s="247" t="s">
        <v>417</v>
      </c>
      <c r="D97" s="247" t="s">
        <v>50</v>
      </c>
      <c r="E97" s="247" t="s">
        <v>244</v>
      </c>
      <c r="F97" s="247" t="s">
        <v>54</v>
      </c>
      <c r="G97" s="247" t="s">
        <v>418</v>
      </c>
      <c r="H97" s="248" t="s">
        <v>421</v>
      </c>
      <c r="I97" s="608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249" t="s">
        <v>45</v>
      </c>
      <c r="B98" s="171"/>
      <c r="C98" s="171"/>
      <c r="D98" s="171"/>
      <c r="E98" s="171"/>
      <c r="F98" s="171"/>
      <c r="G98" s="171"/>
      <c r="H98" s="172"/>
      <c r="I98" s="608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92" t="s">
        <v>47</v>
      </c>
      <c r="B99" s="171"/>
      <c r="C99" s="171"/>
      <c r="D99" s="171"/>
      <c r="E99" s="171"/>
      <c r="F99" s="171"/>
      <c r="G99" s="171"/>
      <c r="H99" s="172"/>
      <c r="I99" s="608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92" t="s">
        <v>48</v>
      </c>
      <c r="B100" s="171"/>
      <c r="C100" s="171"/>
      <c r="D100" s="171"/>
      <c r="E100" s="171"/>
      <c r="F100" s="171"/>
      <c r="G100" s="171"/>
      <c r="H100" s="172"/>
      <c r="I100" s="608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" customHeight="1" x14ac:dyDescent="0.25">
      <c r="A101" s="606" t="s">
        <v>327</v>
      </c>
      <c r="B101" s="607"/>
      <c r="C101" s="607"/>
      <c r="D101" s="607"/>
      <c r="E101" s="607"/>
      <c r="F101" s="607"/>
      <c r="G101" s="607"/>
      <c r="H101" s="607"/>
      <c r="I101" s="608"/>
      <c r="J101" s="156"/>
      <c r="K101" s="156"/>
      <c r="L101" s="157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 customHeight="1" x14ac:dyDescent="0.25">
      <c r="A102" s="221" t="s">
        <v>235</v>
      </c>
      <c r="B102" s="173"/>
      <c r="C102" s="108"/>
      <c r="D102" s="108"/>
      <c r="E102" s="108"/>
      <c r="F102" s="108"/>
      <c r="G102" s="108"/>
      <c r="H102" s="174"/>
      <c r="I102" s="608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6.25" customHeight="1" x14ac:dyDescent="0.25">
      <c r="A103" s="242" t="s">
        <v>237</v>
      </c>
      <c r="B103" s="277">
        <f>IF(B102=1,B104,IF(B102=0,0))</f>
        <v>0</v>
      </c>
      <c r="C103" s="277">
        <f>IF(C102=1,C104,IF(C102=0,0))</f>
        <v>0</v>
      </c>
      <c r="D103" s="277">
        <f t="shared" ref="D103:H103" si="1">IF(D102=1,D104,IF(D102=0,0))</f>
        <v>0</v>
      </c>
      <c r="E103" s="277">
        <f t="shared" si="1"/>
        <v>0</v>
      </c>
      <c r="F103" s="277">
        <f t="shared" si="1"/>
        <v>0</v>
      </c>
      <c r="G103" s="277">
        <f t="shared" si="1"/>
        <v>0</v>
      </c>
      <c r="H103" s="251">
        <f t="shared" si="1"/>
        <v>0</v>
      </c>
      <c r="I103" s="252">
        <f>SUM(B103:H103)</f>
        <v>0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7" customHeight="1" x14ac:dyDescent="0.25">
      <c r="A104" s="250" t="s">
        <v>245</v>
      </c>
      <c r="B104" s="308">
        <v>15.03</v>
      </c>
      <c r="C104" s="307">
        <v>13.01</v>
      </c>
      <c r="D104" s="270">
        <v>13.58</v>
      </c>
      <c r="E104" s="270">
        <v>13.87</v>
      </c>
      <c r="F104" s="270">
        <v>15.32</v>
      </c>
      <c r="G104" s="270">
        <v>13.29</v>
      </c>
      <c r="H104" s="253">
        <v>15.9</v>
      </c>
      <c r="I104" s="252">
        <f>SUM(B104:H104)</f>
        <v>100</v>
      </c>
      <c r="J104" s="158"/>
      <c r="K104" s="158"/>
      <c r="L104" s="158"/>
      <c r="M104" s="158"/>
      <c r="N104" s="140"/>
      <c r="O104" s="158"/>
      <c r="P104" s="158"/>
      <c r="Q104" s="158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7" customHeight="1" x14ac:dyDescent="0.25">
      <c r="A105" s="153"/>
      <c r="B105" s="154"/>
      <c r="C105" s="15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42" customHeight="1" x14ac:dyDescent="0.25">
      <c r="A106" s="141"/>
      <c r="B106" s="142"/>
      <c r="C106" s="735" t="s">
        <v>249</v>
      </c>
      <c r="D106" s="735"/>
      <c r="E106" s="735"/>
      <c r="F106" s="309">
        <f>IF(M92&gt;0,M92,IF(M92=0,I103))</f>
        <v>0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81"/>
      <c r="E107" s="8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26" ht="13.5" customHeight="1" x14ac:dyDescent="0.25">
      <c r="A108" s="587"/>
      <c r="B108" s="587"/>
      <c r="C108" s="587"/>
      <c r="D108" s="587"/>
      <c r="E108" s="587"/>
      <c r="F108" s="587"/>
      <c r="G108" s="587"/>
      <c r="H108" s="587"/>
      <c r="I108" s="587"/>
      <c r="J108" s="587"/>
      <c r="K108" s="587"/>
      <c r="L108" s="587"/>
      <c r="M108" s="1"/>
      <c r="N108" s="1"/>
      <c r="O108" s="1"/>
      <c r="P108" s="1"/>
      <c r="Q108" s="1"/>
      <c r="R108" s="1"/>
      <c r="S108" s="1"/>
      <c r="T108" s="1"/>
    </row>
    <row r="109" spans="1:26" ht="5.25" hidden="1" customHeight="1" x14ac:dyDescent="0.25">
      <c r="A109" s="469"/>
      <c r="B109" s="469"/>
      <c r="C109" s="469"/>
      <c r="D109" s="469"/>
      <c r="E109" s="469"/>
      <c r="F109" s="469"/>
      <c r="G109" s="469"/>
      <c r="H109" s="469"/>
      <c r="I109" s="469"/>
      <c r="J109" s="469"/>
      <c r="K109" s="469"/>
      <c r="L109" s="469"/>
      <c r="M109" s="1"/>
      <c r="N109" s="1"/>
      <c r="O109" s="1"/>
      <c r="P109" s="1"/>
      <c r="Q109" s="1"/>
      <c r="R109" s="1"/>
      <c r="S109" s="1"/>
      <c r="T109" s="1"/>
    </row>
    <row r="110" spans="1:26" ht="34.5" customHeight="1" x14ac:dyDescent="0.25">
      <c r="A110" s="584" t="s">
        <v>280</v>
      </c>
      <c r="B110" s="585"/>
      <c r="C110" s="585"/>
      <c r="D110" s="585"/>
      <c r="E110" s="585"/>
      <c r="F110" s="585"/>
      <c r="G110" s="585"/>
      <c r="H110" s="585"/>
      <c r="I110" s="585"/>
      <c r="J110" s="585"/>
      <c r="K110" s="585"/>
      <c r="L110" s="586"/>
      <c r="M110" s="1"/>
      <c r="N110" s="1"/>
      <c r="O110" s="1"/>
      <c r="P110" s="1"/>
      <c r="Q110" s="1"/>
      <c r="R110" s="1"/>
      <c r="S110" s="1"/>
      <c r="T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6" ht="48" customHeight="1" x14ac:dyDescent="0.25">
      <c r="A112" s="254" t="s">
        <v>65</v>
      </c>
      <c r="B112" s="161"/>
      <c r="C112" s="255" t="s">
        <v>61</v>
      </c>
      <c r="D112" s="255" t="s">
        <v>62</v>
      </c>
      <c r="E112" s="255" t="s">
        <v>63</v>
      </c>
      <c r="F112" s="255" t="s">
        <v>64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25.5" customHeight="1" x14ac:dyDescent="0.25">
      <c r="A113" s="82"/>
      <c r="B113" s="1"/>
      <c r="C113" s="150">
        <f>I115</f>
        <v>0</v>
      </c>
      <c r="D113" s="150">
        <f>C113*68/100</f>
        <v>0</v>
      </c>
      <c r="E113" s="150">
        <f>+D113*365</f>
        <v>0</v>
      </c>
      <c r="F113" s="150">
        <f>E113*28*A113</f>
        <v>0</v>
      </c>
      <c r="G113" s="1"/>
      <c r="H113" s="1"/>
      <c r="I113" s="159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I114" s="159"/>
      <c r="J114" s="12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35.25" customHeight="1" x14ac:dyDescent="0.25">
      <c r="A115" s="206" t="s">
        <v>227</v>
      </c>
      <c r="B115" s="256" t="s">
        <v>58</v>
      </c>
      <c r="C115" s="160"/>
      <c r="D115" s="256" t="s">
        <v>59</v>
      </c>
      <c r="E115" s="160"/>
      <c r="F115" s="256" t="s">
        <v>60</v>
      </c>
      <c r="G115" s="160"/>
      <c r="H115" s="257" t="s">
        <v>328</v>
      </c>
      <c r="I115" s="258">
        <f>C115*0.5</f>
        <v>0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29.25" customHeight="1" x14ac:dyDescent="0.25">
      <c r="A116" s="1"/>
      <c r="B116" s="1"/>
      <c r="C116" s="1"/>
      <c r="D116" s="1"/>
      <c r="E116" s="139"/>
      <c r="G116" s="83"/>
      <c r="H116" s="84"/>
      <c r="I116" s="85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28.5" customHeight="1" x14ac:dyDescent="0.25">
      <c r="A117" s="597" t="s">
        <v>329</v>
      </c>
      <c r="B117" s="597"/>
      <c r="C117" s="597"/>
      <c r="D117" s="597"/>
      <c r="E117" s="597"/>
      <c r="F117" s="598"/>
      <c r="G117" s="551" t="s">
        <v>57</v>
      </c>
      <c r="H117" s="551"/>
      <c r="I117" s="590"/>
      <c r="J117" s="319" t="s">
        <v>238</v>
      </c>
      <c r="K117" s="557" t="s">
        <v>250</v>
      </c>
      <c r="L117" s="577" t="s">
        <v>236</v>
      </c>
      <c r="M117" s="1"/>
      <c r="N117" s="1"/>
      <c r="O117" s="1"/>
      <c r="P117" s="1"/>
      <c r="Q117" s="1"/>
      <c r="R117" s="1"/>
      <c r="S117" s="1"/>
      <c r="T117" s="1"/>
    </row>
    <row r="118" spans="1:20" ht="27.75" customHeight="1" x14ac:dyDescent="0.25">
      <c r="A118" s="599"/>
      <c r="B118" s="599"/>
      <c r="C118" s="599"/>
      <c r="D118" s="599"/>
      <c r="E118" s="599"/>
      <c r="F118" s="600"/>
      <c r="G118" s="259" t="s">
        <v>55</v>
      </c>
      <c r="H118" s="259" t="s">
        <v>56</v>
      </c>
      <c r="I118" s="260" t="s">
        <v>23</v>
      </c>
      <c r="J118" s="319"/>
      <c r="K118" s="557"/>
      <c r="L118" s="577"/>
      <c r="M118" s="1"/>
      <c r="N118" s="1"/>
      <c r="O118" s="1"/>
      <c r="P118" s="1"/>
      <c r="Q118" s="1"/>
      <c r="R118" s="1"/>
      <c r="S118" s="1"/>
      <c r="T118" s="1"/>
    </row>
    <row r="119" spans="1:20" ht="24" customHeight="1" x14ac:dyDescent="0.25">
      <c r="A119" s="192" t="s">
        <v>282</v>
      </c>
      <c r="B119" s="554" t="s">
        <v>422</v>
      </c>
      <c r="C119" s="555"/>
      <c r="D119" s="555"/>
      <c r="E119" s="555"/>
      <c r="F119" s="556"/>
      <c r="G119" s="199" t="s">
        <v>46</v>
      </c>
      <c r="H119" s="199"/>
      <c r="I119" s="202"/>
      <c r="J119" s="110"/>
      <c r="K119" s="245">
        <v>16.46</v>
      </c>
      <c r="L119" s="261">
        <f>IF(J119=1,K119,IF(J119=0,0))</f>
        <v>0</v>
      </c>
      <c r="M119" s="1"/>
      <c r="N119" s="266"/>
      <c r="O119" s="267" t="s">
        <v>66</v>
      </c>
      <c r="P119" s="267"/>
      <c r="Q119" s="266"/>
      <c r="R119" s="39"/>
      <c r="S119" s="1"/>
      <c r="T119" s="1"/>
    </row>
    <row r="120" spans="1:20" ht="32.25" customHeight="1" x14ac:dyDescent="0.25">
      <c r="A120" s="192" t="s">
        <v>283</v>
      </c>
      <c r="B120" s="575" t="s">
        <v>239</v>
      </c>
      <c r="C120" s="555"/>
      <c r="D120" s="555"/>
      <c r="E120" s="555"/>
      <c r="F120" s="556"/>
      <c r="G120" s="15" t="s">
        <v>46</v>
      </c>
      <c r="H120" s="15"/>
      <c r="I120" s="202"/>
      <c r="J120" s="110"/>
      <c r="K120" s="262">
        <v>17.079999999999998</v>
      </c>
      <c r="L120" s="261">
        <f t="shared" ref="L120:L124" si="2">IF(J120=1,K120,IF(J120=0,0))</f>
        <v>0</v>
      </c>
      <c r="M120" s="163"/>
      <c r="N120" s="267"/>
      <c r="O120" s="267"/>
      <c r="P120" s="267"/>
      <c r="Q120" s="266"/>
      <c r="R120" s="39"/>
      <c r="S120" s="1"/>
      <c r="T120" s="1"/>
    </row>
    <row r="121" spans="1:20" ht="32.25" customHeight="1" x14ac:dyDescent="0.25">
      <c r="A121" s="192" t="s">
        <v>284</v>
      </c>
      <c r="B121" s="576" t="s">
        <v>240</v>
      </c>
      <c r="C121" s="555"/>
      <c r="D121" s="555"/>
      <c r="E121" s="555"/>
      <c r="F121" s="556"/>
      <c r="G121" s="15" t="s">
        <v>46</v>
      </c>
      <c r="H121" s="15"/>
      <c r="I121" s="202"/>
      <c r="J121" s="110"/>
      <c r="K121" s="262">
        <v>15.53</v>
      </c>
      <c r="L121" s="261">
        <f t="shared" si="2"/>
        <v>0</v>
      </c>
      <c r="M121" s="163"/>
      <c r="N121" s="267"/>
      <c r="O121" s="267"/>
      <c r="P121" s="267"/>
      <c r="Q121" s="266"/>
      <c r="R121" s="39"/>
      <c r="S121" s="1"/>
      <c r="T121" s="1"/>
    </row>
    <row r="122" spans="1:20" ht="30" customHeight="1" x14ac:dyDescent="0.25">
      <c r="A122" s="192" t="s">
        <v>281</v>
      </c>
      <c r="B122" s="554" t="s">
        <v>241</v>
      </c>
      <c r="C122" s="555"/>
      <c r="D122" s="555"/>
      <c r="E122" s="555"/>
      <c r="F122" s="556"/>
      <c r="G122" s="15" t="s">
        <v>46</v>
      </c>
      <c r="H122" s="15"/>
      <c r="I122" s="202"/>
      <c r="J122" s="110"/>
      <c r="K122" s="262">
        <v>17.7</v>
      </c>
      <c r="L122" s="261">
        <f t="shared" si="2"/>
        <v>0</v>
      </c>
      <c r="M122" s="164"/>
      <c r="N122" s="267"/>
      <c r="O122" s="267"/>
      <c r="P122" s="267"/>
      <c r="Q122" s="266"/>
      <c r="R122" s="39"/>
      <c r="S122" s="1"/>
    </row>
    <row r="123" spans="1:20" ht="43.5" customHeight="1" x14ac:dyDescent="0.25">
      <c r="A123" s="192" t="s">
        <v>285</v>
      </c>
      <c r="B123" s="554" t="s">
        <v>242</v>
      </c>
      <c r="C123" s="555"/>
      <c r="D123" s="555"/>
      <c r="E123" s="555"/>
      <c r="F123" s="556"/>
      <c r="G123" s="15" t="s">
        <v>46</v>
      </c>
      <c r="H123" s="15"/>
      <c r="I123" s="202"/>
      <c r="J123" s="110"/>
      <c r="K123" s="262">
        <v>16.77</v>
      </c>
      <c r="L123" s="261">
        <f t="shared" si="2"/>
        <v>0</v>
      </c>
      <c r="M123" s="165"/>
      <c r="N123" s="163"/>
      <c r="O123" s="163"/>
      <c r="P123" s="163"/>
      <c r="Q123" s="1"/>
      <c r="R123" s="1"/>
      <c r="S123" s="1"/>
    </row>
    <row r="124" spans="1:20" ht="51.75" customHeight="1" x14ac:dyDescent="0.25">
      <c r="A124" s="192" t="s">
        <v>286</v>
      </c>
      <c r="B124" s="554" t="s">
        <v>243</v>
      </c>
      <c r="C124" s="555"/>
      <c r="D124" s="555"/>
      <c r="E124" s="555"/>
      <c r="F124" s="556"/>
      <c r="G124" s="86" t="s">
        <v>46</v>
      </c>
      <c r="H124" s="86"/>
      <c r="I124" s="202"/>
      <c r="J124" s="110"/>
      <c r="K124" s="262">
        <v>16.46</v>
      </c>
      <c r="L124" s="261">
        <f t="shared" si="2"/>
        <v>0</v>
      </c>
      <c r="M124" s="165"/>
      <c r="N124" s="163"/>
      <c r="O124" s="163"/>
      <c r="P124" s="163"/>
      <c r="Q124" s="1"/>
      <c r="R124" s="1"/>
      <c r="S124" s="1"/>
    </row>
    <row r="125" spans="1:20" ht="15.75" customHeight="1" x14ac:dyDescent="0.25">
      <c r="A125" s="736" t="s">
        <v>251</v>
      </c>
      <c r="B125" s="737"/>
      <c r="C125" s="737"/>
      <c r="D125" s="737"/>
      <c r="E125" s="737"/>
      <c r="F125" s="737"/>
      <c r="G125" s="737"/>
      <c r="H125" s="737"/>
      <c r="I125" s="737"/>
      <c r="J125" s="738"/>
      <c r="K125" s="263">
        <f>SUM(K119:K124)</f>
        <v>100</v>
      </c>
      <c r="L125" s="264">
        <f>SUM(L119:L124)</f>
        <v>0</v>
      </c>
      <c r="M125" s="165"/>
      <c r="N125" s="268"/>
      <c r="O125" s="163"/>
      <c r="P125" s="163"/>
      <c r="Q125" s="1"/>
      <c r="R125" s="1"/>
      <c r="S125" s="1"/>
    </row>
    <row r="126" spans="1:20" x14ac:dyDescent="0.25">
      <c r="A126" s="14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20" ht="38.25" customHeight="1" x14ac:dyDescent="0.25">
      <c r="A127" s="1"/>
      <c r="B127" s="1"/>
      <c r="C127" s="1"/>
      <c r="D127" s="709" t="s">
        <v>252</v>
      </c>
      <c r="E127" s="710"/>
      <c r="F127" s="710"/>
      <c r="G127" s="711"/>
      <c r="H127" s="265">
        <f>L125</f>
        <v>0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20" ht="18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8" ht="36.75" customHeight="1" x14ac:dyDescent="0.25">
      <c r="A129" s="579" t="s">
        <v>287</v>
      </c>
      <c r="B129" s="580"/>
      <c r="C129" s="580"/>
      <c r="D129" s="580"/>
      <c r="E129" s="580"/>
      <c r="F129" s="580"/>
      <c r="G129" s="580"/>
      <c r="H129" s="580"/>
      <c r="I129" s="580"/>
      <c r="J129" s="580"/>
      <c r="K129" s="580"/>
      <c r="L129" s="580"/>
      <c r="M129" s="581"/>
      <c r="N129" s="1"/>
      <c r="O129" s="1"/>
      <c r="P129" s="1"/>
      <c r="Q129" s="1"/>
      <c r="R129" s="1"/>
    </row>
    <row r="130" spans="1:18" ht="33.75" customHeight="1" x14ac:dyDescent="0.25">
      <c r="A130" s="597" t="s">
        <v>253</v>
      </c>
      <c r="B130" s="597"/>
      <c r="C130" s="597"/>
      <c r="D130" s="597"/>
      <c r="E130" s="597"/>
      <c r="F130" s="598"/>
      <c r="G130" s="563" t="s">
        <v>57</v>
      </c>
      <c r="H130" s="563"/>
      <c r="I130" s="563"/>
      <c r="J130" s="563"/>
      <c r="K130" s="588" t="s">
        <v>331</v>
      </c>
      <c r="L130" s="582" t="s">
        <v>250</v>
      </c>
      <c r="M130" s="578" t="s">
        <v>236</v>
      </c>
      <c r="N130" s="1"/>
      <c r="O130" s="1"/>
      <c r="P130" s="1"/>
      <c r="Q130" s="1"/>
      <c r="R130" s="1"/>
    </row>
    <row r="131" spans="1:18" ht="25.5" customHeight="1" x14ac:dyDescent="0.25">
      <c r="A131" s="599"/>
      <c r="B131" s="599"/>
      <c r="C131" s="599"/>
      <c r="D131" s="599"/>
      <c r="E131" s="599"/>
      <c r="F131" s="600"/>
      <c r="G131" s="269" t="s">
        <v>55</v>
      </c>
      <c r="H131" s="269" t="s">
        <v>56</v>
      </c>
      <c r="I131" s="553" t="s">
        <v>23</v>
      </c>
      <c r="J131" s="553"/>
      <c r="K131" s="589"/>
      <c r="L131" s="583"/>
      <c r="M131" s="578"/>
      <c r="N131" s="1"/>
      <c r="O131" s="1"/>
      <c r="P131" s="1"/>
      <c r="Q131" s="1"/>
      <c r="R131" s="1"/>
    </row>
    <row r="132" spans="1:18" ht="40.5" customHeight="1" x14ac:dyDescent="0.25">
      <c r="A132" s="192" t="s">
        <v>288</v>
      </c>
      <c r="B132" s="532" t="s">
        <v>330</v>
      </c>
      <c r="C132" s="533"/>
      <c r="D132" s="533"/>
      <c r="E132" s="533"/>
      <c r="F132" s="534"/>
      <c r="G132" s="199"/>
      <c r="H132" s="199"/>
      <c r="I132" s="535"/>
      <c r="J132" s="536"/>
      <c r="K132" s="162"/>
      <c r="L132" s="245">
        <v>15.12</v>
      </c>
      <c r="M132" s="277">
        <f>IF(K132=1,L132,IF(K132=0.5,L132/2,IF(K132=0,0)))</f>
        <v>0</v>
      </c>
      <c r="N132" s="1"/>
      <c r="O132" s="1"/>
      <c r="P132" s="1"/>
      <c r="Q132" s="1"/>
      <c r="R132" s="1"/>
    </row>
    <row r="133" spans="1:18" ht="42" customHeight="1" x14ac:dyDescent="0.25">
      <c r="A133" s="192" t="s">
        <v>289</v>
      </c>
      <c r="B133" s="537" t="s">
        <v>423</v>
      </c>
      <c r="C133" s="533"/>
      <c r="D133" s="533"/>
      <c r="E133" s="533"/>
      <c r="F133" s="534"/>
      <c r="G133" s="199"/>
      <c r="H133" s="199"/>
      <c r="I133" s="535"/>
      <c r="J133" s="536"/>
      <c r="K133" s="110"/>
      <c r="L133" s="245">
        <v>13.95</v>
      </c>
      <c r="M133" s="277">
        <f>IF(K133=1,L133,IF(K133=0,0))</f>
        <v>0</v>
      </c>
      <c r="N133" s="1"/>
      <c r="O133" s="1"/>
      <c r="P133" s="1"/>
      <c r="Q133" s="1"/>
      <c r="R133" s="1"/>
    </row>
    <row r="134" spans="1:18" ht="24" customHeight="1" x14ac:dyDescent="0.25">
      <c r="A134" s="192" t="s">
        <v>290</v>
      </c>
      <c r="B134" s="537" t="s">
        <v>424</v>
      </c>
      <c r="C134" s="533"/>
      <c r="D134" s="533"/>
      <c r="E134" s="533"/>
      <c r="F134" s="534"/>
      <c r="G134" s="204"/>
      <c r="H134" s="204"/>
      <c r="I134" s="202"/>
      <c r="J134" s="208"/>
      <c r="K134" s="110"/>
      <c r="L134" s="245">
        <v>13.95</v>
      </c>
      <c r="M134" s="277">
        <f>IF(K134=1,L134,IF(K134=0,0))</f>
        <v>0</v>
      </c>
      <c r="N134" s="1"/>
      <c r="O134" s="1"/>
      <c r="P134" s="1"/>
      <c r="Q134" s="1"/>
      <c r="R134" s="1"/>
    </row>
    <row r="135" spans="1:18" ht="51.75" customHeight="1" x14ac:dyDescent="0.25">
      <c r="A135" s="192" t="s">
        <v>291</v>
      </c>
      <c r="B135" s="532" t="s">
        <v>425</v>
      </c>
      <c r="C135" s="533"/>
      <c r="D135" s="533"/>
      <c r="E135" s="533"/>
      <c r="F135" s="534"/>
      <c r="G135" s="204"/>
      <c r="H135" s="126"/>
      <c r="I135" s="535"/>
      <c r="J135" s="536"/>
      <c r="K135" s="162"/>
      <c r="L135" s="245">
        <v>12.76</v>
      </c>
      <c r="M135" s="277">
        <f>IF(K135=1,L135,IF(K135=0.5,L135/2,IF(K135=0,0)))</f>
        <v>0</v>
      </c>
      <c r="N135" s="1"/>
      <c r="O135" s="1"/>
      <c r="P135" s="1"/>
      <c r="Q135" s="1"/>
      <c r="R135" s="1"/>
    </row>
    <row r="136" spans="1:18" ht="65.25" customHeight="1" x14ac:dyDescent="0.25">
      <c r="A136" s="192" t="s">
        <v>292</v>
      </c>
      <c r="B136" s="537" t="s">
        <v>438</v>
      </c>
      <c r="C136" s="533"/>
      <c r="D136" s="533"/>
      <c r="E136" s="533"/>
      <c r="F136" s="534"/>
      <c r="G136" s="204"/>
      <c r="H136" s="204"/>
      <c r="I136" s="535"/>
      <c r="J136" s="685"/>
      <c r="K136" s="110"/>
      <c r="L136" s="245">
        <v>14.53</v>
      </c>
      <c r="M136" s="277">
        <f>IF(K136=1,L136,IF(K136=0,0))</f>
        <v>0</v>
      </c>
      <c r="N136" s="1"/>
      <c r="O136" s="1"/>
      <c r="P136" s="1"/>
      <c r="Q136" s="1"/>
      <c r="R136" s="1"/>
    </row>
    <row r="137" spans="1:18" ht="36.75" customHeight="1" x14ac:dyDescent="0.25">
      <c r="A137" s="192" t="s">
        <v>293</v>
      </c>
      <c r="B137" s="537" t="s">
        <v>335</v>
      </c>
      <c r="C137" s="533"/>
      <c r="D137" s="533"/>
      <c r="E137" s="533"/>
      <c r="F137" s="534"/>
      <c r="G137" s="204"/>
      <c r="H137" s="204"/>
      <c r="I137" s="535"/>
      <c r="J137" s="536"/>
      <c r="K137" s="110"/>
      <c r="L137" s="245">
        <v>15.99</v>
      </c>
      <c r="M137" s="277">
        <f>IF(K137=1,L137,IF(K137=0,0))</f>
        <v>0</v>
      </c>
      <c r="N137" s="1"/>
      <c r="O137" s="1"/>
      <c r="P137" s="1"/>
      <c r="Q137" s="1"/>
      <c r="R137" s="1"/>
    </row>
    <row r="138" spans="1:18" ht="41.25" customHeight="1" x14ac:dyDescent="0.25">
      <c r="A138" s="192" t="s">
        <v>294</v>
      </c>
      <c r="B138" s="558" t="s">
        <v>336</v>
      </c>
      <c r="C138" s="559"/>
      <c r="D138" s="559"/>
      <c r="E138" s="559"/>
      <c r="F138" s="560"/>
      <c r="G138" s="112"/>
      <c r="H138" s="111"/>
      <c r="I138" s="561"/>
      <c r="J138" s="562"/>
      <c r="K138" s="110"/>
      <c r="L138" s="270">
        <v>13.66</v>
      </c>
      <c r="M138" s="277">
        <f t="shared" ref="M138" si="3">IF(K138=1,L138,IF(K138=0,0))</f>
        <v>0</v>
      </c>
      <c r="N138" s="1"/>
      <c r="O138" s="1"/>
      <c r="P138" s="1"/>
      <c r="Q138" s="1"/>
      <c r="R138" s="1"/>
    </row>
    <row r="139" spans="1:18" ht="24.75" customHeight="1" x14ac:dyDescent="0.25">
      <c r="A139" s="706" t="s">
        <v>77</v>
      </c>
      <c r="B139" s="707"/>
      <c r="C139" s="707"/>
      <c r="D139" s="707"/>
      <c r="E139" s="707"/>
      <c r="F139" s="707"/>
      <c r="G139" s="707"/>
      <c r="H139" s="707"/>
      <c r="I139" s="707"/>
      <c r="J139" s="707"/>
      <c r="K139" s="708"/>
      <c r="L139" s="271">
        <f>SUM(L132:L138)</f>
        <v>99.95999999999998</v>
      </c>
      <c r="M139" s="277">
        <f>SUM(M132:M138)</f>
        <v>0</v>
      </c>
      <c r="N139" s="1"/>
      <c r="O139" s="1"/>
      <c r="P139" s="1"/>
      <c r="Q139" s="1"/>
      <c r="R139" s="1"/>
    </row>
    <row r="140" spans="1:18" ht="32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32.25" customHeight="1" x14ac:dyDescent="0.25">
      <c r="A141" s="1"/>
      <c r="B141" s="1"/>
      <c r="C141" s="1"/>
      <c r="D141" s="1"/>
      <c r="E141" s="709" t="s">
        <v>254</v>
      </c>
      <c r="F141" s="710"/>
      <c r="G141" s="710"/>
      <c r="H141" s="711"/>
      <c r="I141" s="310">
        <f>M139</f>
        <v>0</v>
      </c>
      <c r="J141" s="1"/>
      <c r="K141" s="1"/>
      <c r="L141" s="1"/>
      <c r="M141" s="1"/>
      <c r="N141" s="1"/>
      <c r="O141" s="39"/>
      <c r="P141" s="1"/>
      <c r="Q141" s="1"/>
      <c r="R141" s="1"/>
    </row>
    <row r="142" spans="1:18" ht="4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8" ht="15.75" customHeight="1" x14ac:dyDescent="0.25">
      <c r="A143" s="523" t="s">
        <v>296</v>
      </c>
      <c r="B143" s="524"/>
      <c r="C143" s="524"/>
      <c r="D143" s="524"/>
      <c r="E143" s="524"/>
      <c r="F143" s="524"/>
      <c r="G143" s="524"/>
      <c r="H143" s="524"/>
      <c r="I143" s="524"/>
      <c r="J143" s="524"/>
      <c r="K143" s="524"/>
      <c r="L143" s="524"/>
      <c r="M143" s="524"/>
      <c r="N143" s="1"/>
      <c r="O143" s="1"/>
      <c r="P143" s="1"/>
      <c r="Q143" s="1"/>
    </row>
    <row r="144" spans="1:18" ht="22.5" customHeight="1" x14ac:dyDescent="0.25">
      <c r="A144" s="594" t="s">
        <v>416</v>
      </c>
      <c r="B144" s="594"/>
      <c r="C144" s="594"/>
      <c r="D144" s="594"/>
      <c r="E144" s="594"/>
      <c r="F144" s="594"/>
      <c r="G144" s="748" t="s">
        <v>57</v>
      </c>
      <c r="H144" s="748"/>
      <c r="I144" s="748"/>
      <c r="J144" s="748"/>
      <c r="K144" s="595" t="s">
        <v>332</v>
      </c>
      <c r="L144" s="596" t="s">
        <v>250</v>
      </c>
      <c r="M144" s="751" t="s">
        <v>237</v>
      </c>
      <c r="N144" s="39"/>
      <c r="O144" s="39"/>
      <c r="P144" s="39"/>
      <c r="Q144" s="39"/>
      <c r="R144" s="276"/>
    </row>
    <row r="145" spans="1:21" x14ac:dyDescent="0.25">
      <c r="A145" s="594"/>
      <c r="B145" s="594"/>
      <c r="C145" s="594"/>
      <c r="D145" s="594"/>
      <c r="E145" s="594"/>
      <c r="F145" s="594"/>
      <c r="G145" s="272" t="s">
        <v>45</v>
      </c>
      <c r="H145" s="273" t="s">
        <v>48</v>
      </c>
      <c r="I145" s="747" t="s">
        <v>37</v>
      </c>
      <c r="J145" s="747"/>
      <c r="K145" s="595"/>
      <c r="L145" s="596"/>
      <c r="M145" s="752"/>
      <c r="N145" s="39"/>
      <c r="O145" s="39"/>
      <c r="P145" s="39"/>
      <c r="Q145" s="39"/>
      <c r="R145" s="276"/>
    </row>
    <row r="146" spans="1:21" ht="25.5" customHeight="1" x14ac:dyDescent="0.25">
      <c r="A146" s="274" t="s">
        <v>297</v>
      </c>
      <c r="B146" s="574" t="s">
        <v>349</v>
      </c>
      <c r="C146" s="574"/>
      <c r="D146" s="574"/>
      <c r="E146" s="574"/>
      <c r="F146" s="574"/>
      <c r="G146" s="166"/>
      <c r="H146" s="198"/>
      <c r="I146" s="749"/>
      <c r="J146" s="749"/>
      <c r="K146" s="108"/>
      <c r="L146" s="253">
        <v>7.26</v>
      </c>
      <c r="M146" s="251">
        <f>IF(K146=1,L146,IF(K146=0.5,L146/2,IF(K146=0,0)))</f>
        <v>0</v>
      </c>
      <c r="N146" s="39"/>
      <c r="O146" s="39"/>
      <c r="P146" s="39"/>
      <c r="Q146" s="39"/>
      <c r="R146" s="276"/>
    </row>
    <row r="147" spans="1:21" ht="33.75" customHeight="1" x14ac:dyDescent="0.25">
      <c r="A147" s="275" t="s">
        <v>298</v>
      </c>
      <c r="B147" s="574" t="s">
        <v>337</v>
      </c>
      <c r="C147" s="574"/>
      <c r="D147" s="574"/>
      <c r="E147" s="574"/>
      <c r="F147" s="574"/>
      <c r="G147" s="166"/>
      <c r="H147" s="198"/>
      <c r="I147" s="749"/>
      <c r="J147" s="749"/>
      <c r="K147" s="108"/>
      <c r="L147" s="253">
        <v>7.93</v>
      </c>
      <c r="M147" s="251">
        <f t="shared" ref="M147:M148" si="4">IF(K147=1,L147,IF(K147=0.5,L147/2,IF(K147=0,0)))</f>
        <v>0</v>
      </c>
      <c r="N147" s="39"/>
      <c r="O147" s="39"/>
      <c r="P147" s="39"/>
      <c r="Q147" s="39"/>
      <c r="R147" s="276"/>
    </row>
    <row r="148" spans="1:21" ht="29.25" customHeight="1" x14ac:dyDescent="0.25">
      <c r="A148" s="275" t="s">
        <v>299</v>
      </c>
      <c r="B148" s="574" t="s">
        <v>338</v>
      </c>
      <c r="C148" s="574"/>
      <c r="D148" s="574"/>
      <c r="E148" s="574"/>
      <c r="F148" s="574"/>
      <c r="G148" s="166"/>
      <c r="H148" s="198"/>
      <c r="I148" s="749"/>
      <c r="J148" s="749"/>
      <c r="K148" s="108"/>
      <c r="L148" s="253">
        <v>7.66</v>
      </c>
      <c r="M148" s="251">
        <f t="shared" si="4"/>
        <v>0</v>
      </c>
      <c r="N148" s="39"/>
      <c r="O148" s="39"/>
      <c r="P148" s="39"/>
      <c r="Q148" s="39"/>
      <c r="R148" s="276"/>
    </row>
    <row r="149" spans="1:21" x14ac:dyDescent="0.25">
      <c r="A149" s="750" t="s">
        <v>77</v>
      </c>
      <c r="B149" s="750"/>
      <c r="C149" s="750"/>
      <c r="D149" s="750"/>
      <c r="E149" s="750"/>
      <c r="F149" s="750"/>
      <c r="G149" s="750"/>
      <c r="H149" s="750"/>
      <c r="I149" s="750"/>
      <c r="J149" s="750"/>
      <c r="K149" s="750"/>
      <c r="L149" s="746">
        <f>SUM(L146:L148)</f>
        <v>22.85</v>
      </c>
      <c r="M149" s="746">
        <f>SUM(M146:M148)</f>
        <v>0</v>
      </c>
      <c r="N149" s="39"/>
      <c r="O149" s="39"/>
      <c r="P149" s="39"/>
      <c r="Q149" s="39"/>
      <c r="R149" s="276"/>
    </row>
    <row r="150" spans="1:21" x14ac:dyDescent="0.25">
      <c r="A150" s="750"/>
      <c r="B150" s="750"/>
      <c r="C150" s="750"/>
      <c r="D150" s="750"/>
      <c r="E150" s="750"/>
      <c r="F150" s="750"/>
      <c r="G150" s="750"/>
      <c r="H150" s="750"/>
      <c r="I150" s="750"/>
      <c r="J150" s="750"/>
      <c r="K150" s="750"/>
      <c r="L150" s="746"/>
      <c r="M150" s="746"/>
      <c r="N150" s="1"/>
      <c r="O150" s="1"/>
      <c r="P150" s="1"/>
      <c r="Q150" s="1"/>
    </row>
    <row r="151" spans="1:21" ht="37.5" customHeight="1" x14ac:dyDescent="0.25">
      <c r="A151" s="143"/>
      <c r="B151" s="544"/>
      <c r="C151" s="544"/>
      <c r="D151" s="144"/>
      <c r="E151" s="793" t="s">
        <v>459</v>
      </c>
      <c r="F151" s="793"/>
      <c r="G151" s="793"/>
      <c r="H151" s="794"/>
      <c r="I151" s="794"/>
      <c r="J151" s="1"/>
      <c r="K151" s="1"/>
      <c r="L151" s="1"/>
      <c r="M151" s="1"/>
      <c r="N151" s="1"/>
      <c r="O151" s="1"/>
      <c r="P151" s="1"/>
      <c r="Q151" s="1"/>
    </row>
    <row r="152" spans="1:21" ht="27" customHeight="1" x14ac:dyDescent="0.25">
      <c r="A152" s="1"/>
      <c r="B152" s="1"/>
      <c r="C152" s="1"/>
      <c r="D152" s="1"/>
      <c r="E152" s="793"/>
      <c r="F152" s="793"/>
      <c r="G152" s="793"/>
      <c r="H152" s="794"/>
      <c r="I152" s="794"/>
      <c r="J152" s="1"/>
      <c r="K152" s="1"/>
      <c r="L152" s="1"/>
      <c r="M152" s="1"/>
      <c r="N152" s="1"/>
      <c r="O152" s="1"/>
      <c r="P152" s="1"/>
      <c r="Q152" s="1"/>
    </row>
    <row r="153" spans="1:21" ht="33" customHeight="1" x14ac:dyDescent="0.25">
      <c r="A153" s="545" t="s">
        <v>339</v>
      </c>
      <c r="B153" s="546"/>
      <c r="C153" s="546"/>
      <c r="D153" s="546"/>
      <c r="E153" s="546"/>
      <c r="F153" s="547"/>
      <c r="G153" s="551" t="s">
        <v>57</v>
      </c>
      <c r="H153" s="551"/>
      <c r="I153" s="551"/>
      <c r="J153" s="551"/>
      <c r="K153" s="595" t="s">
        <v>332</v>
      </c>
      <c r="L153" s="601" t="s">
        <v>350</v>
      </c>
      <c r="M153" s="564" t="s">
        <v>351</v>
      </c>
      <c r="N153" s="552" t="s">
        <v>460</v>
      </c>
      <c r="O153" s="795" t="s">
        <v>461</v>
      </c>
      <c r="P153" s="1"/>
      <c r="Q153" s="1"/>
      <c r="R153" s="1"/>
      <c r="S153" s="1"/>
      <c r="T153" s="1"/>
      <c r="U153" s="1"/>
    </row>
    <row r="154" spans="1:21" ht="33" customHeight="1" x14ac:dyDescent="0.25">
      <c r="A154" s="548"/>
      <c r="B154" s="549"/>
      <c r="C154" s="549"/>
      <c r="D154" s="549"/>
      <c r="E154" s="549"/>
      <c r="F154" s="550"/>
      <c r="G154" s="269" t="s">
        <v>55</v>
      </c>
      <c r="H154" s="269" t="s">
        <v>56</v>
      </c>
      <c r="I154" s="553" t="s">
        <v>23</v>
      </c>
      <c r="J154" s="553"/>
      <c r="K154" s="595"/>
      <c r="L154" s="583"/>
      <c r="M154" s="564"/>
      <c r="N154" s="552"/>
      <c r="O154" s="796"/>
      <c r="P154" s="1"/>
      <c r="Q154" s="1"/>
      <c r="R154" s="1"/>
      <c r="S154" s="1"/>
      <c r="T154" s="1"/>
      <c r="U154" s="1"/>
    </row>
    <row r="155" spans="1:21" ht="40.5" customHeight="1" x14ac:dyDescent="0.25">
      <c r="A155" s="280" t="s">
        <v>300</v>
      </c>
      <c r="B155" s="539" t="s">
        <v>433</v>
      </c>
      <c r="C155" s="540"/>
      <c r="D155" s="540"/>
      <c r="E155" s="540"/>
      <c r="F155" s="541"/>
      <c r="G155" s="199"/>
      <c r="H155" s="199"/>
      <c r="I155" s="538"/>
      <c r="J155" s="538"/>
      <c r="K155" s="110"/>
      <c r="L155" s="245">
        <v>7.53</v>
      </c>
      <c r="M155" s="253">
        <v>9.76</v>
      </c>
      <c r="N155" s="277">
        <f>IF(K155=1,L155,IF(K155=0,0))</f>
        <v>0</v>
      </c>
      <c r="O155" s="277">
        <f>IF(K155=1,M155,IF(K155=0,0))</f>
        <v>0</v>
      </c>
      <c r="P155" s="1"/>
      <c r="Q155" s="1"/>
      <c r="R155" s="1"/>
      <c r="S155" s="1"/>
      <c r="T155" s="1"/>
      <c r="U155" s="1"/>
    </row>
    <row r="156" spans="1:21" ht="27" customHeight="1" x14ac:dyDescent="0.25">
      <c r="A156" s="280" t="s">
        <v>301</v>
      </c>
      <c r="B156" s="539" t="s">
        <v>432</v>
      </c>
      <c r="C156" s="540"/>
      <c r="D156" s="540"/>
      <c r="E156" s="540"/>
      <c r="F156" s="541"/>
      <c r="G156" s="199"/>
      <c r="H156" s="199"/>
      <c r="I156" s="538"/>
      <c r="J156" s="538"/>
      <c r="K156" s="110"/>
      <c r="L156" s="245">
        <v>7.12</v>
      </c>
      <c r="M156" s="253">
        <v>9.23</v>
      </c>
      <c r="N156" s="277">
        <f t="shared" ref="N156:N165" si="5">IF(K156=1,L156,IF(K156=0,0))</f>
        <v>0</v>
      </c>
      <c r="O156" s="277">
        <f t="shared" ref="O156:O165" si="6">IF(K156=1,M156,IF(K156=0,0))</f>
        <v>0</v>
      </c>
      <c r="P156" s="1"/>
      <c r="Q156" s="1"/>
      <c r="R156" s="1"/>
      <c r="S156" s="1"/>
      <c r="T156" s="1"/>
      <c r="U156" s="1"/>
    </row>
    <row r="157" spans="1:21" ht="46.5" customHeight="1" x14ac:dyDescent="0.25">
      <c r="A157" s="280" t="s">
        <v>302</v>
      </c>
      <c r="B157" s="539" t="s">
        <v>426</v>
      </c>
      <c r="C157" s="540"/>
      <c r="D157" s="540"/>
      <c r="E157" s="540"/>
      <c r="F157" s="541"/>
      <c r="G157" s="199"/>
      <c r="H157" s="199"/>
      <c r="I157" s="538"/>
      <c r="J157" s="538"/>
      <c r="K157" s="110"/>
      <c r="L157" s="245">
        <v>6.99</v>
      </c>
      <c r="M157" s="253">
        <v>9.06</v>
      </c>
      <c r="N157" s="277">
        <f t="shared" si="5"/>
        <v>0</v>
      </c>
      <c r="O157" s="277">
        <f t="shared" si="6"/>
        <v>0</v>
      </c>
      <c r="P157" s="1"/>
      <c r="Q157" s="1"/>
      <c r="R157" s="1"/>
      <c r="S157" s="1"/>
      <c r="T157" s="1"/>
      <c r="U157" s="1"/>
    </row>
    <row r="158" spans="1:21" ht="35.25" customHeight="1" x14ac:dyDescent="0.25">
      <c r="A158" s="280" t="s">
        <v>303</v>
      </c>
      <c r="B158" s="539" t="s">
        <v>431</v>
      </c>
      <c r="C158" s="540"/>
      <c r="D158" s="540"/>
      <c r="E158" s="540"/>
      <c r="F158" s="541"/>
      <c r="G158" s="199"/>
      <c r="H158" s="199"/>
      <c r="I158" s="538"/>
      <c r="J158" s="538"/>
      <c r="K158" s="110"/>
      <c r="L158" s="245">
        <v>6.45</v>
      </c>
      <c r="M158" s="253">
        <v>8.36</v>
      </c>
      <c r="N158" s="277">
        <f t="shared" si="5"/>
        <v>0</v>
      </c>
      <c r="O158" s="277">
        <f t="shared" si="6"/>
        <v>0</v>
      </c>
      <c r="P158" s="1"/>
      <c r="Q158" s="1"/>
      <c r="R158" s="1"/>
      <c r="S158" s="1"/>
      <c r="T158" s="1"/>
      <c r="U158" s="1"/>
    </row>
    <row r="159" spans="1:21" ht="32.25" customHeight="1" x14ac:dyDescent="0.25">
      <c r="A159" s="280" t="s">
        <v>304</v>
      </c>
      <c r="B159" s="539" t="s">
        <v>430</v>
      </c>
      <c r="C159" s="540"/>
      <c r="D159" s="540"/>
      <c r="E159" s="540"/>
      <c r="F159" s="541"/>
      <c r="G159" s="199"/>
      <c r="H159" s="199"/>
      <c r="I159" s="538"/>
      <c r="J159" s="538"/>
      <c r="K159" s="110"/>
      <c r="L159" s="245">
        <v>7.26</v>
      </c>
      <c r="M159" s="253">
        <v>9.41</v>
      </c>
      <c r="N159" s="277">
        <f t="shared" si="5"/>
        <v>0</v>
      </c>
      <c r="O159" s="277">
        <f t="shared" si="6"/>
        <v>0</v>
      </c>
      <c r="P159" s="1"/>
      <c r="Q159" s="1"/>
      <c r="R159" s="1"/>
      <c r="S159" s="1"/>
      <c r="T159" s="1"/>
      <c r="U159" s="1"/>
    </row>
    <row r="160" spans="1:21" ht="63" customHeight="1" x14ac:dyDescent="0.25">
      <c r="A160" s="280" t="s">
        <v>305</v>
      </c>
      <c r="B160" s="539" t="s">
        <v>255</v>
      </c>
      <c r="C160" s="540"/>
      <c r="D160" s="540"/>
      <c r="E160" s="540"/>
      <c r="F160" s="541"/>
      <c r="G160" s="199"/>
      <c r="H160" s="199"/>
      <c r="I160" s="538"/>
      <c r="J160" s="538"/>
      <c r="K160" s="110"/>
      <c r="L160" s="245">
        <v>6.99</v>
      </c>
      <c r="M160" s="253">
        <v>9.06</v>
      </c>
      <c r="N160" s="277">
        <f t="shared" si="5"/>
        <v>0</v>
      </c>
      <c r="O160" s="277">
        <f t="shared" si="6"/>
        <v>0</v>
      </c>
      <c r="P160" s="1"/>
      <c r="Q160" s="1"/>
      <c r="R160" s="1"/>
      <c r="S160" s="1"/>
      <c r="T160" s="1"/>
      <c r="U160" s="1"/>
    </row>
    <row r="161" spans="1:21" ht="42.75" customHeight="1" x14ac:dyDescent="0.25">
      <c r="A161" s="280" t="s">
        <v>306</v>
      </c>
      <c r="B161" s="539" t="s">
        <v>429</v>
      </c>
      <c r="C161" s="540"/>
      <c r="D161" s="540"/>
      <c r="E161" s="540"/>
      <c r="F161" s="541"/>
      <c r="G161" s="199"/>
      <c r="H161" s="199"/>
      <c r="I161" s="538"/>
      <c r="J161" s="538"/>
      <c r="K161" s="110"/>
      <c r="L161" s="245">
        <v>7.12</v>
      </c>
      <c r="M161" s="253">
        <v>9.23</v>
      </c>
      <c r="N161" s="277">
        <f t="shared" si="5"/>
        <v>0</v>
      </c>
      <c r="O161" s="277">
        <f t="shared" si="6"/>
        <v>0</v>
      </c>
      <c r="P161" s="1"/>
      <c r="Q161" s="1"/>
      <c r="R161" s="1"/>
      <c r="S161" s="1"/>
      <c r="T161" s="1"/>
      <c r="U161" s="1"/>
    </row>
    <row r="162" spans="1:21" ht="33" customHeight="1" x14ac:dyDescent="0.25">
      <c r="A162" s="280" t="s">
        <v>307</v>
      </c>
      <c r="B162" s="539" t="s">
        <v>428</v>
      </c>
      <c r="C162" s="540"/>
      <c r="D162" s="540"/>
      <c r="E162" s="540"/>
      <c r="F162" s="541"/>
      <c r="G162" s="199"/>
      <c r="H162" s="203"/>
      <c r="I162" s="696"/>
      <c r="J162" s="696"/>
      <c r="K162" s="110"/>
      <c r="L162" s="245">
        <v>6.85</v>
      </c>
      <c r="M162" s="253">
        <v>8.89</v>
      </c>
      <c r="N162" s="277">
        <f t="shared" si="5"/>
        <v>0</v>
      </c>
      <c r="O162" s="277">
        <f t="shared" si="6"/>
        <v>0</v>
      </c>
      <c r="P162" s="1"/>
      <c r="Q162" s="1"/>
      <c r="R162" s="1"/>
      <c r="S162" s="1"/>
      <c r="T162" s="1"/>
      <c r="U162" s="1"/>
    </row>
    <row r="163" spans="1:21" ht="28.5" customHeight="1" x14ac:dyDescent="0.25">
      <c r="A163" s="280" t="s">
        <v>308</v>
      </c>
      <c r="B163" s="539" t="s">
        <v>427</v>
      </c>
      <c r="C163" s="540"/>
      <c r="D163" s="540"/>
      <c r="E163" s="540"/>
      <c r="F163" s="541"/>
      <c r="G163" s="199"/>
      <c r="H163" s="203"/>
      <c r="I163" s="209"/>
      <c r="J163" s="210"/>
      <c r="K163" s="110"/>
      <c r="L163" s="245">
        <v>5.91</v>
      </c>
      <c r="M163" s="253">
        <v>7.67</v>
      </c>
      <c r="N163" s="277">
        <f t="shared" si="5"/>
        <v>0</v>
      </c>
      <c r="O163" s="277">
        <f t="shared" si="6"/>
        <v>0</v>
      </c>
      <c r="P163" s="1"/>
      <c r="Q163" s="1"/>
      <c r="R163" s="1"/>
      <c r="S163" s="1"/>
      <c r="T163" s="1"/>
      <c r="U163" s="1"/>
    </row>
    <row r="164" spans="1:21" ht="20.25" customHeight="1" x14ac:dyDescent="0.25">
      <c r="A164" s="280" t="s">
        <v>309</v>
      </c>
      <c r="B164" s="539" t="s">
        <v>434</v>
      </c>
      <c r="C164" s="540"/>
      <c r="D164" s="540"/>
      <c r="E164" s="540"/>
      <c r="F164" s="541"/>
      <c r="G164" s="199"/>
      <c r="H164" s="203"/>
      <c r="I164" s="542"/>
      <c r="J164" s="543"/>
      <c r="K164" s="110"/>
      <c r="L164" s="245">
        <v>7.39</v>
      </c>
      <c r="M164" s="253">
        <v>9.58</v>
      </c>
      <c r="N164" s="277">
        <f t="shared" si="5"/>
        <v>0</v>
      </c>
      <c r="O164" s="277">
        <f t="shared" si="6"/>
        <v>0</v>
      </c>
      <c r="P164" s="1"/>
      <c r="Q164" s="1"/>
      <c r="R164" s="1"/>
      <c r="S164" s="1"/>
      <c r="T164" s="1"/>
      <c r="U164" s="1"/>
    </row>
    <row r="165" spans="1:21" ht="47.25" customHeight="1" x14ac:dyDescent="0.25">
      <c r="A165" s="280" t="s">
        <v>310</v>
      </c>
      <c r="B165" s="539" t="s">
        <v>435</v>
      </c>
      <c r="C165" s="540"/>
      <c r="D165" s="540"/>
      <c r="E165" s="540"/>
      <c r="F165" s="541"/>
      <c r="G165" s="204"/>
      <c r="H165" s="204"/>
      <c r="I165" s="697"/>
      <c r="J165" s="697"/>
      <c r="K165" s="110"/>
      <c r="L165" s="245">
        <v>7.53</v>
      </c>
      <c r="M165" s="253">
        <v>9.76</v>
      </c>
      <c r="N165" s="277">
        <f t="shared" si="5"/>
        <v>0</v>
      </c>
      <c r="O165" s="277">
        <f t="shared" si="6"/>
        <v>0</v>
      </c>
      <c r="P165" s="1"/>
      <c r="Q165" s="1"/>
      <c r="R165" s="1"/>
      <c r="S165" s="1"/>
      <c r="T165" s="1"/>
      <c r="U165" s="1"/>
    </row>
    <row r="166" spans="1:21" ht="29.25" customHeight="1" x14ac:dyDescent="0.25">
      <c r="A166" s="712" t="s">
        <v>77</v>
      </c>
      <c r="B166" s="713"/>
      <c r="C166" s="713"/>
      <c r="D166" s="713"/>
      <c r="E166" s="713"/>
      <c r="F166" s="713"/>
      <c r="G166" s="713"/>
      <c r="H166" s="713"/>
      <c r="I166" s="713"/>
      <c r="J166" s="713"/>
      <c r="K166" s="714"/>
      <c r="L166" s="278">
        <f>SUM(L155:L165)</f>
        <v>77.14</v>
      </c>
      <c r="M166" s="278">
        <f>SUM(M155:M165)</f>
        <v>100.01000000000002</v>
      </c>
      <c r="N166" s="279">
        <f>N165+N164+N163+N162+N161+N160+N159+N158+N157+N156+N155+M146+M147+M148</f>
        <v>0</v>
      </c>
      <c r="O166" s="279">
        <f>O165+O164+O163+O162+O161+O160+O159+O158+O157+O156+O155+N146+N147+N148</f>
        <v>0</v>
      </c>
      <c r="P166" s="1"/>
      <c r="Q166" s="1"/>
      <c r="R166" s="1"/>
      <c r="S166" s="1"/>
      <c r="T166" s="1"/>
      <c r="U166" s="1"/>
    </row>
    <row r="167" spans="1:21" ht="29.25" customHeight="1" x14ac:dyDescent="0.25">
      <c r="A167" s="224"/>
      <c r="B167" s="225"/>
      <c r="C167" s="225"/>
      <c r="D167" s="225"/>
      <c r="E167" s="225"/>
      <c r="F167" s="225"/>
      <c r="G167" s="225"/>
      <c r="H167" s="225"/>
      <c r="I167" s="225"/>
      <c r="J167" s="225"/>
      <c r="K167" s="226"/>
      <c r="L167" s="227"/>
      <c r="M167" s="227"/>
      <c r="N167" s="1"/>
      <c r="O167" s="1"/>
      <c r="P167" s="1"/>
      <c r="Q167" s="1"/>
      <c r="R167" s="1"/>
      <c r="S167" s="1"/>
      <c r="T167" s="1"/>
      <c r="U167" s="1"/>
    </row>
    <row r="168" spans="1:21" ht="29.25" customHeight="1" x14ac:dyDescent="0.25">
      <c r="A168" s="228"/>
      <c r="B168" s="1"/>
      <c r="C168" s="1"/>
      <c r="D168" s="1"/>
      <c r="E168" s="753" t="s">
        <v>340</v>
      </c>
      <c r="F168" s="753"/>
      <c r="G168" s="753"/>
      <c r="H168" s="281">
        <f>IF(H151=0,O166,IF(H151&gt;0,N166))</f>
        <v>0</v>
      </c>
      <c r="I168" s="225"/>
      <c r="J168" s="225"/>
      <c r="K168" s="226"/>
      <c r="L168" s="227"/>
      <c r="M168" s="227"/>
      <c r="N168" s="1"/>
      <c r="O168" s="1"/>
      <c r="P168" s="1"/>
      <c r="Q168" s="1"/>
      <c r="R168" s="1"/>
      <c r="S168" s="1"/>
      <c r="T168" s="1"/>
      <c r="U168" s="1"/>
    </row>
    <row r="169" spans="1:21" ht="29.25" customHeight="1" x14ac:dyDescent="0.25">
      <c r="A169" s="228"/>
      <c r="B169" s="1"/>
      <c r="C169" s="1"/>
      <c r="D169" s="1"/>
      <c r="E169" s="229"/>
      <c r="F169" s="229"/>
      <c r="G169" s="229"/>
      <c r="H169" s="230"/>
      <c r="I169" s="225"/>
      <c r="J169" s="225"/>
      <c r="K169" s="226"/>
      <c r="L169" s="227"/>
      <c r="M169" s="227"/>
      <c r="N169" s="1"/>
      <c r="O169" s="1"/>
      <c r="P169" s="1"/>
      <c r="Q169" s="1"/>
      <c r="R169" s="1"/>
      <c r="S169" s="1"/>
      <c r="T169" s="1"/>
      <c r="U169" s="1"/>
    </row>
    <row r="170" spans="1:21" ht="29.25" customHeight="1" x14ac:dyDescent="0.25">
      <c r="A170" s="754" t="s">
        <v>295</v>
      </c>
      <c r="B170" s="755"/>
      <c r="C170" s="755"/>
      <c r="D170" s="755"/>
      <c r="E170" s="755"/>
      <c r="F170" s="756"/>
      <c r="G170" s="551" t="s">
        <v>57</v>
      </c>
      <c r="H170" s="551"/>
      <c r="I170" s="551"/>
      <c r="J170" s="551"/>
      <c r="K170" s="588" t="s">
        <v>331</v>
      </c>
      <c r="L170" s="601" t="s">
        <v>250</v>
      </c>
      <c r="M170" s="743" t="s">
        <v>236</v>
      </c>
      <c r="N170" s="1"/>
      <c r="O170" s="1"/>
      <c r="P170" s="1"/>
      <c r="Q170" s="1"/>
      <c r="R170" s="1"/>
      <c r="S170" s="1"/>
      <c r="T170" s="1"/>
      <c r="U170" s="1"/>
    </row>
    <row r="171" spans="1:21" ht="29.25" customHeight="1" x14ac:dyDescent="0.25">
      <c r="A171" s="757"/>
      <c r="B171" s="599"/>
      <c r="C171" s="599"/>
      <c r="D171" s="599"/>
      <c r="E171" s="599"/>
      <c r="F171" s="600"/>
      <c r="G171" s="282" t="s">
        <v>55</v>
      </c>
      <c r="H171" s="282" t="s">
        <v>56</v>
      </c>
      <c r="I171" s="744" t="s">
        <v>23</v>
      </c>
      <c r="J171" s="744"/>
      <c r="K171" s="589"/>
      <c r="L171" s="601"/>
      <c r="M171" s="743"/>
      <c r="N171" s="1"/>
      <c r="O171" s="1"/>
      <c r="P171" s="1"/>
      <c r="Q171" s="1"/>
      <c r="R171" s="1"/>
      <c r="S171" s="1"/>
      <c r="T171" s="1"/>
      <c r="U171" s="1"/>
    </row>
    <row r="172" spans="1:21" ht="29.25" customHeight="1" x14ac:dyDescent="0.25">
      <c r="A172" s="192" t="s">
        <v>311</v>
      </c>
      <c r="B172" s="745" t="s">
        <v>436</v>
      </c>
      <c r="C172" s="745"/>
      <c r="D172" s="745"/>
      <c r="E172" s="745"/>
      <c r="F172" s="745"/>
      <c r="G172" s="167"/>
      <c r="H172" s="168"/>
      <c r="I172" s="169"/>
      <c r="J172" s="169"/>
      <c r="K172" s="316"/>
      <c r="L172" s="283">
        <v>11.36</v>
      </c>
      <c r="M172" s="284">
        <f>IF(K172=1,L172,IF(K172=0.5,L172/2,IF(K172=0,0)))</f>
        <v>0</v>
      </c>
      <c r="N172" s="1"/>
      <c r="O172" s="1"/>
      <c r="P172" s="1"/>
      <c r="Q172" s="1"/>
      <c r="R172" s="1"/>
      <c r="S172" s="1"/>
      <c r="T172" s="1"/>
      <c r="U172" s="1"/>
    </row>
    <row r="173" spans="1:21" ht="29.25" customHeight="1" x14ac:dyDescent="0.25">
      <c r="A173" s="192" t="s">
        <v>313</v>
      </c>
      <c r="B173" s="761" t="s">
        <v>437</v>
      </c>
      <c r="C173" s="761"/>
      <c r="D173" s="761"/>
      <c r="E173" s="761"/>
      <c r="F173" s="761"/>
      <c r="G173" s="167"/>
      <c r="H173" s="168"/>
      <c r="I173" s="169"/>
      <c r="J173" s="169"/>
      <c r="K173" s="316"/>
      <c r="L173" s="283">
        <v>11.16</v>
      </c>
      <c r="M173" s="284">
        <f>IF(K173=1,L173,IF(K173=0.5,L173/2,IF(K173=0,0)))</f>
        <v>0</v>
      </c>
      <c r="N173" s="1"/>
      <c r="O173" s="1"/>
      <c r="P173" s="1"/>
      <c r="Q173" s="1"/>
      <c r="R173" s="1"/>
      <c r="S173" s="1"/>
      <c r="T173" s="1"/>
      <c r="U173" s="1"/>
    </row>
    <row r="174" spans="1:21" ht="29.25" customHeight="1" x14ac:dyDescent="0.25">
      <c r="A174" s="192" t="s">
        <v>314</v>
      </c>
      <c r="B174" s="761" t="s">
        <v>67</v>
      </c>
      <c r="C174" s="761"/>
      <c r="D174" s="761"/>
      <c r="E174" s="761"/>
      <c r="F174" s="761"/>
      <c r="G174" s="167"/>
      <c r="H174" s="168"/>
      <c r="I174" s="169"/>
      <c r="J174" s="169"/>
      <c r="K174" s="170"/>
      <c r="L174" s="283">
        <v>10.14</v>
      </c>
      <c r="M174" s="284">
        <f t="shared" ref="M174:M181" si="7">IF(K174=1,L174,IF(K174=0,0))</f>
        <v>0</v>
      </c>
      <c r="N174" s="1"/>
      <c r="O174" s="1"/>
      <c r="P174" s="1"/>
      <c r="Q174" s="1"/>
      <c r="R174" s="1"/>
      <c r="S174" s="1"/>
      <c r="T174" s="1"/>
      <c r="U174" s="1"/>
    </row>
    <row r="175" spans="1:21" ht="29.25" customHeight="1" x14ac:dyDescent="0.25">
      <c r="A175" s="192" t="s">
        <v>315</v>
      </c>
      <c r="B175" s="761" t="s">
        <v>196</v>
      </c>
      <c r="C175" s="761"/>
      <c r="D175" s="761"/>
      <c r="E175" s="761"/>
      <c r="F175" s="761"/>
      <c r="G175" s="167"/>
      <c r="H175" s="168"/>
      <c r="I175" s="169"/>
      <c r="J175" s="169"/>
      <c r="K175" s="316"/>
      <c r="L175" s="283">
        <v>11.16</v>
      </c>
      <c r="M175" s="284">
        <f>IF(K175=1,L175,IF(K175=0.5,L175/2,IF(K175=0,0)))</f>
        <v>0</v>
      </c>
      <c r="N175" s="1"/>
      <c r="O175" s="1"/>
      <c r="P175" s="1"/>
      <c r="Q175" s="1"/>
      <c r="R175" s="1"/>
      <c r="S175" s="1"/>
      <c r="T175" s="1"/>
      <c r="U175" s="1"/>
    </row>
    <row r="176" spans="1:21" ht="29.25" customHeight="1" x14ac:dyDescent="0.25">
      <c r="A176" s="192" t="s">
        <v>312</v>
      </c>
      <c r="B176" s="761" t="s">
        <v>68</v>
      </c>
      <c r="C176" s="761"/>
      <c r="D176" s="761"/>
      <c r="E176" s="761"/>
      <c r="F176" s="761"/>
      <c r="G176" s="167"/>
      <c r="H176" s="168"/>
      <c r="I176" s="169"/>
      <c r="J176" s="169"/>
      <c r="K176" s="170"/>
      <c r="L176" s="283">
        <v>11.16</v>
      </c>
      <c r="M176" s="284">
        <f t="shared" si="7"/>
        <v>0</v>
      </c>
      <c r="N176" s="1"/>
      <c r="O176" s="1"/>
      <c r="P176" s="1"/>
      <c r="Q176" s="1"/>
      <c r="R176" s="1"/>
      <c r="S176" s="1"/>
      <c r="T176" s="1"/>
      <c r="U176" s="1"/>
    </row>
    <row r="177" spans="1:23" ht="29.25" customHeight="1" x14ac:dyDescent="0.25">
      <c r="A177" s="192" t="s">
        <v>316</v>
      </c>
      <c r="B177" s="758" t="s">
        <v>50</v>
      </c>
      <c r="C177" s="759"/>
      <c r="D177" s="759"/>
      <c r="E177" s="759"/>
      <c r="F177" s="760"/>
      <c r="G177" s="167"/>
      <c r="H177" s="168"/>
      <c r="I177" s="169"/>
      <c r="J177" s="169"/>
      <c r="K177" s="170"/>
      <c r="L177" s="283">
        <v>9.74</v>
      </c>
      <c r="M177" s="284">
        <f t="shared" si="7"/>
        <v>0</v>
      </c>
      <c r="N177" s="1"/>
      <c r="O177" s="1"/>
      <c r="P177" s="1"/>
      <c r="Q177" s="1"/>
      <c r="R177" s="1"/>
      <c r="S177" s="1"/>
      <c r="T177" s="1"/>
      <c r="U177" s="1"/>
    </row>
    <row r="178" spans="1:23" ht="29.25" customHeight="1" x14ac:dyDescent="0.25">
      <c r="A178" s="192" t="s">
        <v>317</v>
      </c>
      <c r="B178" s="761" t="s">
        <v>228</v>
      </c>
      <c r="C178" s="761"/>
      <c r="D178" s="761"/>
      <c r="E178" s="761"/>
      <c r="F178" s="761"/>
      <c r="G178" s="167"/>
      <c r="H178" s="168"/>
      <c r="I178" s="169"/>
      <c r="J178" s="169"/>
      <c r="K178" s="170"/>
      <c r="L178" s="283">
        <v>9.33</v>
      </c>
      <c r="M178" s="284">
        <f t="shared" si="7"/>
        <v>0</v>
      </c>
      <c r="N178" s="1"/>
      <c r="O178" s="1"/>
      <c r="P178" s="1"/>
      <c r="Q178" s="1"/>
      <c r="R178" s="1"/>
      <c r="S178" s="1"/>
      <c r="T178" s="1"/>
      <c r="U178" s="1"/>
    </row>
    <row r="179" spans="1:23" ht="29.25" customHeight="1" x14ac:dyDescent="0.25">
      <c r="A179" s="192" t="s">
        <v>318</v>
      </c>
      <c r="B179" s="758" t="s">
        <v>333</v>
      </c>
      <c r="C179" s="759"/>
      <c r="D179" s="759"/>
      <c r="E179" s="759"/>
      <c r="F179" s="760"/>
      <c r="G179" s="167"/>
      <c r="H179" s="168"/>
      <c r="I179" s="169"/>
      <c r="J179" s="169"/>
      <c r="K179" s="170"/>
      <c r="L179" s="283">
        <v>10.14</v>
      </c>
      <c r="M179" s="284">
        <f t="shared" si="7"/>
        <v>0</v>
      </c>
      <c r="N179" s="1"/>
      <c r="O179" s="1"/>
      <c r="P179" s="1"/>
      <c r="Q179" s="1"/>
      <c r="R179" s="1"/>
      <c r="S179" s="1"/>
      <c r="T179" s="1"/>
      <c r="U179" s="1"/>
    </row>
    <row r="180" spans="1:23" ht="29.25" customHeight="1" x14ac:dyDescent="0.25">
      <c r="A180" s="192" t="s">
        <v>319</v>
      </c>
      <c r="B180" s="761" t="s">
        <v>69</v>
      </c>
      <c r="C180" s="761"/>
      <c r="D180" s="761"/>
      <c r="E180" s="761"/>
      <c r="F180" s="761"/>
      <c r="G180" s="167"/>
      <c r="H180" s="168"/>
      <c r="I180" s="169"/>
      <c r="J180" s="169"/>
      <c r="K180" s="170"/>
      <c r="L180" s="283">
        <v>8.11</v>
      </c>
      <c r="M180" s="284">
        <f t="shared" si="7"/>
        <v>0</v>
      </c>
      <c r="N180" s="1"/>
      <c r="O180" s="1"/>
      <c r="P180" s="1"/>
      <c r="Q180" s="1"/>
      <c r="R180" s="1"/>
      <c r="S180" s="1"/>
      <c r="T180" s="1"/>
      <c r="U180" s="1"/>
    </row>
    <row r="181" spans="1:23" ht="29.25" customHeight="1" x14ac:dyDescent="0.25">
      <c r="A181" s="192" t="s">
        <v>334</v>
      </c>
      <c r="B181" s="761" t="s">
        <v>70</v>
      </c>
      <c r="C181" s="761"/>
      <c r="D181" s="761"/>
      <c r="E181" s="761"/>
      <c r="F181" s="761"/>
      <c r="G181" s="169"/>
      <c r="H181" s="169"/>
      <c r="I181" s="169"/>
      <c r="J181" s="169"/>
      <c r="K181" s="170"/>
      <c r="L181" s="283">
        <v>7.71</v>
      </c>
      <c r="M181" s="284">
        <f t="shared" si="7"/>
        <v>0</v>
      </c>
      <c r="N181" s="1"/>
      <c r="O181" s="1"/>
      <c r="P181" s="39"/>
      <c r="Q181" s="1"/>
      <c r="R181" s="1"/>
      <c r="S181" s="1"/>
      <c r="T181" s="1"/>
      <c r="U181" s="1"/>
    </row>
    <row r="182" spans="1:23" ht="18" customHeight="1" x14ac:dyDescent="0.25">
      <c r="A182" s="762" t="s">
        <v>77</v>
      </c>
      <c r="B182" s="762"/>
      <c r="C182" s="762"/>
      <c r="D182" s="762"/>
      <c r="E182" s="762"/>
      <c r="F182" s="762"/>
      <c r="G182" s="762"/>
      <c r="H182" s="762"/>
      <c r="I182" s="762"/>
      <c r="J182" s="762"/>
      <c r="K182" s="762"/>
      <c r="L182" s="252">
        <f>SUM(L172:L181)</f>
        <v>100.00999999999998</v>
      </c>
      <c r="M182" s="252">
        <f>SUM(M172:M181)</f>
        <v>0</v>
      </c>
      <c r="N182" s="1"/>
      <c r="O182" s="1"/>
      <c r="P182" s="1"/>
      <c r="Q182" s="1"/>
      <c r="R182" s="1"/>
      <c r="S182" s="1"/>
      <c r="T182" s="1"/>
      <c r="U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6.5" customHeight="1" x14ac:dyDescent="0.25">
      <c r="A184" s="1"/>
      <c r="B184" s="1"/>
      <c r="C184" s="1"/>
      <c r="D184" s="1"/>
      <c r="E184" s="753" t="s">
        <v>256</v>
      </c>
      <c r="F184" s="753"/>
      <c r="G184" s="753"/>
      <c r="H184" s="281">
        <f>M182</f>
        <v>0</v>
      </c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87"/>
      <c r="C185" s="87"/>
      <c r="D185" s="87"/>
      <c r="E185" s="87"/>
      <c r="F185" s="87"/>
      <c r="G185" s="87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519"/>
      <c r="B186" s="519"/>
      <c r="C186" s="519"/>
      <c r="D186" s="520"/>
      <c r="E186" s="530" t="s">
        <v>323</v>
      </c>
      <c r="F186" s="530"/>
      <c r="G186" s="530" t="s">
        <v>324</v>
      </c>
      <c r="H186" s="530"/>
      <c r="I186" s="530" t="s">
        <v>325</v>
      </c>
      <c r="J186" s="530"/>
      <c r="K186" s="531" t="s">
        <v>341</v>
      </c>
      <c r="L186" s="531"/>
      <c r="M186" s="530" t="s">
        <v>342</v>
      </c>
      <c r="N186" s="530"/>
      <c r="O186" s="518" t="s">
        <v>77</v>
      </c>
      <c r="P186" s="1"/>
      <c r="R186" s="1"/>
      <c r="S186" s="1"/>
      <c r="T186" s="1"/>
      <c r="U186" s="1"/>
      <c r="V186" s="1"/>
      <c r="W186" s="1"/>
    </row>
    <row r="187" spans="1:23" ht="15" customHeight="1" x14ac:dyDescent="0.25">
      <c r="A187" s="521"/>
      <c r="B187" s="521"/>
      <c r="C187" s="521"/>
      <c r="D187" s="522"/>
      <c r="E187" s="530"/>
      <c r="F187" s="530"/>
      <c r="G187" s="530"/>
      <c r="H187" s="530"/>
      <c r="I187" s="530"/>
      <c r="J187" s="530"/>
      <c r="K187" s="531"/>
      <c r="L187" s="531"/>
      <c r="M187" s="530"/>
      <c r="N187" s="530"/>
      <c r="O187" s="518"/>
      <c r="P187" s="1"/>
      <c r="Q187" s="1"/>
      <c r="R187" s="1"/>
      <c r="S187" s="1"/>
      <c r="T187" s="1"/>
      <c r="U187" s="1"/>
      <c r="V187" s="1"/>
      <c r="W187" s="1"/>
    </row>
    <row r="188" spans="1:23" ht="27" customHeight="1" x14ac:dyDescent="0.3">
      <c r="A188" s="526" t="s">
        <v>320</v>
      </c>
      <c r="B188" s="526"/>
      <c r="C188" s="526"/>
      <c r="D188" s="526"/>
      <c r="E188" s="528">
        <f>F106</f>
        <v>0</v>
      </c>
      <c r="F188" s="528"/>
      <c r="G188" s="516">
        <f>L125</f>
        <v>0</v>
      </c>
      <c r="H188" s="516"/>
      <c r="I188" s="516">
        <f>M139</f>
        <v>0</v>
      </c>
      <c r="J188" s="516"/>
      <c r="K188" s="516">
        <f>H168</f>
        <v>0</v>
      </c>
      <c r="L188" s="516"/>
      <c r="M188" s="516">
        <f>M182</f>
        <v>0</v>
      </c>
      <c r="N188" s="516"/>
      <c r="O188" s="311"/>
      <c r="P188" s="1"/>
      <c r="Q188" s="1"/>
      <c r="R188" s="1"/>
      <c r="S188" s="1"/>
      <c r="T188" s="1"/>
      <c r="U188" s="1"/>
      <c r="V188" s="1"/>
      <c r="W188" s="1"/>
    </row>
    <row r="189" spans="1:23" ht="18.75" customHeight="1" x14ac:dyDescent="0.3">
      <c r="A189" s="525" t="s">
        <v>321</v>
      </c>
      <c r="B189" s="525"/>
      <c r="C189" s="525"/>
      <c r="D189" s="525"/>
      <c r="E189" s="529">
        <v>21.62</v>
      </c>
      <c r="F189" s="529"/>
      <c r="G189" s="516">
        <v>13.26</v>
      </c>
      <c r="H189" s="516"/>
      <c r="I189" s="516">
        <v>14.16</v>
      </c>
      <c r="J189" s="516"/>
      <c r="K189" s="516">
        <v>30.64</v>
      </c>
      <c r="L189" s="516"/>
      <c r="M189" s="516">
        <v>20.3</v>
      </c>
      <c r="N189" s="516"/>
      <c r="O189" s="312">
        <f>SUM(E189:M189)</f>
        <v>99.98</v>
      </c>
      <c r="P189" s="1"/>
      <c r="Q189" s="1"/>
      <c r="R189" s="1"/>
      <c r="S189" s="1"/>
      <c r="T189" s="1"/>
      <c r="U189" s="1"/>
      <c r="V189" s="1"/>
      <c r="W189" s="1"/>
    </row>
    <row r="190" spans="1:23" ht="23.25" customHeight="1" x14ac:dyDescent="0.3">
      <c r="A190" s="527" t="s">
        <v>322</v>
      </c>
      <c r="B190" s="527"/>
      <c r="C190" s="527"/>
      <c r="D190" s="527"/>
      <c r="E190" s="517">
        <f>(E188*E189)/100</f>
        <v>0</v>
      </c>
      <c r="F190" s="517"/>
      <c r="G190" s="517">
        <f t="shared" ref="G190" si="8">(G188*G189)/100</f>
        <v>0</v>
      </c>
      <c r="H190" s="517"/>
      <c r="I190" s="517">
        <f>(I188*I189)/100</f>
        <v>0</v>
      </c>
      <c r="J190" s="517"/>
      <c r="K190" s="517">
        <f>(K188*K189)/100</f>
        <v>0</v>
      </c>
      <c r="L190" s="517"/>
      <c r="M190" s="517">
        <f>(M188*M189)/100</f>
        <v>0</v>
      </c>
      <c r="N190" s="517"/>
      <c r="O190" s="313">
        <f>SUM(E190:M190)</f>
        <v>0</v>
      </c>
      <c r="P190" s="1"/>
      <c r="Q190" s="1"/>
      <c r="R190" s="1"/>
      <c r="S190" s="1"/>
      <c r="T190" s="1"/>
      <c r="U190" s="1"/>
      <c r="V190" s="1"/>
      <c r="W190" s="1"/>
    </row>
    <row r="191" spans="1:23" ht="23.25" customHeight="1" x14ac:dyDescent="0.3">
      <c r="A191" s="211"/>
      <c r="B191" s="211"/>
      <c r="C191" s="211"/>
      <c r="D191" s="211"/>
      <c r="E191" s="212"/>
      <c r="F191" s="212"/>
      <c r="G191" s="212"/>
      <c r="H191" s="212"/>
      <c r="I191" s="212"/>
      <c r="J191" s="212"/>
      <c r="K191" s="212"/>
      <c r="L191" s="212"/>
      <c r="M191" s="212"/>
      <c r="N191" s="212"/>
      <c r="O191" s="213"/>
      <c r="P191" s="12"/>
      <c r="Q191" s="1"/>
      <c r="R191" s="1"/>
      <c r="S191" s="1"/>
      <c r="T191" s="1"/>
      <c r="U191" s="1"/>
      <c r="V191" s="1"/>
      <c r="W191" s="1"/>
    </row>
    <row r="192" spans="1:23" ht="39" customHeight="1" x14ac:dyDescent="0.25">
      <c r="A192" s="412" t="s">
        <v>448</v>
      </c>
      <c r="B192" s="412"/>
      <c r="C192" s="412" t="s">
        <v>451</v>
      </c>
      <c r="D192" s="412"/>
      <c r="E192" s="285">
        <f>SUM(B91+C91+K91+L91+B102+C102+G102+H102+K134+K136+K161+K162+K172+K173)</f>
        <v>0</v>
      </c>
      <c r="F192" s="781" t="s">
        <v>439</v>
      </c>
      <c r="G192" s="781"/>
      <c r="H192" s="791">
        <f>IF(E192=0,O190-10,IF(E193=0,O190-10,IF(E193&gt;0,O190+10)))</f>
        <v>-10</v>
      </c>
      <c r="I192" s="791"/>
      <c r="J192" s="781" t="s">
        <v>440</v>
      </c>
      <c r="K192" s="781"/>
      <c r="L192" s="779">
        <f>H192*B195</f>
        <v>-156259.79999999999</v>
      </c>
      <c r="M192" s="779"/>
      <c r="N192" s="792" t="s">
        <v>441</v>
      </c>
      <c r="O192" s="792"/>
      <c r="P192" s="779">
        <f>L192*I4</f>
        <v>0</v>
      </c>
      <c r="Q192" s="780"/>
      <c r="R192" s="781" t="s">
        <v>443</v>
      </c>
      <c r="S192" s="781"/>
      <c r="T192" s="782">
        <f>N17+N27+N37+N47+N51+N55+N59+N69+N77</f>
        <v>0</v>
      </c>
      <c r="U192" s="782"/>
      <c r="V192" s="1"/>
      <c r="W192" s="1"/>
    </row>
    <row r="193" spans="1:23" ht="25.5" customHeight="1" x14ac:dyDescent="0.25">
      <c r="A193" s="412"/>
      <c r="B193" s="412"/>
      <c r="C193" s="412" t="s">
        <v>452</v>
      </c>
      <c r="D193" s="412"/>
      <c r="E193" s="285">
        <f>SUM(J119+K133+K135+K157+K155+K156+K158+K159+K163+E194+K164+K165)</f>
        <v>0</v>
      </c>
      <c r="F193" s="781"/>
      <c r="G193" s="781"/>
      <c r="H193" s="791"/>
      <c r="I193" s="791"/>
      <c r="J193" s="781"/>
      <c r="K193" s="781"/>
      <c r="L193" s="779"/>
      <c r="M193" s="779"/>
      <c r="N193" s="792"/>
      <c r="O193" s="792"/>
      <c r="P193" s="780"/>
      <c r="Q193" s="780"/>
      <c r="R193" s="781"/>
      <c r="S193" s="781"/>
      <c r="T193" s="782"/>
      <c r="U193" s="782"/>
      <c r="V193" s="1"/>
      <c r="W193" s="1"/>
    </row>
    <row r="194" spans="1:23" ht="24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51.75" customHeight="1" x14ac:dyDescent="0.25">
      <c r="A195" s="314" t="s">
        <v>457</v>
      </c>
      <c r="B195" s="315">
        <v>15625.98</v>
      </c>
      <c r="C195" s="1"/>
      <c r="E195" s="783" t="s">
        <v>449</v>
      </c>
      <c r="F195" s="784"/>
      <c r="G195" s="785">
        <f>P192+T192</f>
        <v>0</v>
      </c>
      <c r="H195" s="785"/>
      <c r="I195" s="786" t="s">
        <v>444</v>
      </c>
      <c r="J195" s="786"/>
      <c r="K195" s="785">
        <f>G195/5</f>
        <v>0</v>
      </c>
      <c r="L195" s="787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5" customHeight="1" x14ac:dyDescent="0.25">
      <c r="A196" s="1"/>
      <c r="B196" s="1"/>
      <c r="C196" s="88" t="s">
        <v>71</v>
      </c>
      <c r="D196" s="88"/>
      <c r="E196" s="88"/>
      <c r="F196" s="88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71.25" customHeight="1" x14ac:dyDescent="0.25">
      <c r="A197" s="1"/>
      <c r="B197" s="1"/>
      <c r="C197" s="1"/>
      <c r="D197" s="197" t="s">
        <v>75</v>
      </c>
      <c r="E197" s="151" t="s">
        <v>326</v>
      </c>
      <c r="F197" s="231"/>
      <c r="G197" s="23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05" x14ac:dyDescent="0.25">
      <c r="A198" s="1"/>
      <c r="B198" s="1"/>
      <c r="C198" s="1"/>
      <c r="D198" s="89" t="s">
        <v>72</v>
      </c>
      <c r="E198" s="152">
        <f>E190</f>
        <v>0</v>
      </c>
      <c r="F198" s="231"/>
      <c r="G198" s="69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0" x14ac:dyDescent="0.25">
      <c r="A199" s="1"/>
      <c r="B199" s="1"/>
      <c r="C199" s="1"/>
      <c r="D199" s="90" t="s">
        <v>76</v>
      </c>
      <c r="E199" s="152">
        <f>G190</f>
        <v>0</v>
      </c>
      <c r="F199" s="231"/>
      <c r="G199" s="69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0" x14ac:dyDescent="0.25">
      <c r="A200" s="1"/>
      <c r="B200" s="1"/>
      <c r="C200" s="1"/>
      <c r="D200" s="90" t="s">
        <v>78</v>
      </c>
      <c r="E200" s="152">
        <f>I190</f>
        <v>0</v>
      </c>
      <c r="F200" s="231"/>
      <c r="G200" s="69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5" x14ac:dyDescent="0.25">
      <c r="A201" s="1"/>
      <c r="B201" s="1"/>
      <c r="C201" s="1"/>
      <c r="D201" s="89" t="s">
        <v>73</v>
      </c>
      <c r="E201" s="152">
        <f>K190</f>
        <v>0</v>
      </c>
      <c r="F201" s="231"/>
      <c r="G201" s="69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60" x14ac:dyDescent="0.25">
      <c r="A202" s="1"/>
      <c r="B202" s="1"/>
      <c r="C202" s="1"/>
      <c r="D202" s="89" t="s">
        <v>74</v>
      </c>
      <c r="E202" s="152">
        <f>M190</f>
        <v>0</v>
      </c>
      <c r="F202" s="231"/>
      <c r="G202" s="69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"/>
      <c r="B203" s="1"/>
      <c r="C203" s="1"/>
      <c r="D203" s="91" t="s">
        <v>77</v>
      </c>
      <c r="E203" s="92">
        <f>SUM(E198:E202)</f>
        <v>0</v>
      </c>
      <c r="F203" s="232"/>
      <c r="G203" s="23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"/>
      <c r="B204" s="1"/>
      <c r="C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"/>
      <c r="B205" s="1"/>
      <c r="C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"/>
      <c r="B206" s="1"/>
      <c r="C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</sheetData>
  <sheetProtection password="DFD7" sheet="1" objects="1" scenarios="1"/>
  <mergeCells count="322">
    <mergeCell ref="O153:O154"/>
    <mergeCell ref="P192:Q193"/>
    <mergeCell ref="R192:S193"/>
    <mergeCell ref="T192:U193"/>
    <mergeCell ref="E195:F195"/>
    <mergeCell ref="G195:H195"/>
    <mergeCell ref="I195:J195"/>
    <mergeCell ref="K195:L195"/>
    <mergeCell ref="J51:M52"/>
    <mergeCell ref="A49:O49"/>
    <mergeCell ref="A50:C50"/>
    <mergeCell ref="F50:G50"/>
    <mergeCell ref="H50:I50"/>
    <mergeCell ref="N59:O60"/>
    <mergeCell ref="H59:I60"/>
    <mergeCell ref="C192:D192"/>
    <mergeCell ref="C193:D193"/>
    <mergeCell ref="A192:B193"/>
    <mergeCell ref="F192:G193"/>
    <mergeCell ref="H192:I193"/>
    <mergeCell ref="J192:K193"/>
    <mergeCell ref="L192:M193"/>
    <mergeCell ref="N192:O193"/>
    <mergeCell ref="B175:F175"/>
    <mergeCell ref="B176:F176"/>
    <mergeCell ref="A39:E45"/>
    <mergeCell ref="A46:C46"/>
    <mergeCell ref="F46:G46"/>
    <mergeCell ref="H46:I46"/>
    <mergeCell ref="J46:M46"/>
    <mergeCell ref="N46:O46"/>
    <mergeCell ref="A47:C47"/>
    <mergeCell ref="D47:D48"/>
    <mergeCell ref="E47:E48"/>
    <mergeCell ref="F47:G48"/>
    <mergeCell ref="H47:I48"/>
    <mergeCell ref="J47:M48"/>
    <mergeCell ref="N47:O48"/>
    <mergeCell ref="A37:C37"/>
    <mergeCell ref="D37:D38"/>
    <mergeCell ref="E37:E38"/>
    <mergeCell ref="F37:G38"/>
    <mergeCell ref="H37:I38"/>
    <mergeCell ref="N37:O38"/>
    <mergeCell ref="A38:C38"/>
    <mergeCell ref="J37:M38"/>
    <mergeCell ref="AE5:AE8"/>
    <mergeCell ref="AE9:AE15"/>
    <mergeCell ref="A29:E35"/>
    <mergeCell ref="A36:C36"/>
    <mergeCell ref="F36:G36"/>
    <mergeCell ref="H36:I36"/>
    <mergeCell ref="N36:O36"/>
    <mergeCell ref="J26:M26"/>
    <mergeCell ref="J27:M28"/>
    <mergeCell ref="J36:M36"/>
    <mergeCell ref="AE16:AE32"/>
    <mergeCell ref="AE33:AE53"/>
    <mergeCell ref="N50:O50"/>
    <mergeCell ref="J50:M50"/>
    <mergeCell ref="H51:I52"/>
    <mergeCell ref="A28:C28"/>
    <mergeCell ref="B177:F177"/>
    <mergeCell ref="B178:F178"/>
    <mergeCell ref="B180:F180"/>
    <mergeCell ref="B181:F181"/>
    <mergeCell ref="A182:K182"/>
    <mergeCell ref="E184:G184"/>
    <mergeCell ref="L170:L171"/>
    <mergeCell ref="B173:F173"/>
    <mergeCell ref="B174:F174"/>
    <mergeCell ref="B179:F179"/>
    <mergeCell ref="M170:M171"/>
    <mergeCell ref="I171:J171"/>
    <mergeCell ref="B172:F172"/>
    <mergeCell ref="L149:L150"/>
    <mergeCell ref="I145:J145"/>
    <mergeCell ref="G144:J144"/>
    <mergeCell ref="I146:J146"/>
    <mergeCell ref="I147:J147"/>
    <mergeCell ref="I148:J148"/>
    <mergeCell ref="A149:K150"/>
    <mergeCell ref="M149:M150"/>
    <mergeCell ref="M144:M145"/>
    <mergeCell ref="E168:G168"/>
    <mergeCell ref="I155:J155"/>
    <mergeCell ref="I156:J156"/>
    <mergeCell ref="I157:J157"/>
    <mergeCell ref="I158:J158"/>
    <mergeCell ref="I159:J159"/>
    <mergeCell ref="I160:J160"/>
    <mergeCell ref="B165:F165"/>
    <mergeCell ref="A170:F171"/>
    <mergeCell ref="G170:J170"/>
    <mergeCell ref="K170:K171"/>
    <mergeCell ref="B148:F148"/>
    <mergeCell ref="N3:O3"/>
    <mergeCell ref="L3:M3"/>
    <mergeCell ref="J3:K3"/>
    <mergeCell ref="H3:I3"/>
    <mergeCell ref="C3:D3"/>
    <mergeCell ref="A83:M83"/>
    <mergeCell ref="C106:E106"/>
    <mergeCell ref="A125:J125"/>
    <mergeCell ref="D127:G127"/>
    <mergeCell ref="N26:O26"/>
    <mergeCell ref="N54:O54"/>
    <mergeCell ref="N27:O28"/>
    <mergeCell ref="N55:O56"/>
    <mergeCell ref="E51:E52"/>
    <mergeCell ref="E55:E56"/>
    <mergeCell ref="A48:C48"/>
    <mergeCell ref="A18:C18"/>
    <mergeCell ref="A26:C26"/>
    <mergeCell ref="F26:G26"/>
    <mergeCell ref="H26:I26"/>
    <mergeCell ref="A3:B3"/>
    <mergeCell ref="A51:C51"/>
    <mergeCell ref="D51:D52"/>
    <mergeCell ref="F51:G52"/>
    <mergeCell ref="F61:H61"/>
    <mergeCell ref="A68:C68"/>
    <mergeCell ref="F68:G68"/>
    <mergeCell ref="H68:I68"/>
    <mergeCell ref="J68:K68"/>
    <mergeCell ref="L68:M68"/>
    <mergeCell ref="A59:C59"/>
    <mergeCell ref="D59:D60"/>
    <mergeCell ref="F59:G60"/>
    <mergeCell ref="E59:E60"/>
    <mergeCell ref="A63:E67"/>
    <mergeCell ref="A54:C54"/>
    <mergeCell ref="F54:G54"/>
    <mergeCell ref="H54:I54"/>
    <mergeCell ref="A56:C56"/>
    <mergeCell ref="J54:M54"/>
    <mergeCell ref="J55:M56"/>
    <mergeCell ref="J58:M58"/>
    <mergeCell ref="J59:M60"/>
    <mergeCell ref="A60:C60"/>
    <mergeCell ref="F16:G16"/>
    <mergeCell ref="I136:J136"/>
    <mergeCell ref="A8:E15"/>
    <mergeCell ref="A19:E25"/>
    <mergeCell ref="G198:G202"/>
    <mergeCell ref="I162:J162"/>
    <mergeCell ref="I165:J165"/>
    <mergeCell ref="B137:F137"/>
    <mergeCell ref="A130:F131"/>
    <mergeCell ref="A57:O57"/>
    <mergeCell ref="A58:C58"/>
    <mergeCell ref="F58:G58"/>
    <mergeCell ref="H58:I58"/>
    <mergeCell ref="N58:O58"/>
    <mergeCell ref="A55:C55"/>
    <mergeCell ref="D55:D56"/>
    <mergeCell ref="F55:G56"/>
    <mergeCell ref="H55:I56"/>
    <mergeCell ref="N51:O52"/>
    <mergeCell ref="A52:C52"/>
    <mergeCell ref="A53:O53"/>
    <mergeCell ref="A139:K139"/>
    <mergeCell ref="E141:H141"/>
    <mergeCell ref="A166:K166"/>
    <mergeCell ref="A1:O1"/>
    <mergeCell ref="C4:D4"/>
    <mergeCell ref="F4:H4"/>
    <mergeCell ref="I4:J4"/>
    <mergeCell ref="K4:M4"/>
    <mergeCell ref="N4:O4"/>
    <mergeCell ref="A27:C27"/>
    <mergeCell ref="D27:D28"/>
    <mergeCell ref="F27:G28"/>
    <mergeCell ref="H27:I28"/>
    <mergeCell ref="E27:E28"/>
    <mergeCell ref="A17:C17"/>
    <mergeCell ref="D17:D18"/>
    <mergeCell ref="F17:G18"/>
    <mergeCell ref="H17:I18"/>
    <mergeCell ref="H16:I16"/>
    <mergeCell ref="N16:O16"/>
    <mergeCell ref="N17:O18"/>
    <mergeCell ref="E17:E18"/>
    <mergeCell ref="J16:M16"/>
    <mergeCell ref="J17:M18"/>
    <mergeCell ref="A6:O6"/>
    <mergeCell ref="A7:O7"/>
    <mergeCell ref="A16:C16"/>
    <mergeCell ref="X67:Z73"/>
    <mergeCell ref="A82:M82"/>
    <mergeCell ref="A84:M84"/>
    <mergeCell ref="A79:I79"/>
    <mergeCell ref="J79:K79"/>
    <mergeCell ref="N69:U70"/>
    <mergeCell ref="A77:C77"/>
    <mergeCell ref="D77:D78"/>
    <mergeCell ref="F77:G78"/>
    <mergeCell ref="H77:I78"/>
    <mergeCell ref="J77:K78"/>
    <mergeCell ref="L77:M78"/>
    <mergeCell ref="A78:C78"/>
    <mergeCell ref="A76:C76"/>
    <mergeCell ref="F76:G76"/>
    <mergeCell ref="H76:I76"/>
    <mergeCell ref="J76:K76"/>
    <mergeCell ref="L76:M76"/>
    <mergeCell ref="A69:C69"/>
    <mergeCell ref="D69:D70"/>
    <mergeCell ref="N68:U68"/>
    <mergeCell ref="A70:C70"/>
    <mergeCell ref="E69:E70"/>
    <mergeCell ref="E77:E78"/>
    <mergeCell ref="M85:M91"/>
    <mergeCell ref="A96:A97"/>
    <mergeCell ref="A101:H101"/>
    <mergeCell ref="I96:I102"/>
    <mergeCell ref="A95:I95"/>
    <mergeCell ref="A90:L90"/>
    <mergeCell ref="A85:A86"/>
    <mergeCell ref="A71:E75"/>
    <mergeCell ref="F69:G70"/>
    <mergeCell ref="H69:I70"/>
    <mergeCell ref="J69:K70"/>
    <mergeCell ref="L69:M70"/>
    <mergeCell ref="M153:M154"/>
    <mergeCell ref="N77:U78"/>
    <mergeCell ref="N76:U76"/>
    <mergeCell ref="B146:F146"/>
    <mergeCell ref="B147:F147"/>
    <mergeCell ref="B120:F120"/>
    <mergeCell ref="B121:F121"/>
    <mergeCell ref="L117:L118"/>
    <mergeCell ref="M130:M131"/>
    <mergeCell ref="A129:M129"/>
    <mergeCell ref="L130:L131"/>
    <mergeCell ref="A110:L110"/>
    <mergeCell ref="A108:L109"/>
    <mergeCell ref="K130:K131"/>
    <mergeCell ref="G117:I117"/>
    <mergeCell ref="J117:J118"/>
    <mergeCell ref="O91:Q95"/>
    <mergeCell ref="O86:Q89"/>
    <mergeCell ref="A144:F145"/>
    <mergeCell ref="K144:K145"/>
    <mergeCell ref="L144:L145"/>
    <mergeCell ref="A117:F118"/>
    <mergeCell ref="K153:K154"/>
    <mergeCell ref="L153:L154"/>
    <mergeCell ref="I154:J154"/>
    <mergeCell ref="B124:F124"/>
    <mergeCell ref="B123:F123"/>
    <mergeCell ref="B122:F122"/>
    <mergeCell ref="K117:K118"/>
    <mergeCell ref="B119:F119"/>
    <mergeCell ref="B138:F138"/>
    <mergeCell ref="I138:J138"/>
    <mergeCell ref="I135:J135"/>
    <mergeCell ref="I137:J137"/>
    <mergeCell ref="I131:J131"/>
    <mergeCell ref="G130:J130"/>
    <mergeCell ref="B134:F134"/>
    <mergeCell ref="B136:F136"/>
    <mergeCell ref="E151:G152"/>
    <mergeCell ref="H151:I152"/>
    <mergeCell ref="M188:N188"/>
    <mergeCell ref="M189:N189"/>
    <mergeCell ref="M190:N190"/>
    <mergeCell ref="B132:F132"/>
    <mergeCell ref="I132:J132"/>
    <mergeCell ref="B133:F133"/>
    <mergeCell ref="I133:J133"/>
    <mergeCell ref="B135:F135"/>
    <mergeCell ref="I161:J161"/>
    <mergeCell ref="B164:F164"/>
    <mergeCell ref="I164:J164"/>
    <mergeCell ref="B163:F163"/>
    <mergeCell ref="B158:F158"/>
    <mergeCell ref="B159:F159"/>
    <mergeCell ref="B160:F160"/>
    <mergeCell ref="B161:F161"/>
    <mergeCell ref="B162:F162"/>
    <mergeCell ref="B157:F157"/>
    <mergeCell ref="B156:F156"/>
    <mergeCell ref="B155:F155"/>
    <mergeCell ref="B151:C151"/>
    <mergeCell ref="A153:F154"/>
    <mergeCell ref="G153:J153"/>
    <mergeCell ref="N153:N154"/>
    <mergeCell ref="E2:J2"/>
    <mergeCell ref="I189:J189"/>
    <mergeCell ref="I188:J188"/>
    <mergeCell ref="I190:J190"/>
    <mergeCell ref="O186:O187"/>
    <mergeCell ref="A186:D187"/>
    <mergeCell ref="A143:M143"/>
    <mergeCell ref="A189:D189"/>
    <mergeCell ref="A188:D188"/>
    <mergeCell ref="A190:D190"/>
    <mergeCell ref="E188:F188"/>
    <mergeCell ref="E189:F189"/>
    <mergeCell ref="E190:F190"/>
    <mergeCell ref="G188:H188"/>
    <mergeCell ref="G189:H189"/>
    <mergeCell ref="G190:H190"/>
    <mergeCell ref="E186:F187"/>
    <mergeCell ref="G186:H187"/>
    <mergeCell ref="I186:J187"/>
    <mergeCell ref="K186:L187"/>
    <mergeCell ref="K188:L188"/>
    <mergeCell ref="K189:L189"/>
    <mergeCell ref="K190:L190"/>
    <mergeCell ref="M186:N187"/>
    <mergeCell ref="O11:O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</mergeCells>
  <dataValidations count="6">
    <dataValidation type="list" allowBlank="1" showInputMessage="1" showErrorMessage="1" sqref="G71 I71 K71 M71 O71 Q71 S71 U71">
      <formula1>$AG$33:$AG$54</formula1>
    </dataValidation>
    <dataValidation type="list" allowBlank="1" showInputMessage="1" showErrorMessage="1" sqref="G63 I63 K63 M63 O63 Q63 S63 U63">
      <formula1>$AG$5:$AG$32</formula1>
    </dataValidation>
    <dataValidation type="list" allowBlank="1" showInputMessage="1" showErrorMessage="1" sqref="G29 I29 K29 M29 O29">
      <formula1>$AG$16:$AG$31</formula1>
    </dataValidation>
    <dataValidation type="list" allowBlank="1" showInputMessage="1" showErrorMessage="1" sqref="G8 I8 K8 M8 O8">
      <formula1>$AG$5:$AG$8</formula1>
    </dataValidation>
    <dataValidation type="list" allowBlank="1" showInputMessage="1" showErrorMessage="1" sqref="G19 I19 K19 M19 O19">
      <formula1>$AG$9:$AG$15</formula1>
    </dataValidation>
    <dataValidation type="list" allowBlank="1" showInputMessage="1" showErrorMessage="1" sqref="G39 I39 K39 M39 O39">
      <formula1>$AG$33:$AG$53</formula1>
    </dataValidation>
  </dataValidation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"/>
  <sheetViews>
    <sheetView topLeftCell="A8" workbookViewId="0">
      <selection activeCell="O14" sqref="O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activeCellId="1" sqref="F18 A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 individual</vt:lpstr>
      <vt:lpstr>F grupal </vt:lpstr>
      <vt:lpstr>Portada general</vt:lpstr>
      <vt:lpstr>Formulario SAgro</vt:lpstr>
      <vt:lpstr>Bibliografia </vt:lpstr>
      <vt:lpstr>Especificaciones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2015-01-12T22:54:30Z</dcterms:created>
  <dcterms:modified xsi:type="dcterms:W3CDTF">2017-03-07T16:13:39Z</dcterms:modified>
</cp:coreProperties>
</file>