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5" yWindow="4095" windowWidth="20550" windowHeight="4155"/>
  </bookViews>
  <sheets>
    <sheet name="Resumen" sheetId="2" r:id="rId1"/>
    <sheet name="Clasificación" sheetId="4" r:id="rId2"/>
    <sheet name="Cálculos" sheetId="6" r:id="rId3"/>
  </sheets>
  <definedNames>
    <definedName name="Personal">Clasificación!$A$9:$A$10</definedName>
    <definedName name="Tipo">Clasificación!$A$3:$A$5</definedName>
  </definedNames>
  <calcPr calcId="125725"/>
</workbook>
</file>

<file path=xl/calcChain.xml><?xml version="1.0" encoding="utf-8"?>
<calcChain xmlns="http://schemas.openxmlformats.org/spreadsheetml/2006/main">
  <c r="Z14" i="6"/>
  <c r="Z11"/>
  <c r="Z24"/>
  <c r="AA25"/>
  <c r="Z15"/>
  <c r="Z9"/>
  <c r="Z22"/>
  <c r="T24"/>
  <c r="O25"/>
  <c r="O24"/>
  <c r="N24"/>
  <c r="K27"/>
  <c r="N17"/>
  <c r="N16"/>
  <c r="K26"/>
  <c r="O26"/>
  <c r="N15"/>
  <c r="G6"/>
  <c r="R7"/>
  <c r="O7"/>
  <c r="L7"/>
  <c r="H56"/>
  <c r="F56"/>
  <c r="G53"/>
  <c r="G48"/>
  <c r="G43"/>
  <c r="G39"/>
  <c r="G35"/>
  <c r="G31"/>
  <c r="G27"/>
  <c r="G22"/>
  <c r="G19"/>
  <c r="G15"/>
  <c r="G11"/>
  <c r="T11"/>
  <c r="T12"/>
  <c r="T13"/>
  <c r="Z21"/>
  <c r="AA21"/>
  <c r="Y24"/>
  <c r="AA24"/>
  <c r="G56"/>
  <c r="O27"/>
  <c r="K16"/>
  <c r="K23"/>
  <c r="N26"/>
  <c r="Y22"/>
  <c r="AA22"/>
  <c r="K15"/>
  <c r="K18"/>
  <c r="K17"/>
  <c r="K20"/>
  <c r="N7"/>
  <c r="K7"/>
  <c r="D58"/>
  <c r="K19"/>
  <c r="N25"/>
  <c r="Q7"/>
  <c r="T7"/>
  <c r="K24"/>
  <c r="N27"/>
  <c r="N28"/>
  <c r="N29"/>
  <c r="S24"/>
  <c r="U24"/>
  <c r="D59"/>
  <c r="Z12"/>
  <c r="Z13"/>
  <c r="Z16"/>
  <c r="U7"/>
  <c r="U8"/>
  <c r="Y23"/>
  <c r="AA23"/>
</calcChain>
</file>

<file path=xl/comments1.xml><?xml version="1.0" encoding="utf-8"?>
<comments xmlns="http://schemas.openxmlformats.org/spreadsheetml/2006/main">
  <authors>
    <author>CCacalvarado</author>
  </authors>
  <commentList>
    <comment ref="I26" authorId="0">
      <text>
        <r>
          <rPr>
            <b/>
            <sz val="9"/>
            <color indexed="81"/>
            <rFont val="Tahoma"/>
            <family val="2"/>
          </rPr>
          <t>CCacalvarado:</t>
        </r>
        <r>
          <rPr>
            <sz val="9"/>
            <color indexed="81"/>
            <rFont val="Tahoma"/>
            <family val="2"/>
          </rPr>
          <t xml:space="preserve">
FALTA</t>
        </r>
      </text>
    </comment>
    <comment ref="E27" authorId="0">
      <text>
        <r>
          <rPr>
            <b/>
            <sz val="9"/>
            <color indexed="81"/>
            <rFont val="Tahoma"/>
            <family val="2"/>
          </rPr>
          <t>CCacalvarado:</t>
        </r>
        <r>
          <rPr>
            <sz val="9"/>
            <color indexed="81"/>
            <rFont val="Tahoma"/>
            <family val="2"/>
          </rPr>
          <t xml:space="preserve">
Revisar: Acá es una herramienta realmente,se compra al proveedor pero quien lo lleva a la práctica es el colaborador interno</t>
        </r>
      </text>
    </comment>
    <comment ref="I27" authorId="0">
      <text>
        <r>
          <rPr>
            <b/>
            <sz val="9"/>
            <color indexed="81"/>
            <rFont val="Tahoma"/>
            <family val="2"/>
          </rPr>
          <t>CCacalvarado:</t>
        </r>
        <r>
          <rPr>
            <sz val="9"/>
            <color indexed="81"/>
            <rFont val="Tahoma"/>
            <family val="2"/>
          </rPr>
          <t xml:space="preserve">
COSTO DÓLAR: 545,03- DOMINGO 26 OCT</t>
        </r>
      </text>
    </comment>
  </commentList>
</comments>
</file>

<file path=xl/comments2.xml><?xml version="1.0" encoding="utf-8"?>
<comments xmlns="http://schemas.openxmlformats.org/spreadsheetml/2006/main">
  <authors>
    <author>CCacalvarado</author>
  </authors>
  <commentList>
    <comment ref="A1" authorId="0">
      <text>
        <r>
          <rPr>
            <b/>
            <sz val="9"/>
            <color indexed="81"/>
            <rFont val="Tahoma"/>
            <family val="2"/>
          </rPr>
          <t>CCacalvarado:</t>
        </r>
        <r>
          <rPr>
            <sz val="9"/>
            <color indexed="81"/>
            <rFont val="Tahoma"/>
            <family val="2"/>
          </rPr>
          <t xml:space="preserve">
http://datateca.unad.edu.co/contenidos/358029/ContenidoLinea/leccin_2_definicin_y_conceptos_de_tecnologas_limpias.html</t>
        </r>
      </text>
    </comment>
  </commentList>
</comments>
</file>

<file path=xl/comments3.xml><?xml version="1.0" encoding="utf-8"?>
<comments xmlns="http://schemas.openxmlformats.org/spreadsheetml/2006/main">
  <authors>
    <author>CCacalvarado</author>
  </authors>
  <commentList>
    <comment ref="Z15" authorId="0">
      <text>
        <r>
          <rPr>
            <b/>
            <sz val="9"/>
            <color indexed="81"/>
            <rFont val="Tahoma"/>
            <family val="2"/>
          </rPr>
          <t>CCacalvarado:</t>
        </r>
        <r>
          <rPr>
            <sz val="9"/>
            <color indexed="81"/>
            <rFont val="Tahoma"/>
            <family val="2"/>
          </rPr>
          <t xml:space="preserve">
Cambio del Dólar: 16-05-2015 BCCR</t>
        </r>
      </text>
    </comment>
    <comment ref="T24" authorId="0">
      <text>
        <r>
          <rPr>
            <b/>
            <sz val="9"/>
            <color indexed="81"/>
            <rFont val="Tahoma"/>
            <family val="2"/>
          </rPr>
          <t>CCacalvarado:</t>
        </r>
        <r>
          <rPr>
            <sz val="9"/>
            <color indexed="81"/>
            <rFont val="Tahoma"/>
            <family val="2"/>
          </rPr>
          <t xml:space="preserve">
Cambio del Dólar: 16-05-2015 BCCR</t>
        </r>
      </text>
    </comment>
    <comment ref="K27" authorId="0">
      <text>
        <r>
          <rPr>
            <b/>
            <sz val="9"/>
            <color indexed="81"/>
            <rFont val="Tahoma"/>
            <family val="2"/>
          </rPr>
          <t>CCacalvarado:</t>
        </r>
        <r>
          <rPr>
            <sz val="9"/>
            <color indexed="81"/>
            <rFont val="Tahoma"/>
            <family val="2"/>
          </rPr>
          <t xml:space="preserve">
Cambio del Dólar: 16-05-2015 BCCR</t>
        </r>
      </text>
    </comment>
  </commentList>
</comments>
</file>

<file path=xl/sharedStrings.xml><?xml version="1.0" encoding="utf-8"?>
<sst xmlns="http://schemas.openxmlformats.org/spreadsheetml/2006/main" count="502" uniqueCount="311">
  <si>
    <t>Aprovechamiento de plástico 7</t>
  </si>
  <si>
    <t>Control: Inventario de Fugas, reporte de reposición</t>
  </si>
  <si>
    <t xml:space="preserve">Construcción de Diques Antiderrame </t>
  </si>
  <si>
    <t>Compra y Ubicación de Equipo de Contención (Kits, tarimas)</t>
  </si>
  <si>
    <t>Muestreo de Ruido Ambiental</t>
  </si>
  <si>
    <t>Instalación de Quemador bajo en NOX</t>
  </si>
  <si>
    <t>Recomendación</t>
  </si>
  <si>
    <t>RESIDUOS</t>
  </si>
  <si>
    <t>ENERGÍA Y EMISIONES</t>
  </si>
  <si>
    <t>EMISIONES POR REFRIGERANTES</t>
  </si>
  <si>
    <t>QUÍMICOS/DERRAMES</t>
  </si>
  <si>
    <t>AGUA</t>
  </si>
  <si>
    <t>Inspecciones de Fugas de agua</t>
  </si>
  <si>
    <t>Elaboración de un Procedimiento de Manejo de Químicos</t>
  </si>
  <si>
    <t>INSPECCIONES AMBIENTALES</t>
  </si>
  <si>
    <t>Procedimiento de Inspecciones Ambientales : Buenas prácticas, incidentes ambientales, manejo de químicos</t>
  </si>
  <si>
    <t>RUIDO AMBIENTAL</t>
  </si>
  <si>
    <t>Observaciones</t>
  </si>
  <si>
    <t>Tipo de Tecnología</t>
  </si>
  <si>
    <t>Proveedor</t>
  </si>
  <si>
    <t>Requerimientos del Personal</t>
  </si>
  <si>
    <t>Materiales necesarios</t>
  </si>
  <si>
    <t>TÉCNICOS</t>
  </si>
  <si>
    <t>VARIABLES</t>
  </si>
  <si>
    <t>GENERALES</t>
  </si>
  <si>
    <t>Requerimientos legales</t>
  </si>
  <si>
    <t>ECONÓMICOS</t>
  </si>
  <si>
    <t>Costo de Inversión</t>
  </si>
  <si>
    <t>Costo de Mantenimiento</t>
  </si>
  <si>
    <t>Aprovechamiento de los lodos de la PTAR</t>
  </si>
  <si>
    <t>Puntos Ecológicos de Separación de Residuos en Planta de Producción</t>
  </si>
  <si>
    <t>Clasificación de Tecnologías según Aplicación</t>
  </si>
  <si>
    <t>Tipo</t>
  </si>
  <si>
    <t>Descripción</t>
  </si>
  <si>
    <t>Optimización de procesos</t>
  </si>
  <si>
    <t>Modificación de procesos</t>
  </si>
  <si>
    <t>Cambio de procesos</t>
  </si>
  <si>
    <t>Se emplean recursos como capacitaciones, herramientas o implementos sencillos para prevenir la contaminación o hacer un uso más eficiente de los recursos en los procesos ya existentes</t>
  </si>
  <si>
    <t>Se mantienen los procesos principales y por la adición o reducción de etapas/actividades se puede mejorar la eficiencia en el uso de recursos</t>
  </si>
  <si>
    <t>Se requieren adicionar procesos nuevos o tecnologías  que involucren equipos para prevenir la contaminación</t>
  </si>
  <si>
    <t>*ABONOS VIVOS S.A</t>
  </si>
  <si>
    <t>*Ecología En Marcha</t>
  </si>
  <si>
    <t>*Laboratorio Análisis Ambiental GAIA</t>
  </si>
  <si>
    <t>*Ecosolutions Saving Energy</t>
  </si>
  <si>
    <t>*Elaboración propia por la Compañía</t>
  </si>
  <si>
    <t>*Pirámide Internacional</t>
  </si>
  <si>
    <t>*Elaboración propia por la compañía</t>
  </si>
  <si>
    <t>*Geocycle</t>
  </si>
  <si>
    <t>*PROCAME</t>
  </si>
  <si>
    <t>Apunta a:</t>
  </si>
  <si>
    <t>Reemplazo de Caldera GLP por Caldera de GLP nueva</t>
  </si>
  <si>
    <t>*CAYMA</t>
  </si>
  <si>
    <t>*Tecnología para el Mantenimiento S.A</t>
  </si>
  <si>
    <t>Apunte de la Tecnología</t>
  </si>
  <si>
    <t>Aspecto Significativo</t>
  </si>
  <si>
    <t>Requisito Legal</t>
  </si>
  <si>
    <t>Objetivo Estratégico</t>
  </si>
  <si>
    <t>Control Operacional</t>
  </si>
  <si>
    <t>*Aspecto Significativo
*Objetivo Estratégico</t>
  </si>
  <si>
    <t>*Aspecto Significativo</t>
  </si>
  <si>
    <t>*Aspecto Significativo
*Objetivo Estratégico
*Requisito Legal</t>
  </si>
  <si>
    <t>*Control Operacional</t>
  </si>
  <si>
    <t>Contratación Mano de Obra Externa</t>
  </si>
  <si>
    <t>Colaboradores Internos</t>
  </si>
  <si>
    <t>Los colaboradores internos pueden diseñar, instalar y ejecutar la tecnología</t>
  </si>
  <si>
    <t>Se requiere mano de obra externa para el diseño, instalación y ejecución   de la tecnología</t>
  </si>
  <si>
    <t>*Recipientes para lodos y grasas son ofrecidos por el proveedor</t>
  </si>
  <si>
    <t>Facilidad de Adquisición/Gestión</t>
  </si>
  <si>
    <t>*2 Unidades (punto ecológico): 4 módulos de 53 L
*4 Unidades (punto ecológico): 3 módulos de 35 L</t>
  </si>
  <si>
    <t>*Plazo de Entrega: 30 días, disponibilidad inmediata</t>
  </si>
  <si>
    <t>*N.A</t>
  </si>
  <si>
    <t>*Disponibilidad Inmediata: Gestor recoge los residuos cada vez que sea necesario</t>
  </si>
  <si>
    <t>*Entrega del Permiso de Funcionamiento
*Certificado de Manejo de Residuos de forma mensual</t>
  </si>
  <si>
    <t>*N.A: Gestor entrega los recipientes en los cuales los residuos son recogidos, poseen tapa para evitar malos olores o que se humedezcan por las condiciones climáticas</t>
  </si>
  <si>
    <r>
      <t>*</t>
    </r>
    <r>
      <rPr>
        <sz val="11"/>
        <color theme="1"/>
        <rFont val="Calibri"/>
        <family val="2"/>
        <scheme val="minor"/>
      </rPr>
      <t xml:space="preserve">Costo Transporte: ₡70 000/viaje
*Costo Tratamiento: ₡39 200/ton residuos
</t>
    </r>
    <r>
      <rPr>
        <b/>
        <sz val="11"/>
        <color theme="1"/>
        <rFont val="Calibri"/>
        <family val="2"/>
        <scheme val="minor"/>
      </rPr>
      <t xml:space="preserve">TOTAL COSTO MENSUAL: </t>
    </r>
    <r>
      <rPr>
        <b/>
        <sz val="11"/>
        <color theme="1"/>
        <rFont val="Times New Roman"/>
        <family val="1"/>
      </rPr>
      <t>₡</t>
    </r>
    <r>
      <rPr>
        <b/>
        <sz val="11"/>
        <color theme="1"/>
        <rFont val="Calibri"/>
        <family val="2"/>
      </rPr>
      <t>109 200</t>
    </r>
  </si>
  <si>
    <t>*2 Unidades (punto ecológico): 4 aros de acero inoxidable
*4 Unidades (punto ecológico): 3 aros de acero inoxidable 
*4 unidades de Cubo de Residuos: 2 pisos acero inoxidable
* 1 unidad Cubo de residuos: 1 piso</t>
  </si>
  <si>
    <t>*Plazo de Construcción: 1 semana por el técnico de Soldadura</t>
  </si>
  <si>
    <r>
      <rPr>
        <b/>
        <i/>
        <sz val="11"/>
        <color theme="1"/>
        <rFont val="Calibri"/>
        <family val="2"/>
        <scheme val="minor"/>
      </rPr>
      <t>General</t>
    </r>
    <r>
      <rPr>
        <sz val="11"/>
        <color theme="1"/>
        <rFont val="Calibri"/>
        <family val="2"/>
        <scheme val="minor"/>
      </rPr>
      <t xml:space="preserve">
*El costo mensual es un estimado, ya que los viajes pueden reducir en época seca. La unidad mínima de cobro es una tonelada de residuos</t>
    </r>
  </si>
  <si>
    <r>
      <t xml:space="preserve">*Materiales de Acero Inoxidable: 
-2 Platinas
-12 rueda con brida
-35 tubo cuadrado inoxidable
-2 tubo cuadrado inoxidable (2x2x1,5)
-2 tubo cuadrado inoxidable (2x2x1/8")
-9 varilla deformada de Construcción
</t>
    </r>
    <r>
      <rPr>
        <b/>
        <sz val="11"/>
        <color theme="1"/>
        <rFont val="Calibri"/>
        <family val="2"/>
        <scheme val="minor"/>
      </rPr>
      <t>TOTAL: ₡1 339 201</t>
    </r>
  </si>
  <si>
    <r>
      <t xml:space="preserve">*₡79 552/punto ecológico 4 módulos 53L
*₡69 608/punto ecológico 3 módulos 35 L 
</t>
    </r>
    <r>
      <rPr>
        <b/>
        <sz val="11"/>
        <color theme="1"/>
        <rFont val="Calibri"/>
        <family val="2"/>
        <scheme val="minor"/>
      </rPr>
      <t xml:space="preserve">TOTAL: </t>
    </r>
    <r>
      <rPr>
        <b/>
        <sz val="11"/>
        <color theme="1"/>
        <rFont val="Times New Roman"/>
        <family val="1"/>
      </rPr>
      <t>₡</t>
    </r>
    <r>
      <rPr>
        <b/>
        <sz val="11"/>
        <color theme="1"/>
        <rFont val="Calibri"/>
        <family val="2"/>
      </rPr>
      <t>437 536</t>
    </r>
  </si>
  <si>
    <r>
      <rPr>
        <b/>
        <i/>
        <sz val="11"/>
        <color theme="1"/>
        <rFont val="Calibri"/>
        <family val="2"/>
        <scheme val="minor"/>
      </rPr>
      <t>Desventajas</t>
    </r>
    <r>
      <rPr>
        <sz val="11"/>
        <color theme="1"/>
        <rFont val="Calibri"/>
        <family val="2"/>
        <scheme val="minor"/>
      </rPr>
      <t xml:space="preserve">
*Estos puntos ecológicos presentan la desventaja de que el volumen no soporta las cantidades de sacos de papel, cajas corrugadas o sacos de plástico de propileno, por lo que se debería idear algo extra.
*Ubicación por espacio es dificultuosa
*Por lineamientos de Aseguramiento de Calidad los recipientes deben lavarse mínimo una vez a la semana con agua y jabón
</t>
    </r>
    <r>
      <rPr>
        <b/>
        <i/>
        <sz val="11"/>
        <color theme="1"/>
        <rFont val="Calibri"/>
        <family val="2"/>
        <scheme val="minor"/>
      </rPr>
      <t xml:space="preserve">Ventajas
</t>
    </r>
    <r>
      <rPr>
        <sz val="11"/>
        <color theme="1"/>
        <rFont val="Calibri"/>
        <family val="2"/>
        <scheme val="minor"/>
      </rPr>
      <t>*Uso inmediato
*Bajo Costo</t>
    </r>
  </si>
  <si>
    <r>
      <rPr>
        <b/>
        <i/>
        <sz val="11"/>
        <color theme="1"/>
        <rFont val="Calibri"/>
        <family val="2"/>
        <scheme val="minor"/>
      </rPr>
      <t>Desventajas</t>
    </r>
    <r>
      <rPr>
        <sz val="11"/>
        <color theme="1"/>
        <rFont val="Calibri"/>
        <family val="2"/>
        <scheme val="minor"/>
      </rPr>
      <t xml:space="preserve">
*Alto Costo
*Pueden presentarse atrasos en su construcción por variadas responsabilidades del técnico de soldadura
</t>
    </r>
    <r>
      <rPr>
        <b/>
        <i/>
        <sz val="11"/>
        <color theme="1"/>
        <rFont val="Calibri"/>
        <family val="2"/>
        <scheme val="minor"/>
      </rPr>
      <t>Ventajas</t>
    </r>
    <r>
      <rPr>
        <sz val="11"/>
        <color theme="1"/>
        <rFont val="Calibri"/>
        <family val="2"/>
        <scheme val="minor"/>
      </rPr>
      <t xml:space="preserve">
*Presenta uniformidad con el resto de infraestructura de residuos de Planta de Producción
*Presenta solución al acopio de residuos de gran volumen como cajas corrugas, sacos de papel, sacos de propileno medianto el uso de los cubos
*Ubicación no requiere tanto espacio, es más compacto
*Limpieza se reduce a retiro de la bolsa</t>
    </r>
  </si>
  <si>
    <r>
      <t>*</t>
    </r>
    <r>
      <rPr>
        <sz val="11"/>
        <color theme="1"/>
        <rFont val="Calibri"/>
        <family val="2"/>
        <scheme val="minor"/>
      </rPr>
      <t>Gestor recolectaría una vez a la semana todos los residuos ordinarios reciclables, percibiendo el ingreso mensual por la venta como el pago del tratamiento de los plásticos tipo 7 contaminados alrededor de 300 kg mensuales, incluye transporte</t>
    </r>
    <r>
      <rPr>
        <b/>
        <sz val="11"/>
        <color theme="1"/>
        <rFont val="Calibri"/>
        <family val="2"/>
        <scheme val="minor"/>
      </rPr>
      <t xml:space="preserve">
TOTAL PROMEDIO: ₡110 580</t>
    </r>
  </si>
  <si>
    <r>
      <t xml:space="preserve">Desventajas
Ventajas
</t>
    </r>
    <r>
      <rPr>
        <sz val="11"/>
        <color theme="1"/>
        <rFont val="Calibri"/>
        <family val="2"/>
        <scheme val="minor"/>
      </rPr>
      <t>*Un único gestor de residuos de ordinarios aprovechables facilitaría el control del mismo para su evaluación
*No se percibe un costo mayor para la organización, ya que actualmente los fondos recolectados del pago de reciclaje se dirigen a una cuenta en común de la empresa</t>
    </r>
  </si>
  <si>
    <r>
      <rPr>
        <b/>
        <i/>
        <sz val="11"/>
        <color theme="1"/>
        <rFont val="Calibri"/>
        <family val="2"/>
        <scheme val="minor"/>
      </rPr>
      <t>Desventajas</t>
    </r>
    <r>
      <rPr>
        <sz val="11"/>
        <color theme="1"/>
        <rFont val="Calibri"/>
        <family val="2"/>
        <scheme val="minor"/>
      </rPr>
      <t xml:space="preserve">
*Costo alto de manejo y transporte
</t>
    </r>
    <r>
      <rPr>
        <b/>
        <i/>
        <sz val="11"/>
        <color theme="1"/>
        <rFont val="Calibri"/>
        <family val="2"/>
        <scheme val="minor"/>
      </rPr>
      <t>Ventajas</t>
    </r>
  </si>
  <si>
    <t>*Laboratorio de Análisis brinda equipos para realizar el muestreo</t>
  </si>
  <si>
    <t>*Disponibilidad: Planificación previa- 1 semana de anticipación</t>
  </si>
  <si>
    <t xml:space="preserve">*Entrega del Permiso de Funcionamiento
</t>
  </si>
  <si>
    <t>*Entrega del Permiso de Funcionamiento</t>
  </si>
  <si>
    <r>
      <t>*</t>
    </r>
    <r>
      <rPr>
        <sz val="11"/>
        <color theme="1"/>
        <rFont val="Times New Roman"/>
        <family val="1"/>
      </rPr>
      <t>₡</t>
    </r>
    <r>
      <rPr>
        <sz val="9.9"/>
        <color theme="1"/>
        <rFont val="Calibri"/>
        <family val="2"/>
      </rPr>
      <t>361 315: Incluye 4 puntos de muestreo en horario diurno-nocturno</t>
    </r>
  </si>
  <si>
    <r>
      <t>*</t>
    </r>
    <r>
      <rPr>
        <sz val="11"/>
        <color theme="1"/>
        <rFont val="Times New Roman"/>
        <family val="1"/>
      </rPr>
      <t>₡</t>
    </r>
    <r>
      <rPr>
        <sz val="9.9"/>
        <color theme="1"/>
        <rFont val="Calibri"/>
        <family val="2"/>
      </rPr>
      <t>818 340: Incluye muestreos en horario diurno-nocturno</t>
    </r>
  </si>
  <si>
    <r>
      <rPr>
        <b/>
        <i/>
        <sz val="11"/>
        <color theme="1"/>
        <rFont val="Calibri"/>
        <family val="2"/>
        <scheme val="minor"/>
      </rPr>
      <t>Desventajas</t>
    </r>
    <r>
      <rPr>
        <sz val="11"/>
        <color theme="1"/>
        <rFont val="Calibri"/>
        <family val="2"/>
        <scheme val="minor"/>
      </rPr>
      <t xml:space="preserve">
</t>
    </r>
    <r>
      <rPr>
        <b/>
        <i/>
        <sz val="11"/>
        <color theme="1"/>
        <rFont val="Calibri"/>
        <family val="2"/>
        <scheme val="minor"/>
      </rPr>
      <t xml:space="preserve">
Ventajas
*</t>
    </r>
    <r>
      <rPr>
        <sz val="11"/>
        <color theme="1"/>
        <rFont val="Calibri"/>
        <family val="2"/>
        <scheme val="minor"/>
      </rPr>
      <t xml:space="preserve">Proveedor se encuentra inscrito dentro de la lista de proveedores aprobados por la organización
*Previas experiencias de trabajo han sido satisfactorias
</t>
    </r>
  </si>
  <si>
    <r>
      <rPr>
        <b/>
        <i/>
        <sz val="11"/>
        <color theme="1"/>
        <rFont val="Calibri"/>
        <family val="2"/>
        <scheme val="minor"/>
      </rPr>
      <t>Desventajas</t>
    </r>
    <r>
      <rPr>
        <sz val="11"/>
        <color theme="1"/>
        <rFont val="Calibri"/>
        <family val="2"/>
        <scheme val="minor"/>
      </rPr>
      <t xml:space="preserve">
*No se posee referencias del trabajo del proveedor
*Proceso se atrasaría por inscripción de proveedor
</t>
    </r>
    <r>
      <rPr>
        <b/>
        <i/>
        <sz val="11"/>
        <color theme="1"/>
        <rFont val="Calibri"/>
        <family val="2"/>
        <scheme val="minor"/>
      </rPr>
      <t>Ventajas</t>
    </r>
  </si>
  <si>
    <t>*Instalación de un Silo de 20 toneladas para suplir la caldera
*Sistema de Ciclones para la precipitación de partículas
*Caldera de Biomasa Bhp</t>
  </si>
  <si>
    <t>*Disponibilidad: Se requiere generar una planificación previa como mínimo de seis meses. Proveedor entrega cronograma de trabajo</t>
  </si>
  <si>
    <t xml:space="preserve">*Solicitud de Inspección y Permiso de Funcionamiento de la Caldera por parte del MTSS
*Registro de la Caldera ante de la Dirección Sectorial de Energía
</t>
  </si>
  <si>
    <r>
      <t xml:space="preserve">*$124 500, aprox.: </t>
    </r>
    <r>
      <rPr>
        <sz val="11"/>
        <color theme="1"/>
        <rFont val="Times New Roman"/>
        <family val="1"/>
      </rPr>
      <t>₡</t>
    </r>
    <r>
      <rPr>
        <sz val="9.9"/>
        <color theme="1"/>
        <rFont val="Calibri"/>
        <family val="2"/>
      </rPr>
      <t>67 922 220: Costos incluye materiales necesarios, mano de obra, transporte, puesta en marcha, capacitación de operarios de caldera y solicitud de permisos</t>
    </r>
  </si>
  <si>
    <t xml:space="preserve">*Balanza Capacidad Mínima 15 kg </t>
  </si>
  <si>
    <t>*Fácil Gestión</t>
  </si>
  <si>
    <t>*Elaboración propia por la Compañía, ejecución Contratista</t>
  </si>
  <si>
    <r>
      <t xml:space="preserve">*Calibración Balanza: Anual </t>
    </r>
    <r>
      <rPr>
        <sz val="11"/>
        <color theme="1"/>
        <rFont val="Times New Roman"/>
        <family val="1"/>
      </rPr>
      <t>₡</t>
    </r>
    <r>
      <rPr>
        <sz val="9.9"/>
        <color theme="1"/>
        <rFont val="Calibri"/>
        <family val="2"/>
      </rPr>
      <t>89 875</t>
    </r>
  </si>
  <si>
    <r>
      <t xml:space="preserve">Desventajas
</t>
    </r>
    <r>
      <rPr>
        <sz val="11"/>
        <color theme="1"/>
        <rFont val="Calibri"/>
        <family val="2"/>
        <scheme val="minor"/>
      </rPr>
      <t xml:space="preserve">*Contratista es quien debe emplear el procedimiento por lo que se requiere una comunicación directa 
</t>
    </r>
    <r>
      <rPr>
        <b/>
        <i/>
        <sz val="11"/>
        <color theme="1"/>
        <rFont val="Calibri"/>
        <family val="2"/>
        <scheme val="minor"/>
      </rPr>
      <t xml:space="preserve">
Ventajas
</t>
    </r>
    <r>
      <rPr>
        <sz val="11"/>
        <color theme="1"/>
        <rFont val="Calibri"/>
        <family val="2"/>
        <scheme val="minor"/>
      </rPr>
      <t>*Procedimiento incluiría un listado oficial de equipos de refrigeración, carga de refrigerantes, establecimiento de un inventario inicial e instrucciones de seguimiento y monitoreo
*Existe una balanza en la organización que cumple con las especificaciones solicitadas</t>
    </r>
  </si>
  <si>
    <t>*4 Kits Antiderrames- Material Universal
*1 Kit Antiderrame- Material Ácidos/Bases
*Tarima Antiderrame; capacidad 220 galones</t>
  </si>
  <si>
    <t>*Plazo de Entrega: 30 días</t>
  </si>
  <si>
    <t>*3 Áreas de Construcción de Diques con un volumen mínimo de 55 galones c/u:
Bloques de construcción
Varillas
Cemento</t>
  </si>
  <si>
    <r>
      <t>*</t>
    </r>
    <r>
      <rPr>
        <sz val="11"/>
        <color theme="1"/>
        <rFont val="Times New Roman"/>
        <family val="1"/>
      </rPr>
      <t>₡</t>
    </r>
    <r>
      <rPr>
        <sz val="9.9"/>
        <color theme="1"/>
        <rFont val="Calibri"/>
        <family val="2"/>
      </rPr>
      <t>1235000 (</t>
    </r>
    <r>
      <rPr>
        <sz val="11"/>
        <color theme="1"/>
        <rFont val="Calibri"/>
        <family val="2"/>
        <scheme val="minor"/>
      </rPr>
      <t>Cotización por Contratitsta incluye materiales y mano de obra)</t>
    </r>
  </si>
  <si>
    <t>*Obtención de MSDS de las sustancias químicas en Inventario
*Rotulado de la peligrosidad de las sustancias químicas
*Verificación de las condiciones de transporte de las sustancias químicas</t>
  </si>
  <si>
    <r>
      <t>*</t>
    </r>
    <r>
      <rPr>
        <sz val="11"/>
        <color theme="1"/>
        <rFont val="Calibri"/>
        <family val="2"/>
        <scheme val="minor"/>
      </rPr>
      <t>N.A</t>
    </r>
  </si>
  <si>
    <r>
      <rPr>
        <b/>
        <i/>
        <sz val="11"/>
        <color theme="1"/>
        <rFont val="Calibri"/>
        <family val="2"/>
        <scheme val="minor"/>
      </rPr>
      <t>Desventajas</t>
    </r>
    <r>
      <rPr>
        <sz val="11"/>
        <color theme="1"/>
        <rFont val="Calibri"/>
        <family val="2"/>
        <scheme val="minor"/>
      </rPr>
      <t xml:space="preserve">
*Se requiere un proceso de formación extenso
</t>
    </r>
    <r>
      <rPr>
        <b/>
        <i/>
        <sz val="11"/>
        <color theme="1"/>
        <rFont val="Calibri"/>
        <family val="2"/>
        <scheme val="minor"/>
      </rPr>
      <t xml:space="preserve">
Ventajas</t>
    </r>
    <r>
      <rPr>
        <sz val="11"/>
        <color theme="1"/>
        <rFont val="Calibri"/>
        <family val="2"/>
        <scheme val="minor"/>
      </rPr>
      <t xml:space="preserve">
*Cumplimiento legal
*Gestión propia por responsables del área de Salud Ocupacional y Gestión Ambiental</t>
    </r>
  </si>
  <si>
    <r>
      <t>*</t>
    </r>
    <r>
      <rPr>
        <sz val="11"/>
        <color theme="1"/>
        <rFont val="Calibri"/>
        <family val="2"/>
        <scheme val="minor"/>
      </rPr>
      <t>Podrían generarse costos de mantenimiento en caso de la contención de un derrame, el costo dependerá del tipo de sustancia derramada y la cantidad de la misma</t>
    </r>
  </si>
  <si>
    <r>
      <rPr>
        <b/>
        <i/>
        <sz val="11"/>
        <color theme="1"/>
        <rFont val="Calibri"/>
        <family val="2"/>
        <scheme val="minor"/>
      </rPr>
      <t>Desventajas</t>
    </r>
    <r>
      <rPr>
        <sz val="11"/>
        <color theme="1"/>
        <rFont val="Calibri"/>
        <family val="2"/>
        <scheme val="minor"/>
      </rPr>
      <t xml:space="preserve">
*Generación de Residuos como escombros
</t>
    </r>
    <r>
      <rPr>
        <b/>
        <i/>
        <sz val="11"/>
        <color theme="1"/>
        <rFont val="Calibri"/>
        <family val="2"/>
        <scheme val="minor"/>
      </rPr>
      <t>Ventajas</t>
    </r>
    <r>
      <rPr>
        <sz val="11"/>
        <color theme="1"/>
        <rFont val="Calibri"/>
        <family val="2"/>
        <scheme val="minor"/>
      </rPr>
      <t xml:space="preserve">
*Se adapta a las condiciones de la organización
*Fácil control y mantenimiento</t>
    </r>
  </si>
  <si>
    <r>
      <t xml:space="preserve">*Kits Antiderrame-Material Universal: </t>
    </r>
    <r>
      <rPr>
        <sz val="11"/>
        <color theme="1"/>
        <rFont val="Times New Roman"/>
        <family val="1"/>
      </rPr>
      <t>₡</t>
    </r>
    <r>
      <rPr>
        <sz val="11"/>
        <color theme="1"/>
        <rFont val="Calibri"/>
        <family val="2"/>
      </rPr>
      <t xml:space="preserve">403 300
*Kit Antiderrame- Material Ácidos/Bases: </t>
    </r>
    <r>
      <rPr>
        <sz val="11"/>
        <color theme="1"/>
        <rFont val="Times New Roman"/>
        <family val="1"/>
      </rPr>
      <t>₡</t>
    </r>
    <r>
      <rPr>
        <sz val="11"/>
        <color theme="1"/>
        <rFont val="Calibri"/>
        <family val="2"/>
      </rPr>
      <t xml:space="preserve">155 333
*Tarima Antiderrame: </t>
    </r>
    <r>
      <rPr>
        <sz val="11"/>
        <color theme="1"/>
        <rFont val="Times New Roman"/>
        <family val="1"/>
      </rPr>
      <t>₡</t>
    </r>
    <r>
      <rPr>
        <sz val="11"/>
        <color theme="1"/>
        <rFont val="Calibri"/>
        <family val="2"/>
      </rPr>
      <t>298 240, 416</t>
    </r>
    <r>
      <rPr>
        <sz val="9.9"/>
        <color theme="1"/>
        <rFont val="Calibri"/>
        <family val="2"/>
      </rPr>
      <t xml:space="preserve">
</t>
    </r>
  </si>
  <si>
    <r>
      <rPr>
        <b/>
        <i/>
        <sz val="11"/>
        <color theme="1"/>
        <rFont val="Calibri"/>
        <family val="2"/>
        <scheme val="minor"/>
      </rPr>
      <t>Desventajas</t>
    </r>
    <r>
      <rPr>
        <sz val="11"/>
        <color theme="1"/>
        <rFont val="Calibri"/>
        <family val="2"/>
        <scheme val="minor"/>
      </rPr>
      <t xml:space="preserve">
*Costos Elevados. Requiere reemplazo de los materiales en caso de uso, costos dependerán de los materiales a reemplazar
*Formación a Brigadistas de Emergencias</t>
    </r>
    <r>
      <rPr>
        <b/>
        <i/>
        <sz val="11"/>
        <color theme="1"/>
        <rFont val="Calibri"/>
        <family val="2"/>
        <scheme val="minor"/>
      </rPr>
      <t xml:space="preserve">
Ventajas</t>
    </r>
    <r>
      <rPr>
        <sz val="11"/>
        <color theme="1"/>
        <rFont val="Calibri"/>
        <family val="2"/>
        <scheme val="minor"/>
      </rPr>
      <t xml:space="preserve">
*Cumplimiento legal
*Materiales de desecho fáciles de gestionar
</t>
    </r>
  </si>
  <si>
    <t>*Formato de Inspección y Control</t>
  </si>
  <si>
    <r>
      <t>*</t>
    </r>
    <r>
      <rPr>
        <sz val="11"/>
        <color theme="1"/>
        <rFont val="Calibri"/>
        <family val="2"/>
        <scheme val="minor"/>
      </rPr>
      <t xml:space="preserve">Día extra de Trabajo (Domingos)- Operario de Caldera: </t>
    </r>
    <r>
      <rPr>
        <sz val="11"/>
        <color theme="1"/>
        <rFont val="Times New Roman"/>
        <family val="1"/>
      </rPr>
      <t>₡</t>
    </r>
    <r>
      <rPr>
        <sz val="11"/>
        <color theme="1"/>
        <rFont val="Calibri"/>
        <family val="2"/>
        <scheme val="minor"/>
      </rPr>
      <t xml:space="preserve">10323,59 </t>
    </r>
  </si>
  <si>
    <r>
      <rPr>
        <b/>
        <i/>
        <sz val="11"/>
        <color theme="1"/>
        <rFont val="Calibri"/>
        <family val="2"/>
        <scheme val="minor"/>
      </rPr>
      <t>Desventajas</t>
    </r>
    <r>
      <rPr>
        <sz val="11"/>
        <color theme="1"/>
        <rFont val="Calibri"/>
        <family val="2"/>
        <scheme val="minor"/>
      </rPr>
      <t xml:space="preserve">
*Costo Día extra de Trabajo</t>
    </r>
    <r>
      <rPr>
        <b/>
        <i/>
        <sz val="11"/>
        <color theme="1"/>
        <rFont val="Calibri"/>
        <family val="2"/>
        <scheme val="minor"/>
      </rPr>
      <t xml:space="preserve">
Ventajas</t>
    </r>
    <r>
      <rPr>
        <sz val="11"/>
        <color theme="1"/>
        <rFont val="Calibri"/>
        <family val="2"/>
        <scheme val="minor"/>
      </rPr>
      <t xml:space="preserve">
*Reducción con Consumo por fugas de agua
</t>
    </r>
  </si>
  <si>
    <t>*Inclusión de Buenas Prácticas Ambientales en el Formato de Buenas Prácticas de Manufactura del área de Calidad</t>
  </si>
  <si>
    <r>
      <rPr>
        <b/>
        <i/>
        <sz val="11"/>
        <color theme="1"/>
        <rFont val="Calibri"/>
        <family val="2"/>
        <scheme val="minor"/>
      </rPr>
      <t>Desventajas</t>
    </r>
    <r>
      <rPr>
        <sz val="11"/>
        <color theme="1"/>
        <rFont val="Calibri"/>
        <family val="2"/>
        <scheme val="minor"/>
      </rPr>
      <t xml:space="preserve">
*Incremento de la Duración de la Inspección de Buenas Prácticas de Manufactura
</t>
    </r>
    <r>
      <rPr>
        <b/>
        <i/>
        <sz val="11"/>
        <color theme="1"/>
        <rFont val="Calibri"/>
        <family val="2"/>
        <scheme val="minor"/>
      </rPr>
      <t>Ventajas</t>
    </r>
    <r>
      <rPr>
        <sz val="11"/>
        <color theme="1"/>
        <rFont val="Calibri"/>
        <family val="2"/>
        <scheme val="minor"/>
      </rPr>
      <t xml:space="preserve">
*Registro de Incumplimiento en Buenas Prácticas Ambientales facilitaría la creación de planes de acción para minimizar su frecuencia
</t>
    </r>
  </si>
  <si>
    <t>* SISTEN S.A</t>
  </si>
  <si>
    <t xml:space="preserve">*Caldera Cleaver Brooks 150HP
*Sistema Electrónico Control Link
*Motobomas para el Sistema Alimentación Agua </t>
  </si>
  <si>
    <t>*Disponibilidad: Se requiere generar una planificación previa como mínimo de seis meses. Entrega de Caldera de 10 a 12 semanas. Proveedor entrega cronograma de trabajo</t>
  </si>
  <si>
    <t xml:space="preserve">*Solicitud de Inspección y Permiso de Funcionamiento de la Caldera por parte del MTSS
</t>
  </si>
  <si>
    <r>
      <t xml:space="preserve">*$125 430, aprox.: </t>
    </r>
    <r>
      <rPr>
        <sz val="11"/>
        <color theme="1"/>
        <rFont val="Times New Roman"/>
        <family val="1"/>
      </rPr>
      <t>₡</t>
    </r>
    <r>
      <rPr>
        <sz val="11"/>
        <color theme="1"/>
        <rFont val="Calibri"/>
        <family val="2"/>
        <scheme val="minor"/>
      </rPr>
      <t>68 118 524: Costos incluye materiales necesarios. No incluye mano de obra, transporte, puesta en marcha y solicitud de permisos</t>
    </r>
  </si>
  <si>
    <r>
      <t xml:space="preserve">*Costo Mensual de Combustible: $7.732,08, aprox: 
</t>
    </r>
    <r>
      <rPr>
        <sz val="11"/>
        <color theme="1"/>
        <rFont val="Times New Roman"/>
        <family val="1"/>
      </rPr>
      <t>₡</t>
    </r>
    <r>
      <rPr>
        <sz val="11"/>
        <color theme="1"/>
        <rFont val="Calibri"/>
        <family val="2"/>
        <scheme val="minor"/>
      </rPr>
      <t>4 199 138  (incluye transporte y compra de pellets)</t>
    </r>
  </si>
  <si>
    <t xml:space="preserve">*Costo Mensual de Combustible: $11 707,93, aprox: 
₡6 356 170 </t>
  </si>
  <si>
    <t xml:space="preserve">PASKAL </t>
  </si>
  <si>
    <t>Revisión, calibración y ajuste de la Caldera con colaboración de un Proveedor experto</t>
  </si>
  <si>
    <t>*Contratación Mano de Obra Externa</t>
  </si>
  <si>
    <r>
      <t>Desventajas</t>
    </r>
    <r>
      <rPr>
        <sz val="11"/>
        <color theme="1"/>
        <rFont val="Calibri"/>
        <family val="2"/>
        <scheme val="minor"/>
      </rPr>
      <t xml:space="preserve">
*No genera reducción en gases de efecto invernadero
*Propuesta no considera costos de instalación, transporte de materiales necesarios y puesta en marcha por lo que los costos son mayores
*Posee mayor cantidad de control de requisitos legales, esto porque el Reglamento de Regulación del Uso Racional de la Energía controla las emisiones de O2 y CO2 al emplear combustibles fósiles
*Medida de acción con efectos a mediano-largo plazo
</t>
    </r>
    <r>
      <rPr>
        <b/>
        <i/>
        <sz val="11"/>
        <color theme="1"/>
        <rFont val="Calibri"/>
        <family val="2"/>
        <scheme val="minor"/>
      </rPr>
      <t>Ventajas</t>
    </r>
    <r>
      <rPr>
        <sz val="11"/>
        <color theme="1"/>
        <rFont val="Calibri"/>
        <family val="2"/>
        <scheme val="minor"/>
      </rPr>
      <t xml:space="preserve">
*Tecnología de conocimiento en la organización por lo que los trabajadores ya se encuentran capacitados</t>
    </r>
  </si>
  <si>
    <r>
      <t xml:space="preserve">Desventajas
</t>
    </r>
    <r>
      <rPr>
        <sz val="11"/>
        <color theme="1"/>
        <rFont val="Calibri"/>
        <family val="2"/>
        <scheme val="minor"/>
      </rPr>
      <t xml:space="preserve">*Tecnología de reciente ingreso en el país
*Disponibilidad garantizada de materia prima únicamente por 5 años
*Caldera de 150 HP-Tipo B se transforma en una caldera tipo C- Biomásica, parámetro de PTS es menos permisivo
*Se posee una propuesta inicial de comparación, se requieren más estudios para una cotización final
*Medida de acción con efectos a mediano-largo plazo
</t>
    </r>
    <r>
      <rPr>
        <b/>
        <i/>
        <sz val="11"/>
        <color theme="1"/>
        <rFont val="Calibri"/>
        <family val="2"/>
        <scheme val="minor"/>
      </rPr>
      <t xml:space="preserve">Ventajas
</t>
    </r>
    <r>
      <rPr>
        <sz val="11"/>
        <color theme="1"/>
        <rFont val="Calibri"/>
        <family val="2"/>
        <scheme val="minor"/>
      </rPr>
      <t xml:space="preserve">*Caldera de 150 HP-Tipo B se transforma en una caldera tipo C- Biomásica; parámetro de NOX es más permisivo
*Ahorro de Combustible esperado: $47 710,21, aprox: </t>
    </r>
    <r>
      <rPr>
        <sz val="11"/>
        <color theme="1"/>
        <rFont val="Times New Roman"/>
        <family val="1"/>
      </rPr>
      <t>₡</t>
    </r>
    <r>
      <rPr>
        <sz val="11"/>
        <color theme="1"/>
        <rFont val="Calibri"/>
        <family val="2"/>
      </rPr>
      <t>26 028 667,60 anual
*Ahorro proyectado anual Ton CO2: 356,88</t>
    </r>
    <r>
      <rPr>
        <sz val="11"/>
        <color theme="1"/>
        <rFont val="Calibri"/>
        <family val="2"/>
        <scheme val="minor"/>
      </rPr>
      <t xml:space="preserve">
*Retorno de la Inversión: 2,60 años con garantía de 2 años
*Proyecto  se encuentra catalogado como “llave  en  mano”,  incluye  diseño,  equipo,  transporte,  impuestos, instalación,  puesta  en  marcha,  capacitación  y  seguimiento  por  3  meses.</t>
    </r>
  </si>
  <si>
    <t>*Disponibilidad Inmediata</t>
  </si>
  <si>
    <r>
      <rPr>
        <b/>
        <i/>
        <sz val="11"/>
        <color theme="1"/>
        <rFont val="Calibri"/>
        <family val="2"/>
        <scheme val="minor"/>
      </rPr>
      <t xml:space="preserve">Desventajas
</t>
    </r>
    <r>
      <rPr>
        <sz val="11"/>
        <color theme="1"/>
        <rFont val="Calibri"/>
        <family val="2"/>
        <scheme val="minor"/>
      </rPr>
      <t xml:space="preserve">*Acción con efectos correctivos más que preventivo
</t>
    </r>
    <r>
      <rPr>
        <b/>
        <i/>
        <sz val="11"/>
        <color theme="1"/>
        <rFont val="Calibri"/>
        <family val="2"/>
        <scheme val="minor"/>
      </rPr>
      <t>Ventajas
*</t>
    </r>
    <r>
      <rPr>
        <sz val="11"/>
        <color theme="1"/>
        <rFont val="Calibri"/>
        <family val="2"/>
        <scheme val="minor"/>
      </rPr>
      <t>Acción con efectos a corto plazo</t>
    </r>
  </si>
  <si>
    <t>*Implementos propios de la organización: Revisión del Cono del Quemador, Anillo de gas, Difusor del Aire, Refractario del Hogar. Incluye Análisis de Emisiones de Gases e Informe final</t>
  </si>
  <si>
    <t>Política de Compras de Equipos de Refrigeración Industrias y de Confort</t>
  </si>
  <si>
    <t>*Elaboración propia por la compañía, acompañamiento del área de Compras de Compañía Galletas Pozuelo DCR S.A</t>
  </si>
  <si>
    <t>*Aspecto Signficativo
*Objetivo Estratégico</t>
  </si>
  <si>
    <t>*Plan de Gestión para la eliminación de HCFC en Costa Rica 2013-2030</t>
  </si>
  <si>
    <t>*Mediano-Largo Plazo Gestión</t>
  </si>
  <si>
    <r>
      <rPr>
        <b/>
        <i/>
        <sz val="11"/>
        <color theme="1"/>
        <rFont val="Calibri"/>
        <family val="2"/>
        <scheme val="minor"/>
      </rPr>
      <t xml:space="preserve">Desventajas
</t>
    </r>
    <r>
      <rPr>
        <sz val="11"/>
        <color theme="1"/>
        <rFont val="Calibri"/>
        <family val="2"/>
        <scheme val="minor"/>
      </rPr>
      <t xml:space="preserve">*Se requiere un proceso de concientización en esta área debido a la participación de distintas áreas tanto para la elaboración como implementación de la política
</t>
    </r>
    <r>
      <rPr>
        <b/>
        <i/>
        <sz val="11"/>
        <color theme="1"/>
        <rFont val="Calibri"/>
        <family val="2"/>
        <scheme val="minor"/>
      </rPr>
      <t xml:space="preserve">Ventajas
</t>
    </r>
    <r>
      <rPr>
        <sz val="11"/>
        <color theme="1"/>
        <rFont val="Calibri"/>
        <family val="2"/>
        <scheme val="minor"/>
      </rPr>
      <t>*Brinda los lineamientos para establecer el compromiso de la organización por evitar la compra de refrigerantes HCFC, así como equipos que los empleen, optando por tecnologías más limpias y responsables con el ambiente
*Establecería las bases para la Implementación de un Programa de Reducción de Emisiones de Dióxido de Carbono
*Contribuiría a reducir la dependencia de la organización de refrigerantes tipo HCFC, cuya importación en el país disminuirá debido al Plan nacional existente; esto a su vez incrementaría los costos de estos refrigerantes</t>
    </r>
  </si>
  <si>
    <r>
      <t>*</t>
    </r>
    <r>
      <rPr>
        <sz val="11"/>
        <rFont val="Times New Roman"/>
        <family val="1"/>
      </rPr>
      <t>₡</t>
    </r>
    <r>
      <rPr>
        <sz val="9.9"/>
        <rFont val="Calibri"/>
        <family val="2"/>
      </rPr>
      <t>200 000</t>
    </r>
  </si>
  <si>
    <t>Inspecciones de Fugas de Vapor, Aislamiento de los Equipos y Funcionamiento de Trampas de Vapor</t>
  </si>
  <si>
    <t xml:space="preserve">*Se incluye dentro de las actividades diarias de trabajo </t>
  </si>
  <si>
    <t>N.A</t>
  </si>
  <si>
    <r>
      <rPr>
        <b/>
        <i/>
        <sz val="11"/>
        <color theme="1"/>
        <rFont val="Calibri"/>
        <family val="2"/>
        <scheme val="minor"/>
      </rPr>
      <t>Desventajas</t>
    </r>
    <r>
      <rPr>
        <sz val="11"/>
        <color theme="1"/>
        <rFont val="Calibri"/>
        <family val="2"/>
        <scheme val="minor"/>
      </rPr>
      <t xml:space="preserve">
N.A
</t>
    </r>
    <r>
      <rPr>
        <b/>
        <i/>
        <sz val="11"/>
        <color theme="1"/>
        <rFont val="Calibri"/>
        <family val="2"/>
        <scheme val="minor"/>
      </rPr>
      <t>Ventajas</t>
    </r>
    <r>
      <rPr>
        <sz val="11"/>
        <color theme="1"/>
        <rFont val="Calibri"/>
        <family val="2"/>
        <scheme val="minor"/>
      </rPr>
      <t xml:space="preserve">
*Reducción de Consumo de Combustible por reparación de fugas. 
*Prevención de Incidentes y Accidentes Ocupacionales
</t>
    </r>
  </si>
  <si>
    <t>Instalación de Aislamiento de la Cocinadora en área de Cocinas</t>
  </si>
  <si>
    <t>*PROCOEN</t>
  </si>
  <si>
    <t xml:space="preserve">*Chaqueta de aislamiento desmontable y reusable de Shannon enterprises </t>
  </si>
  <si>
    <t>*Disponibilidad: Requiere planificación previa de tres meses con el proveedor. Instalación rápida</t>
  </si>
  <si>
    <t>*Aproximadamente $1500 incluyendo la chaqueta, instalación e informe para usuario final; aproximadamente ₡810 870</t>
  </si>
  <si>
    <r>
      <rPr>
        <b/>
        <i/>
        <sz val="11"/>
        <color theme="1"/>
        <rFont val="Calibri"/>
        <family val="2"/>
        <scheme val="minor"/>
      </rPr>
      <t>Desventajas</t>
    </r>
    <r>
      <rPr>
        <sz val="11"/>
        <color theme="1"/>
        <rFont val="Calibri"/>
        <family val="2"/>
        <scheme val="minor"/>
      </rPr>
      <t xml:space="preserve">
*Proceso de limpieza incrementaría ya que se debe retirar la chaqueta térmica para su mantenimiento propio
</t>
    </r>
    <r>
      <rPr>
        <b/>
        <i/>
        <sz val="11"/>
        <color theme="1"/>
        <rFont val="Calibri"/>
        <family val="2"/>
        <scheme val="minor"/>
      </rPr>
      <t>Ventajas</t>
    </r>
    <r>
      <rPr>
        <sz val="11"/>
        <color theme="1"/>
        <rFont val="Calibri"/>
        <family val="2"/>
        <scheme val="minor"/>
      </rPr>
      <t xml:space="preserve">
*Chaquetas se modulan al equipo o infraestructura existente
*Fácil Mantenimiento
*Chaqueta certificada con FDA, volviéndola apta para Industrias de Alimentos
*Es un proyecto integrado con Salud Ocupacional con el fin de evitar accidentes por contacto a altas temperaturas
*Recomendación surge  como recomendación de una Auditoría Energética, ampliándose a más equipos en caso de obtener beneficios
*Reducción Esperada de XXX kWh y XX L de GLP
</t>
    </r>
  </si>
  <si>
    <t>Reemplazo de Caldera GLP por Caldera de Biomasa-Pellets</t>
  </si>
  <si>
    <t>Registro Consumos GLP</t>
  </si>
  <si>
    <t>FACTURA</t>
  </si>
  <si>
    <t># Factura</t>
  </si>
  <si>
    <t>Fuente</t>
  </si>
  <si>
    <t>CANTIDAD (L)</t>
  </si>
  <si>
    <t>Subtotal</t>
  </si>
  <si>
    <t>Mes</t>
  </si>
  <si>
    <t>GAS ZETA - 1</t>
  </si>
  <si>
    <t>Tanque Principal GLP (2903)</t>
  </si>
  <si>
    <t>GAS ZETA - 2</t>
  </si>
  <si>
    <t>GAS ZETA - 3</t>
  </si>
  <si>
    <t>GAS ZETA - 4</t>
  </si>
  <si>
    <t xml:space="preserve">GAS ZETA - 5 </t>
  </si>
  <si>
    <t>GAS ZETA - 6</t>
  </si>
  <si>
    <t>GAS ZETA - 8</t>
  </si>
  <si>
    <t>GAS ZETA - 9</t>
  </si>
  <si>
    <t>GAS ZETA - 10</t>
  </si>
  <si>
    <t>GAS ZETA - 11</t>
  </si>
  <si>
    <t>GAS ZETA - 12</t>
  </si>
  <si>
    <t>GAS ZETA - 13</t>
  </si>
  <si>
    <t>GAS ZETA - 14</t>
  </si>
  <si>
    <t>GAS ZETA - 15</t>
  </si>
  <si>
    <t>GAS ZETA - 17</t>
  </si>
  <si>
    <t>GAS ZETA - 18</t>
  </si>
  <si>
    <t>GAS ZETA - 19</t>
  </si>
  <si>
    <t>GAS ZETA - 20</t>
  </si>
  <si>
    <t>GAS ZETA - 21</t>
  </si>
  <si>
    <t>GAS ZETA - 22</t>
  </si>
  <si>
    <t>GAS ZETA - 23</t>
  </si>
  <si>
    <t>GAS ZETA - 24</t>
  </si>
  <si>
    <t>GAS ZETA - 25</t>
  </si>
  <si>
    <t>GAS ZETA - 26</t>
  </si>
  <si>
    <t>GAS ZETA - 27</t>
  </si>
  <si>
    <t>GAS ZETA - 28</t>
  </si>
  <si>
    <t>GAS ZETA - 30</t>
  </si>
  <si>
    <t>GAS ZETA - 31</t>
  </si>
  <si>
    <t>GAS ZETA - 32</t>
  </si>
  <si>
    <t>GAS ZETA - 33</t>
  </si>
  <si>
    <t>GAS ZETA - 34</t>
  </si>
  <si>
    <t>GAS ZETA - 36</t>
  </si>
  <si>
    <t>GAS ZETA - 37</t>
  </si>
  <si>
    <t>GAS ZETA - 38</t>
  </si>
  <si>
    <t>GAS ZETA - 39</t>
  </si>
  <si>
    <t>GAS ZETA - 40</t>
  </si>
  <si>
    <t>GAS ZETA - 41</t>
  </si>
  <si>
    <t>GAS ZETA - 42</t>
  </si>
  <si>
    <t>GAS ZETA - 43</t>
  </si>
  <si>
    <t>GAS ZETA - 44</t>
  </si>
  <si>
    <t>GAS ZETA - 45</t>
  </si>
  <si>
    <t>GAS ZETA - 46</t>
  </si>
  <si>
    <t>GAS ZETA - 47</t>
  </si>
  <si>
    <t>GAS ZETA - 49</t>
  </si>
  <si>
    <t>GAS ZETA - 50</t>
  </si>
  <si>
    <t>GAS ZETA - 51</t>
  </si>
  <si>
    <t>GAS ZETA - 52</t>
  </si>
  <si>
    <t>GAS ZETA - 53</t>
  </si>
  <si>
    <t>GAS ZETA - 54</t>
  </si>
  <si>
    <t>GAS ZETA - 55</t>
  </si>
  <si>
    <t>TOTAL</t>
  </si>
  <si>
    <t>Costo 
(₡)</t>
  </si>
  <si>
    <t>Consumo de combustibles en fuentes fijas</t>
  </si>
  <si>
    <t>Combustible</t>
  </si>
  <si>
    <t>Consumo anual (L)</t>
  </si>
  <si>
    <t>GLP</t>
  </si>
  <si>
    <t>PCG</t>
  </si>
  <si>
    <t>*Menos un 10% en caso que la caldera requiera mantenimiento, por lo que deberá funcionar la Caldera 100 HP con combustible GLP</t>
  </si>
  <si>
    <r>
      <t>CO</t>
    </r>
    <r>
      <rPr>
        <b/>
        <vertAlign val="subscript"/>
        <sz val="10"/>
        <rFont val="Calibri"/>
        <family val="2"/>
        <scheme val="minor"/>
      </rPr>
      <t>2</t>
    </r>
  </si>
  <si>
    <r>
      <t>CH</t>
    </r>
    <r>
      <rPr>
        <b/>
        <vertAlign val="subscript"/>
        <sz val="10"/>
        <rFont val="Calibri"/>
        <family val="2"/>
        <scheme val="minor"/>
      </rPr>
      <t>4</t>
    </r>
  </si>
  <si>
    <r>
      <t>N</t>
    </r>
    <r>
      <rPr>
        <b/>
        <vertAlign val="subscript"/>
        <sz val="10"/>
        <rFont val="Calibri"/>
        <family val="2"/>
        <scheme val="minor"/>
      </rPr>
      <t>2</t>
    </r>
    <r>
      <rPr>
        <b/>
        <sz val="10"/>
        <rFont val="Calibri"/>
        <family val="2"/>
        <scheme val="minor"/>
      </rPr>
      <t>O</t>
    </r>
  </si>
  <si>
    <r>
      <t>Total Emisiones (tCO</t>
    </r>
    <r>
      <rPr>
        <b/>
        <vertAlign val="subscript"/>
        <sz val="10"/>
        <rFont val="Calibri"/>
        <family val="2"/>
        <scheme val="minor"/>
      </rPr>
      <t>2e</t>
    </r>
    <r>
      <rPr>
        <b/>
        <sz val="10"/>
        <rFont val="Calibri"/>
        <family val="2"/>
        <scheme val="minor"/>
      </rPr>
      <t>)</t>
    </r>
  </si>
  <si>
    <r>
      <t>Factor de Emisión (tCO</t>
    </r>
    <r>
      <rPr>
        <b/>
        <vertAlign val="subscript"/>
        <sz val="10"/>
        <rFont val="Calibri"/>
        <family val="2"/>
        <scheme val="minor"/>
      </rPr>
      <t>2</t>
    </r>
    <r>
      <rPr>
        <b/>
        <sz val="10"/>
        <rFont val="Calibri"/>
        <family val="2"/>
        <scheme val="minor"/>
      </rPr>
      <t>/L)</t>
    </r>
  </si>
  <si>
    <r>
      <t>Emisiones (tCO</t>
    </r>
    <r>
      <rPr>
        <b/>
        <vertAlign val="subscript"/>
        <sz val="10"/>
        <rFont val="Calibri"/>
        <family val="2"/>
        <scheme val="minor"/>
      </rPr>
      <t>2e</t>
    </r>
    <r>
      <rPr>
        <b/>
        <sz val="10"/>
        <rFont val="Calibri"/>
        <family val="2"/>
        <scheme val="minor"/>
      </rPr>
      <t>)</t>
    </r>
  </si>
  <si>
    <r>
      <t>Factor de Emisión (tCH</t>
    </r>
    <r>
      <rPr>
        <b/>
        <vertAlign val="subscript"/>
        <sz val="10"/>
        <rFont val="Calibri"/>
        <family val="2"/>
        <scheme val="minor"/>
      </rPr>
      <t>4</t>
    </r>
    <r>
      <rPr>
        <b/>
        <sz val="10"/>
        <rFont val="Calibri"/>
        <family val="2"/>
        <scheme val="minor"/>
      </rPr>
      <t>/L)</t>
    </r>
  </si>
  <si>
    <r>
      <t>Factor de Emisión (tN</t>
    </r>
    <r>
      <rPr>
        <b/>
        <vertAlign val="subscript"/>
        <sz val="10"/>
        <rFont val="Calibri"/>
        <family val="2"/>
        <scheme val="minor"/>
      </rPr>
      <t>2</t>
    </r>
    <r>
      <rPr>
        <b/>
        <sz val="10"/>
        <rFont val="Calibri"/>
        <family val="2"/>
        <scheme val="minor"/>
      </rPr>
      <t>O/L)</t>
    </r>
  </si>
  <si>
    <t>DATOS Y ANÁLISIS DE AHORRO: Instalación Caldera Biomásica-Pellets</t>
  </si>
  <si>
    <t>Pellets</t>
  </si>
  <si>
    <t>Unidad</t>
  </si>
  <si>
    <t>Consumo Mínimo Mensual</t>
  </si>
  <si>
    <t>Consumo Promedio Mensual</t>
  </si>
  <si>
    <t>Consumo Máximo Mensual</t>
  </si>
  <si>
    <t>L</t>
  </si>
  <si>
    <t>Consumo Energía Mínimo Mensual</t>
  </si>
  <si>
    <t>Consumo Energía Promedio Mensual</t>
  </si>
  <si>
    <t>Consumo Energía Máximo Mensual</t>
  </si>
  <si>
    <t>Densidad Combustibles (kg/L)</t>
  </si>
  <si>
    <t>Energía Combustión (MJ/kg)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</si>
  <si>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</si>
  <si>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</si>
  <si>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</si>
  <si>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</si>
  <si>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</si>
  <si>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</si>
  <si>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</si>
  <si>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</si>
  <si>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SETIEMBRE</t>
  </si>
  <si>
    <t>OCTUBRE</t>
  </si>
  <si>
    <t>NOVIEMBRE</t>
  </si>
  <si>
    <t>DICIEMBRE</t>
  </si>
  <si>
    <t>MJ</t>
  </si>
  <si>
    <t>ton</t>
  </si>
  <si>
    <t>Consumo Promedio Mensual Combustible Actual (Litros)</t>
  </si>
  <si>
    <r>
      <t>Costo Promedio Unitario Combustible Actual (</t>
    </r>
    <r>
      <rPr>
        <sz val="11"/>
        <color theme="1"/>
        <rFont val="Times New Roman"/>
        <family val="1"/>
      </rPr>
      <t>₡</t>
    </r>
    <r>
      <rPr>
        <sz val="11"/>
        <color theme="1"/>
        <rFont val="Calibri"/>
        <family val="2"/>
      </rPr>
      <t>/L)</t>
    </r>
  </si>
  <si>
    <t>Consumo Actual GLP</t>
  </si>
  <si>
    <t>Consumo con Biomasa-Pellets</t>
  </si>
  <si>
    <t>Consumo Promedio Mensual Combustible Biomasa (ton)</t>
  </si>
  <si>
    <r>
      <t>Costo Unitario Biomasa (</t>
    </r>
    <r>
      <rPr>
        <sz val="11"/>
        <color theme="1"/>
        <rFont val="Times New Roman"/>
        <family val="1"/>
      </rPr>
      <t>₡</t>
    </r>
    <r>
      <rPr>
        <sz val="11"/>
        <color theme="1"/>
        <rFont val="Calibri"/>
        <family val="2"/>
      </rPr>
      <t>/ton)</t>
    </r>
  </si>
  <si>
    <t>Ahorro Proyectado Energético</t>
  </si>
  <si>
    <t>Consumo Promedio Mensual de Energía (MJ)</t>
  </si>
  <si>
    <t>Consumo Promedio Mensual Combustible</t>
  </si>
  <si>
    <t>Costo Mensual Consumo Combustible</t>
  </si>
  <si>
    <t>Ahorro Mensual en Combustible</t>
  </si>
  <si>
    <t>DATOS</t>
  </si>
  <si>
    <t>Poder Calorífico (MJ/kg)</t>
  </si>
  <si>
    <t>Ahorro Anual en Combustible</t>
  </si>
  <si>
    <t>Venta del Equipo</t>
  </si>
  <si>
    <t>Solución</t>
  </si>
  <si>
    <t>Garantía</t>
  </si>
  <si>
    <r>
      <t>Ahorro (</t>
    </r>
    <r>
      <rPr>
        <b/>
        <sz val="11"/>
        <color theme="1"/>
        <rFont val="Times New Roman"/>
        <family val="1"/>
      </rPr>
      <t>₡</t>
    </r>
    <r>
      <rPr>
        <b/>
        <sz val="11"/>
        <color theme="1"/>
        <rFont val="Calibri"/>
        <family val="2"/>
      </rPr>
      <t>)</t>
    </r>
  </si>
  <si>
    <r>
      <t>Precio (</t>
    </r>
    <r>
      <rPr>
        <b/>
        <sz val="11"/>
        <color theme="1"/>
        <rFont val="Times New Roman"/>
        <family val="1"/>
      </rPr>
      <t>₡</t>
    </r>
    <r>
      <rPr>
        <b/>
        <sz val="11"/>
        <color theme="1"/>
        <rFont val="Calibri"/>
        <family val="2"/>
      </rPr>
      <t>)</t>
    </r>
  </si>
  <si>
    <t>2 años</t>
  </si>
  <si>
    <t>Caldera de Biomasa de 100 Bhp*</t>
  </si>
  <si>
    <t>*Precio: Proyecto  “llave  en  mano”,  incluye  diseño,  equipo,  transporte,  impuestos, instalación,  puesta  en  marcha,  capacitación  y  seguimiento  por  3  meses</t>
  </si>
  <si>
    <t>DATOS Y ANÁLISIS DE AHORRO: Instalación Chaqueta Térmica en la Cocinadora</t>
  </si>
  <si>
    <t xml:space="preserve">PÉRDIDA TÉRMICA DE CHAQUETA DE MARMITA DE COCINA </t>
  </si>
  <si>
    <t>Pérdida de Calor (kW) sin aislamiento</t>
  </si>
  <si>
    <t>Pérdida de Calor (BTU/H) sin aislamiento</t>
  </si>
  <si>
    <t>Pérdida de Calor (BTU/H) con 1,5" de aislamiento</t>
  </si>
  <si>
    <t>Pérdida de Calor (kW) con 1,5" de aislamiento</t>
  </si>
  <si>
    <r>
      <t>Área (m</t>
    </r>
    <r>
      <rPr>
        <b/>
        <i/>
        <vertAlign val="superscript"/>
        <sz val="11"/>
        <color theme="1"/>
        <rFont val="Calibri"/>
        <family val="2"/>
        <scheme val="minor"/>
      </rPr>
      <t>2</t>
    </r>
    <r>
      <rPr>
        <b/>
        <i/>
        <sz val="11"/>
        <color theme="1"/>
        <rFont val="Calibri"/>
        <family val="2"/>
        <scheme val="minor"/>
      </rPr>
      <t>)</t>
    </r>
  </si>
  <si>
    <r>
      <t>Pérdida Unitaria de Calor (wtt/m</t>
    </r>
    <r>
      <rPr>
        <b/>
        <i/>
        <vertAlign val="superscript"/>
        <sz val="11"/>
        <color theme="1"/>
        <rFont val="Calibri"/>
        <family val="2"/>
        <scheme val="minor"/>
      </rPr>
      <t>2</t>
    </r>
    <r>
      <rPr>
        <b/>
        <i/>
        <sz val="11"/>
        <color theme="1"/>
        <rFont val="Calibri"/>
        <family val="2"/>
        <scheme val="minor"/>
      </rPr>
      <t>) sin aislamiento</t>
    </r>
  </si>
  <si>
    <r>
      <t>Pérdida Unitaria de Calor (wtt/m</t>
    </r>
    <r>
      <rPr>
        <b/>
        <i/>
        <vertAlign val="superscript"/>
        <sz val="11"/>
        <color theme="1"/>
        <rFont val="Calibri"/>
        <family val="2"/>
        <scheme val="minor"/>
      </rPr>
      <t>2</t>
    </r>
    <r>
      <rPr>
        <b/>
        <i/>
        <sz val="11"/>
        <color theme="1"/>
        <rFont val="Calibri"/>
        <family val="2"/>
        <scheme val="minor"/>
      </rPr>
      <t>) con 1,5" aislamiento</t>
    </r>
  </si>
  <si>
    <t>Horas de Operación al año</t>
  </si>
  <si>
    <t>Ahorro por aislamiento de Chaqueta de Cocinadora (kW)</t>
  </si>
  <si>
    <t>Ahorro kWh/Año</t>
  </si>
  <si>
    <r>
      <t>Costo kWh (</t>
    </r>
    <r>
      <rPr>
        <b/>
        <sz val="11"/>
        <color theme="1"/>
        <rFont val="Times New Roman"/>
        <family val="1"/>
      </rPr>
      <t>₡</t>
    </r>
    <r>
      <rPr>
        <b/>
        <i/>
        <sz val="11"/>
        <color theme="1"/>
        <rFont val="Calibri"/>
        <family val="2"/>
      </rPr>
      <t>)</t>
    </r>
  </si>
  <si>
    <t>TOTAL (₡/L)</t>
  </si>
  <si>
    <t>TOTAL (₡/kWh)</t>
  </si>
  <si>
    <t>Potencial de Ahorro Anual (₡/año)</t>
  </si>
  <si>
    <t>Período Retorno de Inversión</t>
  </si>
  <si>
    <t>Período Retorno Inversión</t>
  </si>
  <si>
    <t>Precio de Chaqueta Térmica</t>
  </si>
  <si>
    <t>Ahorro GLP (L)/Año</t>
  </si>
  <si>
    <t xml:space="preserve">Proyecto </t>
  </si>
  <si>
    <t>Sustitución Caldera GLP por Biomasa-Pellets</t>
  </si>
  <si>
    <t>Instalación Chaqueta Térmica en Cocinadora</t>
  </si>
  <si>
    <t>ESTIMADO TOTAL DE AHORROS Y COSTOSPOR PROGRAMA DE ENERGÍA Y EMISIONES</t>
  </si>
  <si>
    <t>Ahorro kWh</t>
  </si>
  <si>
    <t xml:space="preserve">Ahorro Anual de Combustible GLP (L) </t>
  </si>
  <si>
    <r>
      <t>Ahorro Ton CO</t>
    </r>
    <r>
      <rPr>
        <vertAlign val="subscript"/>
        <sz val="11"/>
        <color theme="1"/>
        <rFont val="Calibri"/>
        <family val="2"/>
        <scheme val="minor"/>
      </rPr>
      <t>2e</t>
    </r>
  </si>
  <si>
    <r>
      <t>Inversión (</t>
    </r>
    <r>
      <rPr>
        <sz val="11"/>
        <color theme="1"/>
        <rFont val="Times New Roman"/>
        <family val="1"/>
      </rPr>
      <t>₡</t>
    </r>
    <r>
      <rPr>
        <sz val="11"/>
        <color theme="1"/>
        <rFont val="Calibri"/>
        <family val="2"/>
      </rPr>
      <t>)</t>
    </r>
  </si>
  <si>
    <t>Total</t>
  </si>
  <si>
    <t>* +10% en caso de costos de mantenimientos o desviaciones</t>
  </si>
  <si>
    <t>Conversión MJ a  1 kWh</t>
  </si>
  <si>
    <t>*Control Operacional
*Requisito Legal</t>
  </si>
  <si>
    <t xml:space="preserve">Revisión y Análisis del Inventario de Sustancias Químicas consolidado </t>
  </si>
  <si>
    <t>*Inventario de Sustancias Químicas</t>
  </si>
  <si>
    <t>*Mediano Plazo</t>
  </si>
  <si>
    <r>
      <rPr>
        <b/>
        <i/>
        <sz val="11"/>
        <color theme="1"/>
        <rFont val="Calibri"/>
        <family val="2"/>
        <scheme val="minor"/>
      </rPr>
      <t>Desventajas</t>
    </r>
    <r>
      <rPr>
        <sz val="11"/>
        <color theme="1"/>
        <rFont val="Calibri"/>
        <family val="2"/>
        <scheme val="minor"/>
      </rPr>
      <t xml:space="preserve">
*Requiere tiempo de las tres áreas: Calidad, Salud Ocupacional, Gestión Ambiental
</t>
    </r>
    <r>
      <rPr>
        <b/>
        <i/>
        <sz val="11"/>
        <color theme="1"/>
        <rFont val="Calibri"/>
        <family val="2"/>
        <scheme val="minor"/>
      </rPr>
      <t xml:space="preserve">
Ventajas</t>
    </r>
    <r>
      <rPr>
        <sz val="11"/>
        <color theme="1"/>
        <rFont val="Calibri"/>
        <family val="2"/>
        <scheme val="minor"/>
      </rPr>
      <t xml:space="preserve">
*Permite aplicar principios de P+L
*Vela por la seguridad del producto, los trabajadores y el ambiente</t>
    </r>
  </si>
  <si>
    <t>Implementar Formato de Aprobación de Nuevas Sustancias Químicas</t>
  </si>
  <si>
    <t>*Corto-Mediano Plazo</t>
  </si>
</sst>
</file>

<file path=xl/styles.xml><?xml version="1.0" encoding="utf-8"?>
<styleSheet xmlns="http://schemas.openxmlformats.org/spreadsheetml/2006/main">
  <numFmts count="2">
    <numFmt numFmtId="164" formatCode="&quot;₡&quot;#,##0.00"/>
    <numFmt numFmtId="165" formatCode="#,##0.00000"/>
  </numFmts>
  <fonts count="26"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u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Times New Roman"/>
      <family val="1"/>
    </font>
    <font>
      <b/>
      <sz val="11"/>
      <color theme="1"/>
      <name val="Calibri"/>
      <family val="2"/>
    </font>
    <font>
      <sz val="11"/>
      <color theme="1"/>
      <name val="Times New Roman"/>
      <family val="1"/>
    </font>
    <font>
      <sz val="9.9"/>
      <color theme="1"/>
      <name val="Calibri"/>
      <family val="2"/>
    </font>
    <font>
      <sz val="11"/>
      <color theme="1"/>
      <name val="Calibri"/>
      <family val="2"/>
    </font>
    <font>
      <i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1"/>
      <name val="Times New Roman"/>
      <family val="1"/>
    </font>
    <font>
      <sz val="9.9"/>
      <name val="Calibri"/>
      <family val="2"/>
    </font>
    <font>
      <b/>
      <sz val="10"/>
      <name val="Arial"/>
      <family val="2"/>
    </font>
    <font>
      <b/>
      <i/>
      <sz val="10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vertAlign val="subscript"/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i/>
      <vertAlign val="superscript"/>
      <sz val="11"/>
      <color theme="1"/>
      <name val="Calibri"/>
      <family val="2"/>
      <scheme val="minor"/>
    </font>
    <font>
      <b/>
      <i/>
      <sz val="11"/>
      <color theme="1"/>
      <name val="Calibri"/>
      <family val="2"/>
    </font>
    <font>
      <vertAlign val="subscript"/>
      <sz val="11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E38B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</fills>
  <borders count="6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35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0" fillId="0" borderId="1" xfId="0" applyBorder="1"/>
    <xf numFmtId="0" fontId="0" fillId="0" borderId="1" xfId="0" applyBorder="1" applyAlignment="1">
      <alignment vertical="center" wrapText="1"/>
    </xf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2" xfId="0" applyBorder="1" applyAlignment="1">
      <alignment vertical="center" wrapText="1"/>
    </xf>
    <xf numFmtId="0" fontId="0" fillId="0" borderId="9" xfId="0" applyBorder="1" applyAlignment="1">
      <alignment vertical="center" wrapText="1"/>
    </xf>
    <xf numFmtId="0" fontId="0" fillId="0" borderId="13" xfId="0" applyBorder="1" applyAlignment="1">
      <alignment vertical="center" wrapText="1"/>
    </xf>
    <xf numFmtId="0" fontId="0" fillId="0" borderId="14" xfId="0" applyBorder="1" applyAlignment="1">
      <alignment vertical="center" wrapText="1"/>
    </xf>
    <xf numFmtId="0" fontId="0" fillId="0" borderId="17" xfId="0" applyBorder="1" applyAlignment="1">
      <alignment vertical="center" wrapText="1"/>
    </xf>
    <xf numFmtId="0" fontId="0" fillId="0" borderId="18" xfId="0" applyBorder="1" applyAlignment="1">
      <alignment vertical="center" wrapText="1"/>
    </xf>
    <xf numFmtId="0" fontId="0" fillId="0" borderId="19" xfId="0" applyBorder="1" applyAlignment="1">
      <alignment vertical="center" wrapText="1"/>
    </xf>
    <xf numFmtId="0" fontId="0" fillId="0" borderId="20" xfId="0" applyBorder="1" applyAlignment="1">
      <alignment vertical="center" wrapText="1"/>
    </xf>
    <xf numFmtId="0" fontId="0" fillId="0" borderId="21" xfId="0" applyBorder="1" applyAlignment="1">
      <alignment vertical="center" wrapText="1"/>
    </xf>
    <xf numFmtId="0" fontId="0" fillId="0" borderId="22" xfId="0" applyBorder="1" applyAlignment="1">
      <alignment vertical="center" wrapText="1"/>
    </xf>
    <xf numFmtId="0" fontId="5" fillId="0" borderId="8" xfId="0" applyFont="1" applyBorder="1" applyAlignment="1">
      <alignment vertical="center" wrapText="1"/>
    </xf>
    <xf numFmtId="0" fontId="5" fillId="0" borderId="23" xfId="0" applyFont="1" applyBorder="1" applyAlignment="1">
      <alignment vertical="center" wrapText="1"/>
    </xf>
    <xf numFmtId="0" fontId="5" fillId="0" borderId="22" xfId="0" applyFont="1" applyBorder="1" applyAlignment="1">
      <alignment vertical="center" wrapText="1"/>
    </xf>
    <xf numFmtId="0" fontId="5" fillId="0" borderId="20" xfId="0" applyFont="1" applyBorder="1" applyAlignment="1">
      <alignment vertical="center" wrapText="1"/>
    </xf>
    <xf numFmtId="0" fontId="5" fillId="0" borderId="21" xfId="0" applyFont="1" applyBorder="1" applyAlignment="1">
      <alignment vertical="center" wrapText="1"/>
    </xf>
    <xf numFmtId="0" fontId="1" fillId="0" borderId="8" xfId="0" applyFont="1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0" fillId="0" borderId="4" xfId="0" applyBorder="1" applyAlignment="1">
      <alignment vertical="center" wrapText="1"/>
    </xf>
    <xf numFmtId="0" fontId="0" fillId="0" borderId="4" xfId="0" applyBorder="1"/>
    <xf numFmtId="0" fontId="0" fillId="0" borderId="10" xfId="0" applyBorder="1"/>
    <xf numFmtId="0" fontId="5" fillId="0" borderId="6" xfId="0" applyFont="1" applyBorder="1" applyAlignment="1">
      <alignment horizontal="center" vertical="center" wrapText="1"/>
    </xf>
    <xf numFmtId="0" fontId="0" fillId="0" borderId="28" xfId="0" applyBorder="1" applyAlignment="1">
      <alignment vertical="center" wrapText="1"/>
    </xf>
    <xf numFmtId="0" fontId="0" fillId="0" borderId="5" xfId="0" applyBorder="1" applyAlignment="1">
      <alignment vertical="center" wrapText="1"/>
    </xf>
    <xf numFmtId="0" fontId="0" fillId="0" borderId="7" xfId="0" applyBorder="1" applyAlignment="1">
      <alignment vertical="center" wrapText="1"/>
    </xf>
    <xf numFmtId="0" fontId="0" fillId="0" borderId="30" xfId="0" applyBorder="1"/>
    <xf numFmtId="0" fontId="0" fillId="0" borderId="25" xfId="0" applyBorder="1"/>
    <xf numFmtId="0" fontId="0" fillId="0" borderId="6" xfId="0" applyBorder="1" applyAlignment="1">
      <alignment vertical="center" wrapText="1"/>
    </xf>
    <xf numFmtId="0" fontId="0" fillId="0" borderId="27" xfId="0" applyBorder="1" applyAlignment="1">
      <alignment vertical="center" wrapText="1"/>
    </xf>
    <xf numFmtId="0" fontId="0" fillId="2" borderId="4" xfId="0" applyFill="1" applyBorder="1" applyAlignment="1">
      <alignment vertical="center" wrapText="1"/>
    </xf>
    <xf numFmtId="0" fontId="0" fillId="0" borderId="14" xfId="0" applyBorder="1" applyAlignment="1">
      <alignment horizontal="left" wrapText="1"/>
    </xf>
    <xf numFmtId="0" fontId="0" fillId="0" borderId="5" xfId="0" applyBorder="1" applyAlignment="1">
      <alignment horizontal="left" vertical="center" wrapText="1"/>
    </xf>
    <xf numFmtId="0" fontId="0" fillId="0" borderId="32" xfId="0" applyBorder="1" applyAlignment="1">
      <alignment vertical="center" wrapText="1"/>
    </xf>
    <xf numFmtId="0" fontId="0" fillId="0" borderId="33" xfId="0" applyBorder="1" applyAlignment="1">
      <alignment vertical="center" wrapText="1"/>
    </xf>
    <xf numFmtId="0" fontId="0" fillId="0" borderId="24" xfId="0" applyBorder="1" applyAlignment="1">
      <alignment vertical="center" wrapText="1"/>
    </xf>
    <xf numFmtId="0" fontId="0" fillId="0" borderId="31" xfId="0" applyBorder="1" applyAlignment="1">
      <alignment vertical="center" wrapText="1"/>
    </xf>
    <xf numFmtId="0" fontId="0" fillId="0" borderId="24" xfId="0" applyBorder="1"/>
    <xf numFmtId="0" fontId="0" fillId="0" borderId="34" xfId="0" applyBorder="1" applyAlignment="1">
      <alignment vertical="center" wrapText="1"/>
    </xf>
    <xf numFmtId="0" fontId="0" fillId="0" borderId="35" xfId="0" applyBorder="1" applyAlignment="1">
      <alignment vertical="center" wrapText="1"/>
    </xf>
    <xf numFmtId="0" fontId="0" fillId="0" borderId="36" xfId="0" applyBorder="1" applyAlignment="1">
      <alignment vertical="center" wrapText="1"/>
    </xf>
    <xf numFmtId="0" fontId="0" fillId="0" borderId="37" xfId="0" applyBorder="1" applyAlignment="1">
      <alignment vertical="center" wrapText="1"/>
    </xf>
    <xf numFmtId="0" fontId="0" fillId="0" borderId="41" xfId="0" applyBorder="1" applyAlignment="1">
      <alignment vertical="center" wrapText="1"/>
    </xf>
    <xf numFmtId="0" fontId="0" fillId="0" borderId="1" xfId="0" applyBorder="1" applyAlignment="1">
      <alignment wrapText="1"/>
    </xf>
    <xf numFmtId="0" fontId="2" fillId="0" borderId="42" xfId="0" applyFont="1" applyBorder="1" applyAlignment="1">
      <alignment horizontal="center" vertical="center" wrapText="1"/>
    </xf>
    <xf numFmtId="0" fontId="5" fillId="0" borderId="29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0" fillId="0" borderId="10" xfId="0" applyBorder="1" applyAlignment="1">
      <alignment vertical="center"/>
    </xf>
    <xf numFmtId="0" fontId="5" fillId="0" borderId="2" xfId="0" applyFont="1" applyBorder="1" applyAlignment="1">
      <alignment horizontal="left" vertical="center" wrapText="1"/>
    </xf>
    <xf numFmtId="0" fontId="1" fillId="0" borderId="1" xfId="0" applyFont="1" applyBorder="1" applyAlignment="1">
      <alignment vertical="center" wrapText="1"/>
    </xf>
    <xf numFmtId="0" fontId="0" fillId="0" borderId="30" xfId="0" applyBorder="1" applyAlignment="1">
      <alignment vertical="center" wrapText="1"/>
    </xf>
    <xf numFmtId="0" fontId="0" fillId="0" borderId="7" xfId="0" applyBorder="1" applyAlignment="1">
      <alignment horizontal="left" vertical="center" wrapText="1"/>
    </xf>
    <xf numFmtId="0" fontId="0" fillId="0" borderId="24" xfId="0" applyBorder="1" applyAlignment="1">
      <alignment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0" fillId="0" borderId="25" xfId="0" applyBorder="1" applyAlignment="1">
      <alignment vertical="center"/>
    </xf>
    <xf numFmtId="0" fontId="0" fillId="0" borderId="28" xfId="0" applyBorder="1" applyAlignment="1">
      <alignment horizontal="left" vertical="center" wrapText="1"/>
    </xf>
    <xf numFmtId="0" fontId="5" fillId="0" borderId="7" xfId="0" applyFont="1" applyBorder="1" applyAlignment="1">
      <alignment horizontal="left" vertical="center" wrapText="1"/>
    </xf>
    <xf numFmtId="0" fontId="0" fillId="0" borderId="32" xfId="0" applyBorder="1" applyAlignment="1">
      <alignment vertical="center"/>
    </xf>
    <xf numFmtId="0" fontId="0" fillId="0" borderId="33" xfId="0" applyBorder="1" applyAlignment="1">
      <alignment vertical="center"/>
    </xf>
    <xf numFmtId="0" fontId="0" fillId="0" borderId="36" xfId="0" applyBorder="1" applyAlignment="1">
      <alignment horizontal="left" vertical="center" wrapText="1"/>
    </xf>
    <xf numFmtId="0" fontId="0" fillId="0" borderId="37" xfId="0" applyBorder="1" applyAlignment="1">
      <alignment vertical="center"/>
    </xf>
    <xf numFmtId="0" fontId="0" fillId="0" borderId="38" xfId="0" applyBorder="1" applyAlignment="1">
      <alignment vertical="center" wrapText="1"/>
    </xf>
    <xf numFmtId="0" fontId="0" fillId="0" borderId="8" xfId="0" applyBorder="1" applyAlignment="1">
      <alignment wrapText="1"/>
    </xf>
    <xf numFmtId="0" fontId="0" fillId="0" borderId="34" xfId="0" applyFont="1" applyBorder="1" applyAlignment="1">
      <alignment horizontal="left" vertical="center" wrapText="1"/>
    </xf>
    <xf numFmtId="0" fontId="5" fillId="0" borderId="32" xfId="0" applyFont="1" applyBorder="1" applyAlignment="1">
      <alignment horizontal="left" vertical="center" wrapText="1"/>
    </xf>
    <xf numFmtId="0" fontId="0" fillId="0" borderId="10" xfId="0" applyBorder="1" applyAlignment="1">
      <alignment vertical="center" wrapText="1"/>
    </xf>
    <xf numFmtId="0" fontId="0" fillId="0" borderId="25" xfId="0" applyBorder="1" applyAlignment="1">
      <alignment vertical="center" wrapText="1"/>
    </xf>
    <xf numFmtId="0" fontId="0" fillId="0" borderId="14" xfId="0" applyBorder="1" applyAlignment="1">
      <alignment horizontal="left" vertical="center" wrapText="1"/>
    </xf>
    <xf numFmtId="0" fontId="0" fillId="0" borderId="1" xfId="0" applyFill="1" applyBorder="1" applyAlignment="1">
      <alignment vertical="center" wrapText="1"/>
    </xf>
    <xf numFmtId="0" fontId="0" fillId="0" borderId="2" xfId="0" applyBorder="1" applyAlignment="1">
      <alignment horizontal="left" vertical="center" wrapText="1"/>
    </xf>
    <xf numFmtId="0" fontId="1" fillId="0" borderId="5" xfId="0" applyFont="1" applyBorder="1" applyAlignment="1">
      <alignment vertical="center" wrapText="1"/>
    </xf>
    <xf numFmtId="0" fontId="0" fillId="0" borderId="1" xfId="0" applyFont="1" applyBorder="1" applyAlignment="1">
      <alignment horizontal="left" vertical="center" wrapText="1"/>
    </xf>
    <xf numFmtId="0" fontId="0" fillId="0" borderId="1" xfId="0" applyFill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vertical="center"/>
    </xf>
    <xf numFmtId="0" fontId="5" fillId="2" borderId="1" xfId="0" applyFont="1" applyFill="1" applyBorder="1" applyAlignment="1">
      <alignment horizontal="center" wrapText="1"/>
    </xf>
    <xf numFmtId="0" fontId="1" fillId="0" borderId="10" xfId="0" applyFont="1" applyBorder="1" applyAlignment="1">
      <alignment wrapText="1"/>
    </xf>
    <xf numFmtId="0" fontId="0" fillId="0" borderId="10" xfId="0" applyBorder="1" applyAlignment="1">
      <alignment wrapText="1"/>
    </xf>
    <xf numFmtId="0" fontId="0" fillId="0" borderId="26" xfId="0" applyBorder="1" applyAlignment="1">
      <alignment vertical="center" wrapText="1"/>
    </xf>
    <xf numFmtId="0" fontId="0" fillId="0" borderId="26" xfId="0" applyBorder="1" applyAlignment="1">
      <alignment horizontal="center" vertical="center" wrapText="1"/>
    </xf>
    <xf numFmtId="0" fontId="0" fillId="0" borderId="26" xfId="0" applyFont="1" applyBorder="1" applyAlignment="1">
      <alignment horizontal="left" vertical="center" wrapText="1"/>
    </xf>
    <xf numFmtId="0" fontId="0" fillId="0" borderId="12" xfId="0" applyBorder="1" applyAlignment="1">
      <alignment vertical="center" wrapText="1"/>
    </xf>
    <xf numFmtId="0" fontId="5" fillId="0" borderId="15" xfId="0" applyFont="1" applyBorder="1" applyAlignment="1">
      <alignment horizontal="center" vertical="center" wrapText="1"/>
    </xf>
    <xf numFmtId="0" fontId="0" fillId="0" borderId="5" xfId="0" applyBorder="1"/>
    <xf numFmtId="0" fontId="0" fillId="0" borderId="54" xfId="0" applyBorder="1" applyAlignment="1">
      <alignment vertical="center" wrapText="1"/>
    </xf>
    <xf numFmtId="0" fontId="0" fillId="0" borderId="51" xfId="0" applyBorder="1" applyAlignment="1">
      <alignment vertical="center" wrapText="1"/>
    </xf>
    <xf numFmtId="0" fontId="0" fillId="0" borderId="52" xfId="0" applyBorder="1" applyAlignment="1">
      <alignment vertical="center" wrapText="1"/>
    </xf>
    <xf numFmtId="0" fontId="0" fillId="0" borderId="53" xfId="0" applyBorder="1" applyAlignment="1">
      <alignment vertical="center" wrapText="1"/>
    </xf>
    <xf numFmtId="0" fontId="0" fillId="0" borderId="52" xfId="0" applyBorder="1" applyAlignment="1">
      <alignment horizontal="center" vertical="center"/>
    </xf>
    <xf numFmtId="0" fontId="0" fillId="0" borderId="53" xfId="0" applyBorder="1" applyAlignment="1">
      <alignment vertical="center"/>
    </xf>
    <xf numFmtId="0" fontId="0" fillId="0" borderId="55" xfId="0" applyBorder="1" applyAlignment="1">
      <alignment vertical="center"/>
    </xf>
    <xf numFmtId="0" fontId="0" fillId="0" borderId="44" xfId="0" applyBorder="1" applyAlignment="1">
      <alignment horizontal="left" vertical="center" wrapText="1"/>
    </xf>
    <xf numFmtId="0" fontId="1" fillId="0" borderId="53" xfId="0" applyFont="1" applyBorder="1" applyAlignment="1">
      <alignment wrapText="1"/>
    </xf>
    <xf numFmtId="0" fontId="0" fillId="0" borderId="43" xfId="0" applyBorder="1" applyAlignment="1">
      <alignment vertical="center" wrapText="1"/>
    </xf>
    <xf numFmtId="0" fontId="0" fillId="0" borderId="36" xfId="0" applyBorder="1" applyAlignment="1">
      <alignment horizontal="center" vertical="center"/>
    </xf>
    <xf numFmtId="0" fontId="0" fillId="0" borderId="38" xfId="0" applyBorder="1" applyAlignment="1">
      <alignment vertical="center"/>
    </xf>
    <xf numFmtId="0" fontId="0" fillId="0" borderId="34" xfId="0" applyBorder="1" applyAlignment="1">
      <alignment horizontal="left" vertical="center" wrapText="1"/>
    </xf>
    <xf numFmtId="0" fontId="11" fillId="0" borderId="12" xfId="0" applyFont="1" applyBorder="1" applyAlignment="1">
      <alignment wrapText="1"/>
    </xf>
    <xf numFmtId="0" fontId="13" fillId="0" borderId="1" xfId="0" applyFont="1" applyFill="1" applyBorder="1" applyAlignment="1">
      <alignment horizontal="left" vertical="center" wrapText="1"/>
    </xf>
    <xf numFmtId="0" fontId="0" fillId="0" borderId="50" xfId="0" applyBorder="1"/>
    <xf numFmtId="0" fontId="0" fillId="0" borderId="57" xfId="0" applyBorder="1"/>
    <xf numFmtId="0" fontId="18" fillId="5" borderId="9" xfId="0" applyFont="1" applyFill="1" applyBorder="1" applyAlignment="1">
      <alignment horizontal="center" vertical="center" wrapText="1"/>
    </xf>
    <xf numFmtId="0" fontId="18" fillId="5" borderId="1" xfId="0" applyFont="1" applyFill="1" applyBorder="1" applyAlignment="1">
      <alignment horizontal="center" vertical="center" wrapText="1"/>
    </xf>
    <xf numFmtId="4" fontId="18" fillId="5" borderId="1" xfId="0" applyNumberFormat="1" applyFont="1" applyFill="1" applyBorder="1" applyAlignment="1">
      <alignment horizontal="center" vertical="center" wrapText="1"/>
    </xf>
    <xf numFmtId="4" fontId="16" fillId="4" borderId="39" xfId="0" applyNumberFormat="1" applyFont="1" applyFill="1" applyBorder="1" applyAlignment="1">
      <alignment horizontal="center" vertical="center" wrapText="1"/>
    </xf>
    <xf numFmtId="4" fontId="16" fillId="4" borderId="8" xfId="0" applyNumberFormat="1" applyFont="1" applyFill="1" applyBorder="1" applyAlignment="1">
      <alignment horizontal="center" vertical="center" wrapText="1"/>
    </xf>
    <xf numFmtId="4" fontId="18" fillId="5" borderId="5" xfId="0" applyNumberFormat="1" applyFont="1" applyFill="1" applyBorder="1" applyAlignment="1">
      <alignment horizontal="center" vertical="center" wrapText="1"/>
    </xf>
    <xf numFmtId="0" fontId="17" fillId="4" borderId="51" xfId="0" applyFont="1" applyFill="1" applyBorder="1" applyAlignment="1">
      <alignment horizontal="center" vertical="center" wrapText="1"/>
    </xf>
    <xf numFmtId="0" fontId="17" fillId="4" borderId="52" xfId="0" applyFont="1" applyFill="1" applyBorder="1" applyAlignment="1">
      <alignment horizontal="center" vertical="center" wrapText="1"/>
    </xf>
    <xf numFmtId="0" fontId="17" fillId="4" borderId="53" xfId="0" applyFont="1" applyFill="1" applyBorder="1" applyAlignment="1">
      <alignment horizontal="center" vertical="center" wrapText="1"/>
    </xf>
    <xf numFmtId="4" fontId="18" fillId="5" borderId="10" xfId="0" applyNumberFormat="1" applyFont="1" applyFill="1" applyBorder="1" applyAlignment="1">
      <alignment horizontal="center" vertical="center" wrapText="1"/>
    </xf>
    <xf numFmtId="4" fontId="18" fillId="5" borderId="25" xfId="0" applyNumberFormat="1" applyFont="1" applyFill="1" applyBorder="1" applyAlignment="1">
      <alignment horizontal="center" vertical="center" wrapText="1"/>
    </xf>
    <xf numFmtId="4" fontId="18" fillId="5" borderId="31" xfId="0" applyNumberFormat="1" applyFont="1" applyFill="1" applyBorder="1" applyAlignment="1">
      <alignment horizontal="center" vertical="center" wrapText="1"/>
    </xf>
    <xf numFmtId="4" fontId="18" fillId="5" borderId="14" xfId="0" applyNumberFormat="1" applyFont="1" applyFill="1" applyBorder="1" applyAlignment="1">
      <alignment horizontal="center" vertical="center" wrapText="1"/>
    </xf>
    <xf numFmtId="0" fontId="5" fillId="0" borderId="0" xfId="0" applyFont="1"/>
    <xf numFmtId="164" fontId="0" fillId="0" borderId="0" xfId="0" applyNumberFormat="1"/>
    <xf numFmtId="1" fontId="5" fillId="6" borderId="8" xfId="0" applyNumberFormat="1" applyFont="1" applyFill="1" applyBorder="1" applyAlignment="1">
      <alignment horizontal="center" vertical="center"/>
    </xf>
    <xf numFmtId="0" fontId="20" fillId="4" borderId="35" xfId="0" applyFont="1" applyFill="1" applyBorder="1" applyAlignment="1">
      <alignment horizontal="center" vertical="center" wrapText="1"/>
    </xf>
    <xf numFmtId="0" fontId="20" fillId="4" borderId="60" xfId="0" applyFont="1" applyFill="1" applyBorder="1" applyAlignment="1">
      <alignment horizontal="center" vertical="center" wrapText="1"/>
    </xf>
    <xf numFmtId="0" fontId="20" fillId="4" borderId="37" xfId="0" applyFont="1" applyFill="1" applyBorder="1" applyAlignment="1">
      <alignment horizontal="center" vertical="center" wrapText="1"/>
    </xf>
    <xf numFmtId="0" fontId="20" fillId="4" borderId="33" xfId="0" applyFont="1" applyFill="1" applyBorder="1" applyAlignment="1">
      <alignment horizontal="center" vertical="center" wrapText="1"/>
    </xf>
    <xf numFmtId="0" fontId="20" fillId="4" borderId="0" xfId="0" applyFont="1" applyFill="1" applyBorder="1" applyAlignment="1">
      <alignment horizontal="center" vertical="center" wrapText="1"/>
    </xf>
    <xf numFmtId="0" fontId="20" fillId="4" borderId="31" xfId="0" applyFont="1" applyFill="1" applyBorder="1" applyAlignment="1">
      <alignment horizontal="center" vertical="center" wrapText="1"/>
    </xf>
    <xf numFmtId="0" fontId="19" fillId="4" borderId="27" xfId="0" applyFont="1" applyFill="1" applyBorder="1" applyAlignment="1">
      <alignment horizontal="center" vertical="center" wrapText="1"/>
    </xf>
    <xf numFmtId="4" fontId="13" fillId="0" borderId="6" xfId="0" applyNumberFormat="1" applyFont="1" applyFill="1" applyBorder="1" applyAlignment="1">
      <alignment horizontal="center" vertical="center" wrapText="1"/>
    </xf>
    <xf numFmtId="165" fontId="13" fillId="0" borderId="48" xfId="0" applyNumberFormat="1" applyFont="1" applyFill="1" applyBorder="1" applyAlignment="1">
      <alignment horizontal="center" vertical="center" wrapText="1"/>
    </xf>
    <xf numFmtId="3" fontId="13" fillId="0" borderId="41" xfId="0" applyNumberFormat="1" applyFont="1" applyFill="1" applyBorder="1" applyAlignment="1">
      <alignment horizontal="center" vertical="center" wrapText="1"/>
    </xf>
    <xf numFmtId="4" fontId="13" fillId="7" borderId="49" xfId="0" applyNumberFormat="1" applyFont="1" applyFill="1" applyBorder="1" applyAlignment="1">
      <alignment horizontal="center" vertical="center" wrapText="1"/>
    </xf>
    <xf numFmtId="0" fontId="13" fillId="0" borderId="48" xfId="0" applyFont="1" applyBorder="1" applyAlignment="1">
      <alignment horizontal="center" vertical="center" wrapText="1"/>
    </xf>
    <xf numFmtId="3" fontId="13" fillId="0" borderId="46" xfId="0" applyNumberFormat="1" applyFont="1" applyFill="1" applyBorder="1" applyAlignment="1">
      <alignment horizontal="center" vertical="center" wrapText="1"/>
    </xf>
    <xf numFmtId="3" fontId="19" fillId="6" borderId="62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9" fillId="3" borderId="51" xfId="0" applyFont="1" applyFill="1" applyBorder="1" applyAlignment="1">
      <alignment horizontal="center" vertical="center" wrapText="1"/>
    </xf>
    <xf numFmtId="0" fontId="19" fillId="3" borderId="52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51" xfId="0" applyBorder="1" applyAlignment="1">
      <alignment horizontal="center" vertical="center" wrapText="1"/>
    </xf>
    <xf numFmtId="0" fontId="0" fillId="0" borderId="52" xfId="0" applyBorder="1" applyAlignment="1">
      <alignment horizontal="center" vertical="center" wrapText="1"/>
    </xf>
    <xf numFmtId="0" fontId="0" fillId="0" borderId="53" xfId="0" applyBorder="1" applyAlignment="1">
      <alignment horizontal="center" vertical="center" wrapText="1"/>
    </xf>
    <xf numFmtId="4" fontId="0" fillId="0" borderId="1" xfId="0" applyNumberFormat="1" applyBorder="1" applyAlignment="1">
      <alignment horizontal="center" vertical="center" wrapText="1"/>
    </xf>
    <xf numFmtId="4" fontId="0" fillId="0" borderId="5" xfId="0" applyNumberFormat="1" applyBorder="1" applyAlignment="1">
      <alignment horizontal="center" vertical="center" wrapText="1"/>
    </xf>
    <xf numFmtId="0" fontId="0" fillId="0" borderId="27" xfId="0" applyBorder="1" applyAlignment="1">
      <alignment horizontal="center" vertical="center" wrapText="1"/>
    </xf>
    <xf numFmtId="4" fontId="0" fillId="0" borderId="4" xfId="0" applyNumberFormat="1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4" fontId="0" fillId="0" borderId="52" xfId="0" applyNumberFormat="1" applyBorder="1" applyAlignment="1">
      <alignment horizontal="center" vertical="center" wrapText="1"/>
    </xf>
    <xf numFmtId="4" fontId="0" fillId="0" borderId="36" xfId="0" applyNumberFormat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5" fillId="3" borderId="15" xfId="0" applyFont="1" applyFill="1" applyBorder="1" applyAlignment="1">
      <alignment horizontal="center" vertical="center" wrapText="1"/>
    </xf>
    <xf numFmtId="0" fontId="5" fillId="3" borderId="29" xfId="0" applyFont="1" applyFill="1" applyBorder="1" applyAlignment="1">
      <alignment horizontal="center" vertical="center" wrapText="1"/>
    </xf>
    <xf numFmtId="0" fontId="5" fillId="3" borderId="16" xfId="0" applyFont="1" applyFill="1" applyBorder="1" applyAlignment="1">
      <alignment horizontal="center" vertical="center" wrapText="1"/>
    </xf>
    <xf numFmtId="164" fontId="0" fillId="0" borderId="0" xfId="0" applyNumberFormat="1" applyAlignment="1">
      <alignment vertical="center"/>
    </xf>
    <xf numFmtId="4" fontId="0" fillId="0" borderId="1" xfId="0" applyNumberFormat="1" applyBorder="1" applyAlignment="1">
      <alignment horizontal="center" vertical="center"/>
    </xf>
    <xf numFmtId="0" fontId="0" fillId="0" borderId="9" xfId="0" applyFill="1" applyBorder="1" applyAlignment="1">
      <alignment horizontal="center" vertical="center" wrapText="1"/>
    </xf>
    <xf numFmtId="4" fontId="0" fillId="0" borderId="10" xfId="0" applyNumberFormat="1" applyBorder="1" applyAlignment="1">
      <alignment horizontal="center" vertical="center"/>
    </xf>
    <xf numFmtId="0" fontId="0" fillId="0" borderId="11" xfId="0" applyFill="1" applyBorder="1" applyAlignment="1">
      <alignment horizontal="center" vertical="center" wrapText="1"/>
    </xf>
    <xf numFmtId="0" fontId="0" fillId="0" borderId="13" xfId="0" applyFill="1" applyBorder="1" applyAlignment="1">
      <alignment horizontal="center" vertical="center" wrapText="1"/>
    </xf>
    <xf numFmtId="4" fontId="0" fillId="0" borderId="14" xfId="0" applyNumberFormat="1" applyBorder="1" applyAlignment="1">
      <alignment horizontal="center" vertical="center"/>
    </xf>
    <xf numFmtId="0" fontId="0" fillId="0" borderId="27" xfId="0" applyFill="1" applyBorder="1" applyAlignment="1">
      <alignment horizontal="center" vertical="center" wrapText="1"/>
    </xf>
    <xf numFmtId="164" fontId="0" fillId="0" borderId="25" xfId="0" applyNumberFormat="1" applyBorder="1" applyAlignment="1">
      <alignment horizontal="center" vertical="center"/>
    </xf>
    <xf numFmtId="164" fontId="0" fillId="0" borderId="12" xfId="0" applyNumberFormat="1" applyBorder="1" applyAlignment="1">
      <alignment horizontal="center" vertical="center"/>
    </xf>
    <xf numFmtId="0" fontId="5" fillId="8" borderId="1" xfId="0" applyFont="1" applyFill="1" applyBorder="1" applyAlignment="1">
      <alignment horizontal="center" vertical="center" wrapText="1"/>
    </xf>
    <xf numFmtId="0" fontId="5" fillId="8" borderId="1" xfId="0" applyFont="1" applyFill="1" applyBorder="1" applyAlignment="1">
      <alignment horizontal="center" vertical="center"/>
    </xf>
    <xf numFmtId="0" fontId="5" fillId="8" borderId="9" xfId="0" applyFont="1" applyFill="1" applyBorder="1" applyAlignment="1">
      <alignment horizontal="center" vertical="center" wrapText="1"/>
    </xf>
    <xf numFmtId="0" fontId="5" fillId="8" borderId="10" xfId="0" applyFont="1" applyFill="1" applyBorder="1" applyAlignment="1">
      <alignment horizontal="center" vertical="center" wrapText="1"/>
    </xf>
    <xf numFmtId="0" fontId="0" fillId="0" borderId="10" xfId="0" applyBorder="1" applyAlignment="1">
      <alignment horizontal="center" vertical="center"/>
    </xf>
    <xf numFmtId="164" fontId="0" fillId="0" borderId="4" xfId="0" applyNumberFormat="1" applyBorder="1" applyAlignment="1">
      <alignment horizontal="center" vertical="center"/>
    </xf>
    <xf numFmtId="0" fontId="5" fillId="4" borderId="15" xfId="0" applyFont="1" applyFill="1" applyBorder="1" applyAlignment="1">
      <alignment horizontal="center" vertical="center" wrapText="1"/>
    </xf>
    <xf numFmtId="164" fontId="0" fillId="0" borderId="26" xfId="0" applyNumberFormat="1" applyBorder="1" applyAlignment="1">
      <alignment horizontal="center" vertical="center" wrapText="1"/>
    </xf>
    <xf numFmtId="164" fontId="0" fillId="0" borderId="26" xfId="0" applyNumberFormat="1" applyBorder="1" applyAlignment="1">
      <alignment horizontal="center" vertical="center"/>
    </xf>
    <xf numFmtId="0" fontId="19" fillId="3" borderId="53" xfId="0" applyFont="1" applyFill="1" applyBorder="1" applyAlignment="1">
      <alignment horizontal="center" vertical="center" wrapText="1"/>
    </xf>
    <xf numFmtId="0" fontId="5" fillId="4" borderId="9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5" fillId="4" borderId="10" xfId="0" applyFont="1" applyFill="1" applyBorder="1" applyAlignment="1">
      <alignment horizontal="center" vertical="center" wrapText="1"/>
    </xf>
    <xf numFmtId="2" fontId="0" fillId="0" borderId="26" xfId="0" applyNumberFormat="1" applyBorder="1" applyAlignment="1">
      <alignment horizontal="center" vertical="center" wrapText="1"/>
    </xf>
    <xf numFmtId="0" fontId="18" fillId="5" borderId="13" xfId="0" applyFont="1" applyFill="1" applyBorder="1" applyAlignment="1">
      <alignment horizontal="center" vertical="center" wrapText="1"/>
    </xf>
    <xf numFmtId="0" fontId="18" fillId="5" borderId="5" xfId="0" applyFont="1" applyFill="1" applyBorder="1" applyAlignment="1">
      <alignment horizontal="center" vertical="center" wrapText="1"/>
    </xf>
    <xf numFmtId="0" fontId="0" fillId="0" borderId="63" xfId="0" applyBorder="1"/>
    <xf numFmtId="0" fontId="0" fillId="0" borderId="41" xfId="0" applyBorder="1"/>
    <xf numFmtId="0" fontId="0" fillId="0" borderId="64" xfId="0" applyBorder="1"/>
    <xf numFmtId="0" fontId="0" fillId="0" borderId="42" xfId="0" applyBorder="1"/>
    <xf numFmtId="0" fontId="0" fillId="0" borderId="0" xfId="0" applyBorder="1"/>
    <xf numFmtId="0" fontId="0" fillId="0" borderId="42" xfId="0" applyBorder="1" applyAlignment="1">
      <alignment horizontal="center" vertical="center"/>
    </xf>
    <xf numFmtId="0" fontId="0" fillId="0" borderId="50" xfId="0" applyBorder="1" applyAlignment="1">
      <alignment horizontal="center" vertical="center"/>
    </xf>
    <xf numFmtId="0" fontId="0" fillId="0" borderId="43" xfId="0" applyBorder="1"/>
    <xf numFmtId="0" fontId="18" fillId="5" borderId="11" xfId="0" applyFont="1" applyFill="1" applyBorder="1" applyAlignment="1">
      <alignment horizontal="center" vertical="center" wrapText="1"/>
    </xf>
    <xf numFmtId="0" fontId="18" fillId="5" borderId="26" xfId="0" applyFont="1" applyFill="1" applyBorder="1" applyAlignment="1">
      <alignment horizontal="center" vertical="center" wrapText="1"/>
    </xf>
    <xf numFmtId="4" fontId="18" fillId="5" borderId="26" xfId="0" applyNumberFormat="1" applyFont="1" applyFill="1" applyBorder="1" applyAlignment="1">
      <alignment horizontal="center" vertical="center" wrapText="1"/>
    </xf>
    <xf numFmtId="4" fontId="18" fillId="5" borderId="37" xfId="0" applyNumberFormat="1" applyFont="1" applyFill="1" applyBorder="1" applyAlignment="1">
      <alignment horizontal="center" vertical="center" wrapText="1"/>
    </xf>
    <xf numFmtId="0" fontId="0" fillId="0" borderId="60" xfId="0" applyBorder="1"/>
    <xf numFmtId="0" fontId="1" fillId="9" borderId="1" xfId="0" applyFont="1" applyFill="1" applyBorder="1" applyAlignment="1">
      <alignment horizontal="center" vertical="center" wrapText="1"/>
    </xf>
    <xf numFmtId="1" fontId="0" fillId="0" borderId="1" xfId="0" applyNumberFormat="1" applyBorder="1" applyAlignment="1">
      <alignment horizontal="center" vertical="center" wrapText="1"/>
    </xf>
    <xf numFmtId="0" fontId="5" fillId="0" borderId="0" xfId="0" applyFont="1" applyAlignment="1">
      <alignment wrapText="1"/>
    </xf>
    <xf numFmtId="0" fontId="12" fillId="0" borderId="0" xfId="0" applyFont="1"/>
    <xf numFmtId="1" fontId="0" fillId="0" borderId="10" xfId="0" applyNumberFormat="1" applyBorder="1" applyAlignment="1">
      <alignment horizontal="center" vertical="center" wrapText="1"/>
    </xf>
    <xf numFmtId="164" fontId="0" fillId="0" borderId="10" xfId="0" applyNumberFormat="1" applyBorder="1" applyAlignment="1">
      <alignment horizontal="center" vertical="center" wrapText="1"/>
    </xf>
    <xf numFmtId="164" fontId="0" fillId="0" borderId="25" xfId="0" applyNumberFormat="1" applyBorder="1" applyAlignment="1">
      <alignment horizontal="center" vertical="center" wrapText="1"/>
    </xf>
    <xf numFmtId="0" fontId="13" fillId="0" borderId="0" xfId="0" applyFont="1"/>
    <xf numFmtId="1" fontId="0" fillId="0" borderId="25" xfId="0" applyNumberFormat="1" applyBorder="1" applyAlignment="1">
      <alignment horizontal="center" vertical="center" wrapText="1"/>
    </xf>
    <xf numFmtId="0" fontId="2" fillId="0" borderId="0" xfId="0" applyFont="1" applyBorder="1" applyAlignment="1"/>
    <xf numFmtId="0" fontId="0" fillId="0" borderId="0" xfId="0" applyBorder="1" applyAlignment="1">
      <alignment vertical="center" wrapText="1"/>
    </xf>
    <xf numFmtId="0" fontId="0" fillId="0" borderId="0" xfId="0" applyBorder="1" applyAlignment="1">
      <alignment horizontal="center"/>
    </xf>
    <xf numFmtId="0" fontId="0" fillId="0" borderId="50" xfId="0" applyBorder="1" applyAlignment="1">
      <alignment vertical="center" wrapText="1"/>
    </xf>
    <xf numFmtId="0" fontId="12" fillId="0" borderId="50" xfId="0" applyFont="1" applyBorder="1"/>
    <xf numFmtId="0" fontId="13" fillId="0" borderId="50" xfId="0" applyFont="1" applyBorder="1"/>
    <xf numFmtId="0" fontId="0" fillId="0" borderId="60" xfId="0" applyBorder="1" applyAlignment="1">
      <alignment horizontal="center"/>
    </xf>
    <xf numFmtId="0" fontId="0" fillId="0" borderId="60" xfId="0" applyBorder="1" applyAlignment="1">
      <alignment horizontal="center" vertical="center"/>
    </xf>
    <xf numFmtId="2" fontId="0" fillId="0" borderId="23" xfId="0" applyNumberFormat="1" applyBorder="1" applyAlignment="1">
      <alignment horizontal="center" vertical="center" wrapText="1"/>
    </xf>
    <xf numFmtId="164" fontId="0" fillId="0" borderId="0" xfId="0" applyNumberFormat="1" applyBorder="1"/>
    <xf numFmtId="2" fontId="0" fillId="0" borderId="10" xfId="0" applyNumberFormat="1" applyBorder="1" applyAlignment="1">
      <alignment horizontal="center" vertical="center" wrapText="1"/>
    </xf>
    <xf numFmtId="164" fontId="0" fillId="0" borderId="12" xfId="0" applyNumberFormat="1" applyBorder="1" applyAlignment="1">
      <alignment horizontal="center" vertical="center" wrapText="1"/>
    </xf>
    <xf numFmtId="0" fontId="0" fillId="0" borderId="41" xfId="0" applyBorder="1" applyAlignment="1">
      <alignment horizontal="center"/>
    </xf>
    <xf numFmtId="0" fontId="0" fillId="0" borderId="41" xfId="0" applyBorder="1" applyAlignment="1">
      <alignment horizontal="center" vertical="center"/>
    </xf>
    <xf numFmtId="164" fontId="0" fillId="0" borderId="57" xfId="0" applyNumberFormat="1" applyBorder="1" applyAlignment="1">
      <alignment horizontal="center" vertical="center"/>
    </xf>
    <xf numFmtId="0" fontId="1" fillId="0" borderId="13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 wrapText="1"/>
    </xf>
    <xf numFmtId="0" fontId="1" fillId="0" borderId="14" xfId="0" applyFont="1" applyBorder="1" applyAlignment="1">
      <alignment horizontal="left" vertical="center" wrapText="1"/>
    </xf>
    <xf numFmtId="0" fontId="2" fillId="0" borderId="27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center" vertical="center" wrapText="1"/>
    </xf>
    <xf numFmtId="0" fontId="2" fillId="0" borderId="42" xfId="0" applyFont="1" applyBorder="1" applyAlignment="1">
      <alignment horizontal="center" vertical="center" wrapText="1"/>
    </xf>
    <xf numFmtId="0" fontId="2" fillId="0" borderId="50" xfId="0" applyFont="1" applyBorder="1" applyAlignment="1">
      <alignment horizontal="center" vertical="center" wrapText="1"/>
    </xf>
    <xf numFmtId="0" fontId="2" fillId="0" borderId="48" xfId="0" applyFont="1" applyBorder="1" applyAlignment="1">
      <alignment horizontal="center" vertical="center" wrapText="1"/>
    </xf>
    <xf numFmtId="0" fontId="2" fillId="0" borderId="46" xfId="0" applyFont="1" applyBorder="1" applyAlignment="1">
      <alignment horizontal="center" vertical="center" wrapText="1"/>
    </xf>
    <xf numFmtId="0" fontId="2" fillId="0" borderId="49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left"/>
    </xf>
    <xf numFmtId="0" fontId="1" fillId="0" borderId="29" xfId="0" applyFont="1" applyBorder="1" applyAlignment="1">
      <alignment horizontal="left"/>
    </xf>
    <xf numFmtId="0" fontId="1" fillId="0" borderId="45" xfId="0" applyFont="1" applyBorder="1" applyAlignment="1">
      <alignment horizontal="left"/>
    </xf>
    <xf numFmtId="0" fontId="0" fillId="0" borderId="1" xfId="0" applyBorder="1" applyAlignment="1">
      <alignment horizontal="left" vertical="center" wrapText="1"/>
    </xf>
    <xf numFmtId="0" fontId="0" fillId="0" borderId="9" xfId="0" applyBorder="1" applyAlignment="1">
      <alignment horizontal="left" vertical="center" wrapText="1"/>
    </xf>
    <xf numFmtId="0" fontId="0" fillId="0" borderId="9" xfId="0" applyBorder="1" applyAlignment="1">
      <alignment vertical="center" wrapText="1"/>
    </xf>
    <xf numFmtId="0" fontId="1" fillId="0" borderId="39" xfId="0" applyFont="1" applyBorder="1" applyAlignment="1">
      <alignment horizontal="center"/>
    </xf>
    <xf numFmtId="0" fontId="1" fillId="0" borderId="40" xfId="0" applyFont="1" applyBorder="1" applyAlignment="1">
      <alignment horizontal="center"/>
    </xf>
    <xf numFmtId="0" fontId="1" fillId="0" borderId="9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24" xfId="0" applyFont="1" applyBorder="1" applyAlignment="1">
      <alignment horizontal="left" vertical="center" wrapText="1"/>
    </xf>
    <xf numFmtId="0" fontId="1" fillId="0" borderId="32" xfId="0" applyFont="1" applyBorder="1" applyAlignment="1">
      <alignment horizontal="left" vertical="center" wrapText="1"/>
    </xf>
    <xf numFmtId="0" fontId="1" fillId="0" borderId="45" xfId="0" applyFont="1" applyBorder="1" applyAlignment="1">
      <alignment horizontal="left" vertical="center"/>
    </xf>
    <xf numFmtId="0" fontId="1" fillId="0" borderId="40" xfId="0" applyFont="1" applyBorder="1" applyAlignment="1">
      <alignment horizontal="left" vertical="center"/>
    </xf>
    <xf numFmtId="0" fontId="1" fillId="0" borderId="58" xfId="0" applyFont="1" applyBorder="1" applyAlignment="1">
      <alignment horizontal="left" vertical="center"/>
    </xf>
    <xf numFmtId="0" fontId="1" fillId="0" borderId="35" xfId="0" applyFont="1" applyBorder="1" applyAlignment="1">
      <alignment horizontal="left" wrapText="1"/>
    </xf>
    <xf numFmtId="0" fontId="1" fillId="0" borderId="36" xfId="0" applyFont="1" applyBorder="1" applyAlignment="1">
      <alignment horizontal="left" wrapText="1"/>
    </xf>
    <xf numFmtId="0" fontId="1" fillId="0" borderId="34" xfId="0" applyFont="1" applyBorder="1" applyAlignment="1">
      <alignment horizontal="left" wrapText="1"/>
    </xf>
    <xf numFmtId="0" fontId="0" fillId="0" borderId="26" xfId="0" applyBorder="1" applyAlignment="1">
      <alignment horizontal="left" vertical="center" wrapText="1"/>
    </xf>
    <xf numFmtId="0" fontId="0" fillId="0" borderId="11" xfId="0" applyBorder="1" applyAlignment="1">
      <alignment horizontal="left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0" fillId="0" borderId="0" xfId="0" applyBorder="1" applyAlignment="1">
      <alignment horizontal="center"/>
    </xf>
    <xf numFmtId="4" fontId="18" fillId="5" borderId="1" xfId="0" applyNumberFormat="1" applyFont="1" applyFill="1" applyBorder="1" applyAlignment="1">
      <alignment horizontal="center" vertical="center" wrapText="1"/>
    </xf>
    <xf numFmtId="0" fontId="20" fillId="6" borderId="59" xfId="0" applyFont="1" applyFill="1" applyBorder="1" applyAlignment="1">
      <alignment horizontal="center" vertical="center" wrapText="1"/>
    </xf>
    <xf numFmtId="0" fontId="20" fillId="6" borderId="56" xfId="0" applyFont="1" applyFill="1" applyBorder="1" applyAlignment="1">
      <alignment horizontal="center" vertical="center" wrapText="1"/>
    </xf>
    <xf numFmtId="0" fontId="19" fillId="4" borderId="39" xfId="0" applyFont="1" applyFill="1" applyBorder="1" applyAlignment="1">
      <alignment horizontal="center" vertical="center"/>
    </xf>
    <xf numFmtId="0" fontId="19" fillId="4" borderId="40" xfId="0" applyFont="1" applyFill="1" applyBorder="1" applyAlignment="1">
      <alignment horizontal="center" vertical="center"/>
    </xf>
    <xf numFmtId="0" fontId="19" fillId="4" borderId="23" xfId="0" applyFont="1" applyFill="1" applyBorder="1" applyAlignment="1">
      <alignment horizontal="center" vertical="center"/>
    </xf>
    <xf numFmtId="4" fontId="18" fillId="5" borderId="4" xfId="0" applyNumberFormat="1" applyFont="1" applyFill="1" applyBorder="1" applyAlignment="1">
      <alignment horizontal="center" vertical="center" wrapText="1"/>
    </xf>
    <xf numFmtId="4" fontId="18" fillId="5" borderId="24" xfId="0" applyNumberFormat="1" applyFont="1" applyFill="1" applyBorder="1" applyAlignment="1">
      <alignment horizontal="center" vertical="center" wrapText="1"/>
    </xf>
    <xf numFmtId="4" fontId="18" fillId="5" borderId="5" xfId="0" applyNumberFormat="1" applyFont="1" applyFill="1" applyBorder="1" applyAlignment="1">
      <alignment horizontal="center" vertical="center" wrapText="1"/>
    </xf>
    <xf numFmtId="4" fontId="18" fillId="5" borderId="36" xfId="0" applyNumberFormat="1" applyFont="1" applyFill="1" applyBorder="1" applyAlignment="1">
      <alignment horizontal="center" vertical="center" wrapText="1"/>
    </xf>
    <xf numFmtId="4" fontId="18" fillId="5" borderId="9" xfId="0" applyNumberFormat="1" applyFont="1" applyFill="1" applyBorder="1" applyAlignment="1">
      <alignment horizontal="center" vertical="center" wrapText="1"/>
    </xf>
    <xf numFmtId="4" fontId="18" fillId="5" borderId="27" xfId="0" applyNumberFormat="1" applyFont="1" applyFill="1" applyBorder="1" applyAlignment="1">
      <alignment horizontal="center" vertical="center" wrapText="1"/>
    </xf>
    <xf numFmtId="4" fontId="18" fillId="5" borderId="33" xfId="0" applyNumberFormat="1" applyFont="1" applyFill="1" applyBorder="1" applyAlignment="1">
      <alignment horizontal="center" vertical="center" wrapText="1"/>
    </xf>
    <xf numFmtId="0" fontId="2" fillId="0" borderId="39" xfId="0" applyFont="1" applyBorder="1" applyAlignment="1">
      <alignment horizontal="center"/>
    </xf>
    <xf numFmtId="0" fontId="2" fillId="0" borderId="40" xfId="0" applyFont="1" applyBorder="1" applyAlignment="1">
      <alignment horizontal="center"/>
    </xf>
    <xf numFmtId="0" fontId="2" fillId="0" borderId="23" xfId="0" applyFont="1" applyBorder="1" applyAlignment="1">
      <alignment horizontal="center"/>
    </xf>
    <xf numFmtId="4" fontId="18" fillId="5" borderId="13" xfId="0" applyNumberFormat="1" applyFont="1" applyFill="1" applyBorder="1" applyAlignment="1">
      <alignment horizontal="center" vertical="center" wrapText="1"/>
    </xf>
    <xf numFmtId="0" fontId="19" fillId="3" borderId="51" xfId="0" applyFont="1" applyFill="1" applyBorder="1" applyAlignment="1">
      <alignment horizontal="center" vertical="center" wrapText="1"/>
    </xf>
    <xf numFmtId="0" fontId="19" fillId="3" borderId="52" xfId="0" applyFont="1" applyFill="1" applyBorder="1" applyAlignment="1">
      <alignment horizontal="center" vertical="center" wrapText="1"/>
    </xf>
    <xf numFmtId="0" fontId="19" fillId="3" borderId="53" xfId="0" applyFont="1" applyFill="1" applyBorder="1" applyAlignment="1">
      <alignment horizontal="center" vertical="center" wrapText="1"/>
    </xf>
    <xf numFmtId="0" fontId="22" fillId="0" borderId="41" xfId="0" applyFont="1" applyBorder="1" applyAlignment="1">
      <alignment horizontal="left" vertical="center" wrapText="1"/>
    </xf>
    <xf numFmtId="0" fontId="22" fillId="0" borderId="41" xfId="0" applyFont="1" applyBorder="1" applyAlignment="1">
      <alignment horizontal="left" vertical="center"/>
    </xf>
    <xf numFmtId="0" fontId="22" fillId="0" borderId="64" xfId="0" applyFont="1" applyBorder="1" applyAlignment="1">
      <alignment horizontal="left" vertical="center"/>
    </xf>
    <xf numFmtId="3" fontId="19" fillId="3" borderId="39" xfId="0" applyNumberFormat="1" applyFont="1" applyFill="1" applyBorder="1" applyAlignment="1">
      <alignment horizontal="center" wrapText="1"/>
    </xf>
    <xf numFmtId="3" fontId="19" fillId="3" borderId="40" xfId="0" applyNumberFormat="1" applyFont="1" applyFill="1" applyBorder="1" applyAlignment="1">
      <alignment horizontal="center" wrapText="1"/>
    </xf>
    <xf numFmtId="3" fontId="19" fillId="3" borderId="23" xfId="0" applyNumberFormat="1" applyFont="1" applyFill="1" applyBorder="1" applyAlignment="1">
      <alignment horizontal="center" wrapText="1"/>
    </xf>
    <xf numFmtId="0" fontId="20" fillId="4" borderId="51" xfId="0" applyFont="1" applyFill="1" applyBorder="1" applyAlignment="1">
      <alignment horizontal="center" vertical="center" wrapText="1"/>
    </xf>
    <xf numFmtId="0" fontId="20" fillId="4" borderId="11" xfId="0" applyFont="1" applyFill="1" applyBorder="1" applyAlignment="1">
      <alignment horizontal="center" vertical="center" wrapText="1"/>
    </xf>
    <xf numFmtId="0" fontId="20" fillId="4" borderId="47" xfId="0" applyFont="1" applyFill="1" applyBorder="1" applyAlignment="1">
      <alignment horizontal="center" vertical="center" wrapText="1"/>
    </xf>
    <xf numFmtId="0" fontId="20" fillId="4" borderId="34" xfId="0" applyFont="1" applyFill="1" applyBorder="1" applyAlignment="1">
      <alignment horizontal="center" vertical="center" wrapText="1"/>
    </xf>
    <xf numFmtId="0" fontId="20" fillId="4" borderId="39" xfId="0" applyFont="1" applyFill="1" applyBorder="1" applyAlignment="1">
      <alignment horizontal="center" wrapText="1"/>
    </xf>
    <xf numFmtId="0" fontId="20" fillId="4" borderId="40" xfId="0" applyFont="1" applyFill="1" applyBorder="1" applyAlignment="1">
      <alignment horizontal="center" wrapText="1"/>
    </xf>
    <xf numFmtId="0" fontId="20" fillId="4" borderId="23" xfId="0" applyFont="1" applyFill="1" applyBorder="1" applyAlignment="1">
      <alignment horizontal="center" wrapText="1"/>
    </xf>
    <xf numFmtId="3" fontId="20" fillId="4" borderId="39" xfId="0" applyNumberFormat="1" applyFont="1" applyFill="1" applyBorder="1" applyAlignment="1">
      <alignment horizontal="center" wrapText="1"/>
    </xf>
    <xf numFmtId="3" fontId="20" fillId="4" borderId="40" xfId="0" applyNumberFormat="1" applyFont="1" applyFill="1" applyBorder="1" applyAlignment="1">
      <alignment horizontal="center" wrapText="1"/>
    </xf>
    <xf numFmtId="3" fontId="20" fillId="4" borderId="23" xfId="0" applyNumberFormat="1" applyFont="1" applyFill="1" applyBorder="1" applyAlignment="1">
      <alignment horizontal="center" wrapText="1"/>
    </xf>
    <xf numFmtId="0" fontId="0" fillId="0" borderId="1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10" xfId="0" applyFont="1" applyFill="1" applyBorder="1" applyAlignment="1">
      <alignment horizontal="center" vertical="center" wrapText="1"/>
    </xf>
    <xf numFmtId="0" fontId="16" fillId="4" borderId="43" xfId="0" applyFont="1" applyFill="1" applyBorder="1" applyAlignment="1">
      <alignment horizontal="center" vertical="center" wrapText="1"/>
    </xf>
    <xf numFmtId="0" fontId="16" fillId="4" borderId="60" xfId="0" applyFont="1" applyFill="1" applyBorder="1" applyAlignment="1">
      <alignment horizontal="center" vertical="center" wrapText="1"/>
    </xf>
    <xf numFmtId="0" fontId="16" fillId="4" borderId="57" xfId="0" applyFont="1" applyFill="1" applyBorder="1" applyAlignment="1">
      <alignment horizontal="center" vertical="center" wrapText="1"/>
    </xf>
    <xf numFmtId="0" fontId="16" fillId="3" borderId="39" xfId="0" applyFont="1" applyFill="1" applyBorder="1" applyAlignment="1">
      <alignment horizontal="center" vertical="center" wrapText="1"/>
    </xf>
    <xf numFmtId="0" fontId="16" fillId="3" borderId="40" xfId="0" applyFont="1" applyFill="1" applyBorder="1" applyAlignment="1">
      <alignment horizontal="center" vertical="center" wrapText="1"/>
    </xf>
    <xf numFmtId="0" fontId="16" fillId="3" borderId="23" xfId="0" applyFont="1" applyFill="1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5" fillId="3" borderId="15" xfId="0" applyFont="1" applyFill="1" applyBorder="1" applyAlignment="1">
      <alignment horizontal="center" vertical="center" wrapText="1"/>
    </xf>
    <xf numFmtId="0" fontId="5" fillId="3" borderId="16" xfId="0" applyFont="1" applyFill="1" applyBorder="1" applyAlignment="1">
      <alignment horizontal="center" vertical="center" wrapText="1"/>
    </xf>
    <xf numFmtId="0" fontId="5" fillId="3" borderId="51" xfId="0" applyFont="1" applyFill="1" applyBorder="1" applyAlignment="1">
      <alignment horizontal="center" vertical="center" wrapText="1"/>
    </xf>
    <xf numFmtId="0" fontId="5" fillId="3" borderId="52" xfId="0" applyFont="1" applyFill="1" applyBorder="1" applyAlignment="1">
      <alignment horizontal="center" vertical="center" wrapText="1"/>
    </xf>
    <xf numFmtId="0" fontId="5" fillId="3" borderId="53" xfId="0" applyFont="1" applyFill="1" applyBorder="1" applyAlignment="1">
      <alignment horizontal="center" vertical="center" wrapText="1"/>
    </xf>
    <xf numFmtId="164" fontId="5" fillId="6" borderId="45" xfId="0" applyNumberFormat="1" applyFont="1" applyFill="1" applyBorder="1" applyAlignment="1">
      <alignment horizontal="center" vertical="center"/>
    </xf>
    <xf numFmtId="0" fontId="5" fillId="6" borderId="23" xfId="0" applyFont="1" applyFill="1" applyBorder="1" applyAlignment="1">
      <alignment horizontal="center" vertical="center"/>
    </xf>
    <xf numFmtId="4" fontId="18" fillId="5" borderId="35" xfId="0" applyNumberFormat="1" applyFont="1" applyFill="1" applyBorder="1" applyAlignment="1">
      <alignment horizontal="center" vertical="center" wrapText="1"/>
    </xf>
    <xf numFmtId="0" fontId="1" fillId="9" borderId="27" xfId="0" applyFont="1" applyFill="1" applyBorder="1" applyAlignment="1">
      <alignment horizontal="center" vertical="center" wrapText="1"/>
    </xf>
    <xf numFmtId="0" fontId="1" fillId="9" borderId="4" xfId="0" applyFont="1" applyFill="1" applyBorder="1" applyAlignment="1">
      <alignment horizontal="center" vertical="center" wrapText="1"/>
    </xf>
    <xf numFmtId="0" fontId="1" fillId="9" borderId="15" xfId="0" applyFont="1" applyFill="1" applyBorder="1" applyAlignment="1">
      <alignment horizontal="center" vertical="center" wrapText="1"/>
    </xf>
    <xf numFmtId="0" fontId="1" fillId="9" borderId="16" xfId="0" applyFont="1" applyFill="1" applyBorder="1" applyAlignment="1">
      <alignment horizontal="center" vertical="center" wrapText="1"/>
    </xf>
    <xf numFmtId="0" fontId="1" fillId="3" borderId="54" xfId="0" applyFont="1" applyFill="1" applyBorder="1" applyAlignment="1">
      <alignment horizontal="center" vertical="center" wrapText="1"/>
    </xf>
    <xf numFmtId="0" fontId="1" fillId="3" borderId="61" xfId="0" applyFont="1" applyFill="1" applyBorder="1" applyAlignment="1">
      <alignment horizontal="center" vertical="center" wrapText="1"/>
    </xf>
    <xf numFmtId="0" fontId="1" fillId="3" borderId="65" xfId="0" applyFont="1" applyFill="1" applyBorder="1" applyAlignment="1">
      <alignment horizontal="center" vertical="center" wrapText="1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1" fillId="9" borderId="51" xfId="0" applyFont="1" applyFill="1" applyBorder="1" applyAlignment="1">
      <alignment horizontal="center" vertical="center" wrapText="1"/>
    </xf>
    <xf numFmtId="0" fontId="1" fillId="9" borderId="52" xfId="0" applyFont="1" applyFill="1" applyBorder="1" applyAlignment="1">
      <alignment horizontal="center" vertical="center" wrapText="1"/>
    </xf>
    <xf numFmtId="0" fontId="1" fillId="9" borderId="9" xfId="0" applyFont="1" applyFill="1" applyBorder="1" applyAlignment="1">
      <alignment horizontal="center" vertical="center" wrapText="1"/>
    </xf>
    <xf numFmtId="0" fontId="1" fillId="9" borderId="1" xfId="0" applyFont="1" applyFill="1" applyBorder="1" applyAlignment="1">
      <alignment horizontal="center" vertical="center" wrapText="1"/>
    </xf>
    <xf numFmtId="0" fontId="0" fillId="0" borderId="7" xfId="0" applyFont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99CCFF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32"/>
  <sheetViews>
    <sheetView tabSelected="1" zoomScale="90" zoomScaleNormal="90" workbookViewId="0">
      <pane ySplit="2" topLeftCell="A24" activePane="bottomLeft" state="frozen"/>
      <selection activeCell="A2" sqref="A2"/>
      <selection pane="bottomLeft" activeCell="A26" sqref="A26"/>
    </sheetView>
  </sheetViews>
  <sheetFormatPr baseColWidth="10" defaultRowHeight="15"/>
  <cols>
    <col min="1" max="4" width="25.5703125" customWidth="1"/>
    <col min="5" max="5" width="25.42578125" style="2" customWidth="1"/>
    <col min="6" max="6" width="31" style="5" customWidth="1"/>
    <col min="7" max="7" width="32.7109375" customWidth="1"/>
    <col min="8" max="8" width="34.140625" customWidth="1"/>
    <col min="9" max="9" width="30.5703125" customWidth="1"/>
    <col min="10" max="10" width="51.85546875" customWidth="1"/>
    <col min="11" max="11" width="90.42578125" customWidth="1"/>
  </cols>
  <sheetData>
    <row r="1" spans="1:12" s="7" customFormat="1" ht="15.75" thickBot="1">
      <c r="A1" s="54" t="s">
        <v>23</v>
      </c>
      <c r="B1" s="239" t="s">
        <v>24</v>
      </c>
      <c r="C1" s="240"/>
      <c r="D1" s="241"/>
      <c r="E1" s="234" t="s">
        <v>22</v>
      </c>
      <c r="F1" s="235"/>
      <c r="G1" s="235"/>
      <c r="H1" s="236"/>
      <c r="I1" s="237" t="s">
        <v>26</v>
      </c>
      <c r="J1" s="238"/>
      <c r="K1" s="51"/>
      <c r="L1" s="51"/>
    </row>
    <row r="2" spans="1:12" s="5" customFormat="1" ht="30.75" thickBot="1">
      <c r="A2" s="96" t="s">
        <v>6</v>
      </c>
      <c r="B2" s="52" t="s">
        <v>18</v>
      </c>
      <c r="C2" s="52" t="s">
        <v>19</v>
      </c>
      <c r="D2" s="52" t="s">
        <v>49</v>
      </c>
      <c r="E2" s="52" t="s">
        <v>20</v>
      </c>
      <c r="F2" s="52" t="s">
        <v>21</v>
      </c>
      <c r="G2" s="52" t="s">
        <v>67</v>
      </c>
      <c r="H2" s="52" t="s">
        <v>25</v>
      </c>
      <c r="I2" s="52" t="s">
        <v>27</v>
      </c>
      <c r="J2" s="52" t="s">
        <v>28</v>
      </c>
      <c r="K2" s="53" t="s">
        <v>17</v>
      </c>
      <c r="L2" s="6"/>
    </row>
    <row r="3" spans="1:12" hidden="1">
      <c r="A3" s="231" t="s">
        <v>7</v>
      </c>
      <c r="B3" s="232"/>
      <c r="C3" s="232"/>
      <c r="D3" s="232"/>
      <c r="E3" s="232"/>
      <c r="F3" s="232"/>
      <c r="G3" s="232"/>
      <c r="H3" s="232"/>
      <c r="I3" s="232"/>
      <c r="J3" s="232"/>
      <c r="K3" s="233"/>
    </row>
    <row r="4" spans="1:12" s="1" customFormat="1" ht="95.25" hidden="1" customHeight="1">
      <c r="A4" s="10" t="s">
        <v>29</v>
      </c>
      <c r="B4" s="4" t="s">
        <v>35</v>
      </c>
      <c r="C4" s="4" t="s">
        <v>40</v>
      </c>
      <c r="D4" s="4" t="s">
        <v>58</v>
      </c>
      <c r="E4" s="4" t="s">
        <v>62</v>
      </c>
      <c r="F4" s="61" t="s">
        <v>66</v>
      </c>
      <c r="G4" s="4" t="s">
        <v>71</v>
      </c>
      <c r="H4" s="4" t="s">
        <v>72</v>
      </c>
      <c r="I4" s="4" t="s">
        <v>73</v>
      </c>
      <c r="J4" s="86" t="s">
        <v>74</v>
      </c>
      <c r="K4" s="78" t="s">
        <v>77</v>
      </c>
    </row>
    <row r="5" spans="1:12" ht="165" hidden="1">
      <c r="A5" s="246" t="s">
        <v>30</v>
      </c>
      <c r="B5" s="245" t="s">
        <v>34</v>
      </c>
      <c r="C5" s="4" t="s">
        <v>45</v>
      </c>
      <c r="D5" s="245" t="s">
        <v>58</v>
      </c>
      <c r="E5" s="4" t="s">
        <v>62</v>
      </c>
      <c r="F5" s="61" t="s">
        <v>68</v>
      </c>
      <c r="G5" s="4" t="s">
        <v>69</v>
      </c>
      <c r="H5" s="65" t="s">
        <v>70</v>
      </c>
      <c r="I5" s="4" t="s">
        <v>79</v>
      </c>
      <c r="J5" s="84" t="s">
        <v>70</v>
      </c>
      <c r="K5" s="78" t="s">
        <v>80</v>
      </c>
    </row>
    <row r="6" spans="1:12" s="1" customFormat="1" ht="191.25" hidden="1" customHeight="1">
      <c r="A6" s="246"/>
      <c r="B6" s="245"/>
      <c r="C6" s="4" t="s">
        <v>46</v>
      </c>
      <c r="D6" s="245"/>
      <c r="E6" s="4" t="s">
        <v>63</v>
      </c>
      <c r="F6" s="61" t="s">
        <v>75</v>
      </c>
      <c r="G6" s="4" t="s">
        <v>76</v>
      </c>
      <c r="H6" s="88" t="s">
        <v>70</v>
      </c>
      <c r="I6" s="4" t="s">
        <v>78</v>
      </c>
      <c r="J6" s="84" t="s">
        <v>70</v>
      </c>
      <c r="K6" s="78" t="s">
        <v>81</v>
      </c>
    </row>
    <row r="7" spans="1:12" ht="123" hidden="1" customHeight="1">
      <c r="A7" s="247" t="s">
        <v>0</v>
      </c>
      <c r="B7" s="245" t="s">
        <v>35</v>
      </c>
      <c r="C7" s="4" t="s">
        <v>41</v>
      </c>
      <c r="D7" s="245" t="s">
        <v>58</v>
      </c>
      <c r="E7" s="4" t="s">
        <v>62</v>
      </c>
      <c r="F7" s="62" t="s">
        <v>70</v>
      </c>
      <c r="G7" s="4" t="s">
        <v>71</v>
      </c>
      <c r="H7" s="4" t="s">
        <v>72</v>
      </c>
      <c r="I7" s="88" t="s">
        <v>70</v>
      </c>
      <c r="J7" s="86" t="s">
        <v>82</v>
      </c>
      <c r="K7" s="90" t="s">
        <v>83</v>
      </c>
    </row>
    <row r="8" spans="1:12" ht="60" hidden="1">
      <c r="A8" s="247"/>
      <c r="B8" s="245"/>
      <c r="C8" s="4" t="s">
        <v>47</v>
      </c>
      <c r="D8" s="245"/>
      <c r="E8" s="4" t="s">
        <v>62</v>
      </c>
      <c r="F8" s="62" t="s">
        <v>70</v>
      </c>
      <c r="G8" s="4" t="s">
        <v>71</v>
      </c>
      <c r="H8" s="4" t="s">
        <v>72</v>
      </c>
      <c r="I8" s="88" t="s">
        <v>70</v>
      </c>
      <c r="J8" s="89"/>
      <c r="K8" s="91" t="s">
        <v>84</v>
      </c>
    </row>
    <row r="9" spans="1:12" hidden="1">
      <c r="A9" s="250" t="s">
        <v>16</v>
      </c>
      <c r="B9" s="251"/>
      <c r="C9" s="251"/>
      <c r="D9" s="251"/>
      <c r="E9" s="251"/>
      <c r="F9" s="251"/>
      <c r="G9" s="251"/>
      <c r="H9" s="251"/>
      <c r="I9" s="251"/>
      <c r="J9" s="251"/>
      <c r="K9" s="28"/>
    </row>
    <row r="10" spans="1:12" ht="90">
      <c r="A10" s="246" t="s">
        <v>4</v>
      </c>
      <c r="B10" s="245" t="s">
        <v>36</v>
      </c>
      <c r="C10" s="4" t="s">
        <v>42</v>
      </c>
      <c r="D10" s="245" t="s">
        <v>59</v>
      </c>
      <c r="E10" s="4" t="s">
        <v>62</v>
      </c>
      <c r="F10" s="61" t="s">
        <v>85</v>
      </c>
      <c r="G10" s="4" t="s">
        <v>86</v>
      </c>
      <c r="H10" s="50" t="s">
        <v>87</v>
      </c>
      <c r="I10" s="4" t="s">
        <v>89</v>
      </c>
      <c r="J10" s="84" t="s">
        <v>70</v>
      </c>
      <c r="K10" s="91" t="s">
        <v>91</v>
      </c>
    </row>
    <row r="11" spans="1:12" s="1" customFormat="1" ht="75.75" thickBot="1">
      <c r="A11" s="261"/>
      <c r="B11" s="260"/>
      <c r="C11" s="92" t="s">
        <v>48</v>
      </c>
      <c r="D11" s="260"/>
      <c r="E11" s="92" t="s">
        <v>62</v>
      </c>
      <c r="F11" s="93" t="s">
        <v>85</v>
      </c>
      <c r="G11" s="92" t="s">
        <v>86</v>
      </c>
      <c r="H11" s="92" t="s">
        <v>88</v>
      </c>
      <c r="I11" s="92" t="s">
        <v>90</v>
      </c>
      <c r="J11" s="94" t="s">
        <v>70</v>
      </c>
      <c r="K11" s="95" t="s">
        <v>92</v>
      </c>
    </row>
    <row r="12" spans="1:12">
      <c r="A12" s="252" t="s">
        <v>8</v>
      </c>
      <c r="B12" s="252"/>
      <c r="C12" s="252"/>
      <c r="D12" s="252"/>
      <c r="E12" s="252"/>
      <c r="F12" s="252"/>
      <c r="G12" s="252"/>
      <c r="H12" s="252"/>
      <c r="I12" s="252"/>
      <c r="J12" s="253"/>
      <c r="K12" s="44"/>
    </row>
    <row r="13" spans="1:12" ht="210">
      <c r="A13" s="87" t="s">
        <v>144</v>
      </c>
      <c r="B13" s="87" t="s">
        <v>36</v>
      </c>
      <c r="C13" s="87" t="s">
        <v>145</v>
      </c>
      <c r="D13" s="87" t="s">
        <v>59</v>
      </c>
      <c r="E13" s="87" t="s">
        <v>127</v>
      </c>
      <c r="F13" s="87" t="s">
        <v>146</v>
      </c>
      <c r="G13" s="87" t="s">
        <v>147</v>
      </c>
      <c r="H13" s="87" t="s">
        <v>70</v>
      </c>
      <c r="I13" s="85" t="s">
        <v>148</v>
      </c>
      <c r="J13" s="85" t="s">
        <v>70</v>
      </c>
      <c r="K13" s="4" t="s">
        <v>149</v>
      </c>
    </row>
    <row r="14" spans="1:12" ht="124.5" customHeight="1">
      <c r="A14" s="87" t="s">
        <v>140</v>
      </c>
      <c r="B14" s="87" t="s">
        <v>35</v>
      </c>
      <c r="C14" s="87" t="s">
        <v>44</v>
      </c>
      <c r="D14" s="87" t="s">
        <v>59</v>
      </c>
      <c r="E14" s="87" t="s">
        <v>63</v>
      </c>
      <c r="F14" s="87" t="s">
        <v>113</v>
      </c>
      <c r="G14" s="87" t="s">
        <v>98</v>
      </c>
      <c r="H14" s="87" t="s">
        <v>70</v>
      </c>
      <c r="I14" s="85" t="s">
        <v>70</v>
      </c>
      <c r="J14" s="85" t="s">
        <v>141</v>
      </c>
      <c r="K14" s="4" t="s">
        <v>143</v>
      </c>
    </row>
    <row r="15" spans="1:12" ht="134.25" customHeight="1">
      <c r="A15" s="84" t="s">
        <v>126</v>
      </c>
      <c r="B15" s="84" t="s">
        <v>34</v>
      </c>
      <c r="C15" s="84" t="s">
        <v>125</v>
      </c>
      <c r="D15" s="84" t="s">
        <v>59</v>
      </c>
      <c r="E15" s="84" t="s">
        <v>127</v>
      </c>
      <c r="F15" s="87" t="s">
        <v>132</v>
      </c>
      <c r="G15" s="87" t="s">
        <v>130</v>
      </c>
      <c r="H15" s="87" t="s">
        <v>70</v>
      </c>
      <c r="I15" s="85" t="s">
        <v>70</v>
      </c>
      <c r="J15" s="112" t="s">
        <v>139</v>
      </c>
      <c r="K15" s="4" t="s">
        <v>131</v>
      </c>
    </row>
    <row r="16" spans="1:12" s="1" customFormat="1" ht="255">
      <c r="A16" s="32" t="s">
        <v>150</v>
      </c>
      <c r="B16" s="11" t="s">
        <v>36</v>
      </c>
      <c r="C16" s="31" t="s">
        <v>43</v>
      </c>
      <c r="D16" s="12" t="s">
        <v>60</v>
      </c>
      <c r="E16" s="11" t="s">
        <v>62</v>
      </c>
      <c r="F16" s="39" t="s">
        <v>93</v>
      </c>
      <c r="G16" s="31" t="s">
        <v>94</v>
      </c>
      <c r="H16" s="12" t="s">
        <v>121</v>
      </c>
      <c r="I16" s="30" t="s">
        <v>96</v>
      </c>
      <c r="J16" s="59" t="s">
        <v>123</v>
      </c>
      <c r="K16" s="83" t="s">
        <v>129</v>
      </c>
    </row>
    <row r="17" spans="1:11" ht="259.5" customHeight="1" thickBot="1">
      <c r="A17" s="78" t="s">
        <v>50</v>
      </c>
      <c r="B17" s="25" t="s">
        <v>34</v>
      </c>
      <c r="C17" s="81" t="s">
        <v>118</v>
      </c>
      <c r="D17" s="78" t="s">
        <v>60</v>
      </c>
      <c r="E17" s="11" t="s">
        <v>62</v>
      </c>
      <c r="F17" s="61" t="s">
        <v>119</v>
      </c>
      <c r="G17" s="4" t="s">
        <v>120</v>
      </c>
      <c r="H17" s="12" t="s">
        <v>95</v>
      </c>
      <c r="I17" s="25" t="s">
        <v>122</v>
      </c>
      <c r="J17" s="82" t="s">
        <v>124</v>
      </c>
      <c r="K17" s="57" t="s">
        <v>128</v>
      </c>
    </row>
    <row r="18" spans="1:11" ht="45.75" hidden="1" customHeight="1" thickBot="1">
      <c r="A18" s="35" t="s">
        <v>5</v>
      </c>
      <c r="B18" s="36" t="s">
        <v>34</v>
      </c>
      <c r="C18" s="37"/>
      <c r="D18" s="79" t="s">
        <v>60</v>
      </c>
      <c r="E18" s="11" t="s">
        <v>62</v>
      </c>
      <c r="F18" s="63"/>
      <c r="G18" s="27"/>
      <c r="H18" s="34"/>
      <c r="I18" s="33"/>
      <c r="J18" s="29"/>
      <c r="K18" s="3"/>
    </row>
    <row r="19" spans="1:11" ht="15.75" thickBot="1">
      <c r="A19" s="254" t="s">
        <v>9</v>
      </c>
      <c r="B19" s="255"/>
      <c r="C19" s="255"/>
      <c r="D19" s="255"/>
      <c r="E19" s="255"/>
      <c r="F19" s="255"/>
      <c r="G19" s="255"/>
      <c r="H19" s="255"/>
      <c r="I19" s="255"/>
      <c r="J19" s="256"/>
      <c r="K19" s="27"/>
    </row>
    <row r="20" spans="1:11" ht="120">
      <c r="A20" s="98" t="s">
        <v>1</v>
      </c>
      <c r="B20" s="99" t="s">
        <v>34</v>
      </c>
      <c r="C20" s="100" t="s">
        <v>99</v>
      </c>
      <c r="D20" s="101" t="s">
        <v>58</v>
      </c>
      <c r="E20" s="99" t="s">
        <v>63</v>
      </c>
      <c r="F20" s="102" t="s">
        <v>97</v>
      </c>
      <c r="G20" s="100" t="s">
        <v>98</v>
      </c>
      <c r="H20" s="103" t="s">
        <v>70</v>
      </c>
      <c r="I20" s="104" t="s">
        <v>70</v>
      </c>
      <c r="J20" s="105" t="s">
        <v>100</v>
      </c>
      <c r="K20" s="106" t="s">
        <v>101</v>
      </c>
    </row>
    <row r="21" spans="1:11" ht="195.75" thickBot="1">
      <c r="A21" s="107" t="s">
        <v>133</v>
      </c>
      <c r="B21" s="46" t="s">
        <v>34</v>
      </c>
      <c r="C21" s="47" t="s">
        <v>134</v>
      </c>
      <c r="D21" s="48" t="s">
        <v>135</v>
      </c>
      <c r="E21" s="46" t="s">
        <v>63</v>
      </c>
      <c r="F21" s="108" t="s">
        <v>70</v>
      </c>
      <c r="G21" s="47" t="s">
        <v>137</v>
      </c>
      <c r="H21" s="48" t="s">
        <v>136</v>
      </c>
      <c r="I21" s="109" t="s">
        <v>70</v>
      </c>
      <c r="J21" s="110" t="s">
        <v>70</v>
      </c>
      <c r="K21" s="111" t="s">
        <v>138</v>
      </c>
    </row>
    <row r="22" spans="1:11" ht="15.75" thickBot="1">
      <c r="A22" s="257" t="s">
        <v>10</v>
      </c>
      <c r="B22" s="258"/>
      <c r="C22" s="258"/>
      <c r="D22" s="258"/>
      <c r="E22" s="258"/>
      <c r="F22" s="258"/>
      <c r="G22" s="258"/>
      <c r="H22" s="258"/>
      <c r="I22" s="258"/>
      <c r="J22" s="259"/>
      <c r="K22" s="97"/>
    </row>
    <row r="23" spans="1:11" ht="90">
      <c r="A23" s="80" t="s">
        <v>13</v>
      </c>
      <c r="B23" s="11" t="s">
        <v>36</v>
      </c>
      <c r="C23" s="39" t="s">
        <v>44</v>
      </c>
      <c r="D23" s="80" t="s">
        <v>304</v>
      </c>
      <c r="E23" s="11" t="s">
        <v>63</v>
      </c>
      <c r="F23" s="39" t="s">
        <v>70</v>
      </c>
      <c r="G23" s="39" t="s">
        <v>98</v>
      </c>
      <c r="H23" s="38" t="s">
        <v>106</v>
      </c>
      <c r="I23" s="68" t="s">
        <v>70</v>
      </c>
      <c r="J23" s="69" t="s">
        <v>107</v>
      </c>
      <c r="K23" s="4" t="s">
        <v>108</v>
      </c>
    </row>
    <row r="24" spans="1:11" ht="128.25" customHeight="1">
      <c r="A24" s="59" t="s">
        <v>305</v>
      </c>
      <c r="B24" s="11" t="s">
        <v>34</v>
      </c>
      <c r="C24" s="39" t="s">
        <v>46</v>
      </c>
      <c r="D24" s="80" t="s">
        <v>304</v>
      </c>
      <c r="E24" s="11" t="s">
        <v>63</v>
      </c>
      <c r="F24" s="39" t="s">
        <v>306</v>
      </c>
      <c r="G24" s="39" t="s">
        <v>307</v>
      </c>
      <c r="H24" s="38" t="s">
        <v>70</v>
      </c>
      <c r="I24" s="68" t="s">
        <v>70</v>
      </c>
      <c r="J24" s="334" t="s">
        <v>70</v>
      </c>
      <c r="K24" s="4" t="s">
        <v>308</v>
      </c>
    </row>
    <row r="25" spans="1:11" ht="80.25" customHeight="1">
      <c r="A25" s="59" t="s">
        <v>309</v>
      </c>
      <c r="B25" s="11" t="s">
        <v>34</v>
      </c>
      <c r="C25" s="39" t="s">
        <v>44</v>
      </c>
      <c r="D25" s="80" t="s">
        <v>304</v>
      </c>
      <c r="E25" s="11" t="s">
        <v>63</v>
      </c>
      <c r="F25" s="39" t="s">
        <v>70</v>
      </c>
      <c r="G25" s="39" t="s">
        <v>310</v>
      </c>
      <c r="H25" s="38" t="s">
        <v>70</v>
      </c>
      <c r="I25" s="68" t="s">
        <v>70</v>
      </c>
      <c r="J25" s="334" t="s">
        <v>70</v>
      </c>
      <c r="K25" s="4" t="s">
        <v>308</v>
      </c>
    </row>
    <row r="26" spans="1:11" ht="90">
      <c r="A26" s="9" t="s">
        <v>2</v>
      </c>
      <c r="B26" s="10" t="s">
        <v>34</v>
      </c>
      <c r="C26" s="4" t="s">
        <v>51</v>
      </c>
      <c r="D26" s="78" t="s">
        <v>304</v>
      </c>
      <c r="E26" s="11" t="s">
        <v>62</v>
      </c>
      <c r="F26" s="65" t="s">
        <v>104</v>
      </c>
      <c r="G26" s="4" t="s">
        <v>103</v>
      </c>
      <c r="H26" s="55" t="s">
        <v>70</v>
      </c>
      <c r="I26" s="25" t="s">
        <v>105</v>
      </c>
      <c r="J26" s="56" t="s">
        <v>109</v>
      </c>
      <c r="K26" s="4" t="s">
        <v>110</v>
      </c>
    </row>
    <row r="27" spans="1:11" ht="120.75" thickBot="1">
      <c r="A27" s="79" t="s">
        <v>3</v>
      </c>
      <c r="B27" s="36" t="s">
        <v>34</v>
      </c>
      <c r="C27" s="26" t="s">
        <v>52</v>
      </c>
      <c r="D27" s="79" t="s">
        <v>304</v>
      </c>
      <c r="E27" s="11" t="s">
        <v>63</v>
      </c>
      <c r="F27" s="66" t="s">
        <v>102</v>
      </c>
      <c r="G27" s="4" t="s">
        <v>69</v>
      </c>
      <c r="H27" s="67" t="s">
        <v>70</v>
      </c>
      <c r="I27" s="58" t="s">
        <v>111</v>
      </c>
      <c r="J27" s="56" t="s">
        <v>109</v>
      </c>
      <c r="K27" s="4" t="s">
        <v>112</v>
      </c>
    </row>
    <row r="28" spans="1:11" ht="15.75" thickBot="1">
      <c r="A28" s="242" t="s">
        <v>11</v>
      </c>
      <c r="B28" s="243"/>
      <c r="C28" s="243"/>
      <c r="D28" s="243"/>
      <c r="E28" s="243"/>
      <c r="F28" s="243"/>
      <c r="G28" s="243"/>
      <c r="H28" s="243"/>
      <c r="I28" s="243"/>
      <c r="J28" s="244"/>
      <c r="K28" s="27"/>
    </row>
    <row r="29" spans="1:11" ht="75.75" thickBot="1">
      <c r="A29" s="40" t="s">
        <v>12</v>
      </c>
      <c r="B29" s="41" t="s">
        <v>35</v>
      </c>
      <c r="C29" s="42" t="s">
        <v>44</v>
      </c>
      <c r="D29" s="43" t="s">
        <v>61</v>
      </c>
      <c r="E29" s="11" t="s">
        <v>63</v>
      </c>
      <c r="F29" s="64" t="s">
        <v>113</v>
      </c>
      <c r="G29" s="60" t="s">
        <v>98</v>
      </c>
      <c r="H29" s="70" t="s">
        <v>70</v>
      </c>
      <c r="I29" s="71" t="s">
        <v>70</v>
      </c>
      <c r="J29" s="77" t="s">
        <v>114</v>
      </c>
      <c r="K29" s="4" t="s">
        <v>115</v>
      </c>
    </row>
    <row r="30" spans="1:11" ht="15.75" thickBot="1">
      <c r="A30" s="248" t="s">
        <v>14</v>
      </c>
      <c r="B30" s="249"/>
      <c r="C30" s="249"/>
      <c r="D30" s="249"/>
      <c r="E30" s="249"/>
      <c r="F30" s="249"/>
      <c r="G30" s="249"/>
      <c r="H30" s="249"/>
      <c r="I30" s="249"/>
      <c r="J30" s="249"/>
      <c r="K30" s="44"/>
    </row>
    <row r="31" spans="1:11" ht="90.75" thickBot="1">
      <c r="A31" s="45" t="s">
        <v>15</v>
      </c>
      <c r="B31" s="46" t="s">
        <v>35</v>
      </c>
      <c r="C31" s="47" t="s">
        <v>44</v>
      </c>
      <c r="D31" s="48" t="s">
        <v>61</v>
      </c>
      <c r="E31" s="41" t="s">
        <v>63</v>
      </c>
      <c r="F31" s="72" t="s">
        <v>116</v>
      </c>
      <c r="G31" s="72" t="s">
        <v>98</v>
      </c>
      <c r="H31" s="73" t="s">
        <v>70</v>
      </c>
      <c r="I31" s="74" t="s">
        <v>70</v>
      </c>
      <c r="J31" s="76" t="s">
        <v>70</v>
      </c>
      <c r="K31" s="75" t="s">
        <v>117</v>
      </c>
    </row>
    <row r="32" spans="1:11">
      <c r="A32" s="8"/>
      <c r="E32" s="49"/>
    </row>
  </sheetData>
  <mergeCells count="19">
    <mergeCell ref="A30:J30"/>
    <mergeCell ref="A9:J9"/>
    <mergeCell ref="A12:J12"/>
    <mergeCell ref="A19:J19"/>
    <mergeCell ref="A22:J22"/>
    <mergeCell ref="B10:B11"/>
    <mergeCell ref="A10:A11"/>
    <mergeCell ref="D10:D11"/>
    <mergeCell ref="A3:K3"/>
    <mergeCell ref="E1:H1"/>
    <mergeCell ref="I1:J1"/>
    <mergeCell ref="B1:D1"/>
    <mergeCell ref="A28:J28"/>
    <mergeCell ref="B5:B6"/>
    <mergeCell ref="A5:A6"/>
    <mergeCell ref="A7:A8"/>
    <mergeCell ref="B7:B8"/>
    <mergeCell ref="D5:D6"/>
    <mergeCell ref="D7:D8"/>
  </mergeCells>
  <dataValidations count="2">
    <dataValidation type="list" allowBlank="1" showInputMessage="1" showErrorMessage="1" sqref="B31 B23:B27 B29 B10 B20:B21 B16:B18 B4:B7">
      <formula1>Tipo</formula1>
    </dataValidation>
    <dataValidation type="list" allowBlank="1" showInputMessage="1" showErrorMessage="1" sqref="E23:E27 E29 E31 E20:E21 E16:E18 E10:E11 E4:E8">
      <formula1>Personal</formula1>
    </dataValidation>
  </dataValidations>
  <pageMargins left="0.7" right="0.7" top="0.75" bottom="0.75" header="0.3" footer="0.3"/>
  <pageSetup orientation="portrait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F10"/>
  <sheetViews>
    <sheetView zoomScale="115" zoomScaleNormal="115" workbookViewId="0">
      <selection activeCell="B4" sqref="B4"/>
    </sheetView>
  </sheetViews>
  <sheetFormatPr baseColWidth="10" defaultRowHeight="15"/>
  <cols>
    <col min="1" max="1" width="24" style="1" customWidth="1"/>
    <col min="2" max="2" width="48" style="1" customWidth="1"/>
    <col min="3" max="3" width="11.42578125" style="1"/>
    <col min="4" max="4" width="23.140625" style="1" bestFit="1" customWidth="1"/>
    <col min="5" max="16384" width="11.42578125" style="1"/>
  </cols>
  <sheetData>
    <row r="1" spans="1:6" ht="29.25" customHeight="1" thickBot="1">
      <c r="A1" s="262" t="s">
        <v>31</v>
      </c>
      <c r="B1" s="263"/>
      <c r="C1" s="2"/>
      <c r="D1" s="24" t="s">
        <v>53</v>
      </c>
      <c r="E1" s="2"/>
      <c r="F1" s="2"/>
    </row>
    <row r="2" spans="1:6" ht="29.25" customHeight="1" thickBot="1">
      <c r="A2" s="19" t="s">
        <v>32</v>
      </c>
      <c r="B2" s="20" t="s">
        <v>33</v>
      </c>
      <c r="C2" s="2"/>
      <c r="D2" s="18" t="s">
        <v>54</v>
      </c>
      <c r="E2" s="2"/>
      <c r="F2" s="2"/>
    </row>
    <row r="3" spans="1:6" ht="64.5" customHeight="1">
      <c r="A3" s="21" t="s">
        <v>34</v>
      </c>
      <c r="B3" s="13" t="s">
        <v>37</v>
      </c>
      <c r="C3" s="2"/>
      <c r="D3" s="16" t="s">
        <v>55</v>
      </c>
      <c r="E3" s="2"/>
      <c r="F3" s="2"/>
    </row>
    <row r="4" spans="1:6" ht="45">
      <c r="A4" s="22" t="s">
        <v>35</v>
      </c>
      <c r="B4" s="14" t="s">
        <v>38</v>
      </c>
      <c r="C4" s="2"/>
      <c r="D4" s="16" t="s">
        <v>56</v>
      </c>
      <c r="E4" s="2"/>
      <c r="F4" s="2"/>
    </row>
    <row r="5" spans="1:6" ht="45.75" thickBot="1">
      <c r="A5" s="23" t="s">
        <v>36</v>
      </c>
      <c r="B5" s="15" t="s">
        <v>39</v>
      </c>
      <c r="C5" s="2"/>
      <c r="D5" s="17" t="s">
        <v>57</v>
      </c>
      <c r="E5" s="2"/>
      <c r="F5" s="2"/>
    </row>
    <row r="6" spans="1:6" ht="15.75" thickBot="1">
      <c r="A6" s="2"/>
      <c r="B6" s="2"/>
      <c r="C6" s="2"/>
      <c r="D6" s="2"/>
      <c r="E6" s="2"/>
      <c r="F6" s="2"/>
    </row>
    <row r="7" spans="1:6" ht="15.75" thickBot="1">
      <c r="A7" s="262" t="s">
        <v>20</v>
      </c>
      <c r="B7" s="263"/>
    </row>
    <row r="8" spans="1:6" ht="15.75" thickBot="1">
      <c r="A8" s="19" t="s">
        <v>32</v>
      </c>
      <c r="B8" s="20" t="s">
        <v>33</v>
      </c>
    </row>
    <row r="9" spans="1:6" ht="30">
      <c r="A9" s="21" t="s">
        <v>63</v>
      </c>
      <c r="B9" s="13" t="s">
        <v>64</v>
      </c>
    </row>
    <row r="10" spans="1:6" ht="30.75" thickBot="1">
      <c r="A10" s="23" t="s">
        <v>62</v>
      </c>
      <c r="B10" s="15" t="s">
        <v>65</v>
      </c>
    </row>
  </sheetData>
  <mergeCells count="2">
    <mergeCell ref="A1:B1"/>
    <mergeCell ref="A7:B7"/>
  </mergeCells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AQ59"/>
  <sheetViews>
    <sheetView topLeftCell="I9" zoomScaleNormal="100" workbookViewId="0">
      <selection activeCell="O9" sqref="O9"/>
    </sheetView>
  </sheetViews>
  <sheetFormatPr baseColWidth="10" defaultRowHeight="15"/>
  <cols>
    <col min="1" max="1" width="2" customWidth="1"/>
    <col min="2" max="2" width="12.28515625" customWidth="1"/>
    <col min="3" max="3" width="16.28515625" customWidth="1"/>
    <col min="8" max="8" width="12.7109375" bestFit="1" customWidth="1"/>
    <col min="10" max="10" width="18.42578125" customWidth="1"/>
    <col min="11" max="11" width="19.7109375" customWidth="1"/>
    <col min="12" max="12" width="14.5703125" customWidth="1"/>
    <col min="13" max="14" width="15.5703125" customWidth="1"/>
    <col min="15" max="15" width="13.28515625" bestFit="1" customWidth="1"/>
    <col min="19" max="20" width="14.28515625" bestFit="1" customWidth="1"/>
    <col min="24" max="24" width="48" style="8" customWidth="1"/>
    <col min="25" max="25" width="20.5703125" style="5" customWidth="1"/>
    <col min="26" max="26" width="50.5703125" customWidth="1"/>
    <col min="27" max="27" width="14.28515625" bestFit="1" customWidth="1"/>
  </cols>
  <sheetData>
    <row r="1" spans="1:43" ht="15.75" thickBot="1">
      <c r="A1" s="194"/>
      <c r="B1" s="195"/>
      <c r="C1" s="278" t="s">
        <v>225</v>
      </c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79"/>
      <c r="U1" s="280"/>
      <c r="V1" s="196"/>
      <c r="W1" s="194"/>
      <c r="X1" s="278" t="s">
        <v>273</v>
      </c>
      <c r="Y1" s="279"/>
      <c r="Z1" s="279"/>
      <c r="AA1" s="280"/>
      <c r="AB1" s="216"/>
      <c r="AC1" s="216"/>
      <c r="AD1" s="216"/>
      <c r="AE1" s="216"/>
      <c r="AF1" s="216"/>
      <c r="AG1" s="216"/>
      <c r="AH1" s="216"/>
      <c r="AI1" s="216"/>
      <c r="AJ1" s="216"/>
      <c r="AK1" s="216"/>
      <c r="AL1" s="216"/>
      <c r="AM1" s="216"/>
      <c r="AN1" s="216"/>
      <c r="AO1" s="216"/>
      <c r="AP1" s="216"/>
      <c r="AQ1" s="198"/>
    </row>
    <row r="2" spans="1:43">
      <c r="A2" s="197"/>
      <c r="B2" s="198"/>
      <c r="C2" s="264"/>
      <c r="D2" s="264"/>
      <c r="E2" s="264"/>
      <c r="F2" s="264"/>
      <c r="G2" s="198"/>
      <c r="H2" s="198"/>
      <c r="I2" s="198"/>
      <c r="J2" s="198"/>
      <c r="K2" s="198"/>
      <c r="L2" s="198"/>
      <c r="M2" s="198"/>
      <c r="N2" s="198"/>
      <c r="O2" s="198"/>
      <c r="P2" s="198"/>
      <c r="Q2" s="198"/>
      <c r="R2" s="198"/>
      <c r="S2" s="198"/>
      <c r="T2" s="198"/>
      <c r="U2" s="198"/>
      <c r="V2" s="113"/>
      <c r="W2" s="197"/>
      <c r="X2" s="218"/>
      <c r="Y2" s="6"/>
      <c r="Z2" s="198"/>
      <c r="AA2" s="113"/>
      <c r="AB2" s="198"/>
      <c r="AC2" s="198"/>
      <c r="AD2" s="198"/>
      <c r="AE2" s="198"/>
      <c r="AF2" s="198"/>
      <c r="AG2" s="198"/>
      <c r="AH2" s="198"/>
      <c r="AI2" s="198"/>
      <c r="AJ2" s="198"/>
      <c r="AK2" s="198"/>
      <c r="AL2" s="198"/>
      <c r="AM2" s="198"/>
      <c r="AN2" s="198"/>
      <c r="AO2" s="198"/>
      <c r="AP2" s="198"/>
      <c r="AQ2" s="198"/>
    </row>
    <row r="3" spans="1:43" ht="30.75" customHeight="1" thickBot="1">
      <c r="A3" s="197"/>
      <c r="B3" s="198"/>
      <c r="C3" s="198"/>
      <c r="D3" s="198"/>
      <c r="E3" s="198"/>
      <c r="F3" s="198"/>
      <c r="G3" s="198"/>
      <c r="H3" s="198"/>
      <c r="I3" s="198"/>
      <c r="J3" s="198"/>
      <c r="K3" s="198"/>
      <c r="L3" s="198"/>
      <c r="M3" s="198"/>
      <c r="N3" s="198"/>
      <c r="O3" s="198"/>
      <c r="P3" s="198"/>
      <c r="Q3" s="198"/>
      <c r="R3" s="198"/>
      <c r="S3" s="198"/>
      <c r="T3" s="198"/>
      <c r="U3" s="198"/>
      <c r="V3" s="113"/>
      <c r="W3" s="197"/>
      <c r="X3" s="303" t="s">
        <v>274</v>
      </c>
      <c r="Y3" s="303"/>
      <c r="Z3" s="303"/>
      <c r="AA3" s="304"/>
      <c r="AB3" s="217"/>
      <c r="AC3" s="198"/>
      <c r="AD3" s="198"/>
      <c r="AE3" s="198"/>
      <c r="AF3" s="198"/>
      <c r="AG3" s="198"/>
      <c r="AH3" s="198"/>
      <c r="AI3" s="198"/>
      <c r="AJ3" s="198"/>
      <c r="AK3" s="198"/>
      <c r="AL3" s="198"/>
      <c r="AM3" s="198"/>
      <c r="AN3" s="198"/>
      <c r="AO3" s="198"/>
      <c r="AP3" s="198"/>
      <c r="AQ3" s="198"/>
    </row>
    <row r="4" spans="1:43" ht="15.75" customHeight="1" thickBot="1">
      <c r="A4" s="197"/>
      <c r="B4" s="308" t="s">
        <v>151</v>
      </c>
      <c r="C4" s="309"/>
      <c r="D4" s="309"/>
      <c r="E4" s="309"/>
      <c r="F4" s="309"/>
      <c r="G4" s="309"/>
      <c r="H4" s="310"/>
      <c r="I4" s="198"/>
      <c r="J4" s="288" t="s">
        <v>211</v>
      </c>
      <c r="K4" s="289"/>
      <c r="L4" s="289"/>
      <c r="M4" s="289"/>
      <c r="N4" s="289"/>
      <c r="O4" s="289"/>
      <c r="P4" s="289"/>
      <c r="Q4" s="289"/>
      <c r="R4" s="289"/>
      <c r="S4" s="289"/>
      <c r="T4" s="289"/>
      <c r="U4" s="290"/>
      <c r="V4" s="113"/>
      <c r="W4" s="197"/>
      <c r="X4" s="207" t="s">
        <v>279</v>
      </c>
      <c r="Y4" s="301">
        <v>0.95</v>
      </c>
      <c r="Z4" s="301"/>
      <c r="AA4" s="302"/>
      <c r="AB4" s="2"/>
    </row>
    <row r="5" spans="1:43" ht="39.75" customHeight="1" thickBot="1">
      <c r="A5" s="197"/>
      <c r="B5" s="121" t="s">
        <v>157</v>
      </c>
      <c r="C5" s="121" t="s">
        <v>152</v>
      </c>
      <c r="D5" s="122" t="s">
        <v>153</v>
      </c>
      <c r="E5" s="122" t="s">
        <v>154</v>
      </c>
      <c r="F5" s="122" t="s">
        <v>155</v>
      </c>
      <c r="G5" s="122" t="s">
        <v>156</v>
      </c>
      <c r="H5" s="123" t="s">
        <v>210</v>
      </c>
      <c r="I5" s="198"/>
      <c r="J5" s="291" t="s">
        <v>212</v>
      </c>
      <c r="K5" s="293" t="s">
        <v>213</v>
      </c>
      <c r="L5" s="295" t="s">
        <v>217</v>
      </c>
      <c r="M5" s="296"/>
      <c r="N5" s="297"/>
      <c r="O5" s="298" t="s">
        <v>218</v>
      </c>
      <c r="P5" s="299"/>
      <c r="Q5" s="299"/>
      <c r="R5" s="298" t="s">
        <v>219</v>
      </c>
      <c r="S5" s="299"/>
      <c r="T5" s="300"/>
      <c r="U5" s="266" t="s">
        <v>220</v>
      </c>
      <c r="V5" s="113"/>
      <c r="W5" s="197"/>
      <c r="X5" s="207" t="s">
        <v>280</v>
      </c>
      <c r="Y5" s="61">
        <v>499.03</v>
      </c>
      <c r="Z5" s="207" t="s">
        <v>281</v>
      </c>
      <c r="AA5" s="149">
        <v>26.38</v>
      </c>
      <c r="AB5" s="2"/>
    </row>
    <row r="6" spans="1:43" s="5" customFormat="1" ht="54.75" customHeight="1" thickBot="1">
      <c r="A6" s="199"/>
      <c r="B6" s="275" t="s">
        <v>237</v>
      </c>
      <c r="C6" s="115" t="s">
        <v>158</v>
      </c>
      <c r="D6" s="116">
        <v>578626</v>
      </c>
      <c r="E6" s="116" t="s">
        <v>159</v>
      </c>
      <c r="F6" s="117">
        <v>3305.8</v>
      </c>
      <c r="G6" s="265">
        <f>SUM(F6:F10)</f>
        <v>17939.100000000002</v>
      </c>
      <c r="H6" s="124">
        <v>965723.35</v>
      </c>
      <c r="I6" s="6"/>
      <c r="J6" s="292"/>
      <c r="K6" s="294"/>
      <c r="L6" s="131" t="s">
        <v>221</v>
      </c>
      <c r="M6" s="132" t="s">
        <v>215</v>
      </c>
      <c r="N6" s="133" t="s">
        <v>222</v>
      </c>
      <c r="O6" s="134" t="s">
        <v>223</v>
      </c>
      <c r="P6" s="135" t="s">
        <v>215</v>
      </c>
      <c r="Q6" s="136" t="s">
        <v>222</v>
      </c>
      <c r="R6" s="131" t="s">
        <v>224</v>
      </c>
      <c r="S6" s="132" t="s">
        <v>215</v>
      </c>
      <c r="T6" s="133" t="s">
        <v>222</v>
      </c>
      <c r="U6" s="267"/>
      <c r="V6" s="200"/>
      <c r="W6" s="199"/>
      <c r="X6" s="207" t="s">
        <v>275</v>
      </c>
      <c r="Y6" s="61">
        <v>1.9950000000000001</v>
      </c>
      <c r="Z6" s="207" t="s">
        <v>278</v>
      </c>
      <c r="AA6" s="149">
        <v>0.106</v>
      </c>
      <c r="AB6" s="145"/>
    </row>
    <row r="7" spans="1:43" ht="39" thickBot="1">
      <c r="A7" s="197"/>
      <c r="B7" s="275"/>
      <c r="C7" s="115" t="s">
        <v>160</v>
      </c>
      <c r="D7" s="116">
        <v>578650</v>
      </c>
      <c r="E7" s="116" t="s">
        <v>159</v>
      </c>
      <c r="F7" s="117">
        <v>4009.3</v>
      </c>
      <c r="G7" s="265"/>
      <c r="H7" s="124">
        <v>1170652.5</v>
      </c>
      <c r="I7" s="198"/>
      <c r="J7" s="137" t="s">
        <v>214</v>
      </c>
      <c r="K7" s="138">
        <f>G56</f>
        <v>250691.8</v>
      </c>
      <c r="L7" s="139">
        <f>1.61/1000</f>
        <v>1.6100000000000001E-3</v>
      </c>
      <c r="M7" s="140">
        <v>1</v>
      </c>
      <c r="N7" s="141">
        <f>K7*L7*M7</f>
        <v>403.61379800000003</v>
      </c>
      <c r="O7" s="142">
        <f>0.02554/1000/1000</f>
        <v>2.5539999999999999E-8</v>
      </c>
      <c r="P7" s="143">
        <v>21</v>
      </c>
      <c r="Q7" s="141">
        <f>K7*O7*P7</f>
        <v>0.13445604001199998</v>
      </c>
      <c r="R7" s="142">
        <f>0.002554/1000/1000</f>
        <v>2.5540000000000001E-9</v>
      </c>
      <c r="S7" s="143">
        <v>310</v>
      </c>
      <c r="T7" s="141">
        <f>K7*R7*S7</f>
        <v>0.19848272573200001</v>
      </c>
      <c r="U7" s="144">
        <f>N7+Q7+T7</f>
        <v>403.94673676574405</v>
      </c>
      <c r="V7" s="113"/>
      <c r="W7" s="197"/>
      <c r="X7" s="207" t="s">
        <v>276</v>
      </c>
      <c r="Y7" s="61">
        <v>6467.75</v>
      </c>
      <c r="Z7" s="207" t="s">
        <v>277</v>
      </c>
      <c r="AA7" s="149">
        <v>342</v>
      </c>
      <c r="AB7" s="2"/>
    </row>
    <row r="8" spans="1:43" ht="39" thickBot="1">
      <c r="A8" s="197"/>
      <c r="B8" s="275"/>
      <c r="C8" s="115" t="s">
        <v>161</v>
      </c>
      <c r="D8" s="116">
        <v>582020</v>
      </c>
      <c r="E8" s="116" t="s">
        <v>159</v>
      </c>
      <c r="F8" s="117">
        <v>4000</v>
      </c>
      <c r="G8" s="265"/>
      <c r="H8" s="124">
        <v>1168520</v>
      </c>
      <c r="I8" s="198"/>
      <c r="J8" s="268" t="s">
        <v>216</v>
      </c>
      <c r="K8" s="269"/>
      <c r="L8" s="269"/>
      <c r="M8" s="269"/>
      <c r="N8" s="269"/>
      <c r="O8" s="269"/>
      <c r="P8" s="269"/>
      <c r="Q8" s="269"/>
      <c r="R8" s="269"/>
      <c r="S8" s="269"/>
      <c r="T8" s="270"/>
      <c r="U8" s="130">
        <f>U7-(U7*0.1)</f>
        <v>363.55206308916962</v>
      </c>
      <c r="V8" s="113"/>
      <c r="W8" s="197"/>
      <c r="X8" s="218"/>
      <c r="Y8" s="6"/>
      <c r="Z8" s="217"/>
      <c r="AA8" s="219"/>
      <c r="AB8" s="2"/>
    </row>
    <row r="9" spans="1:43" ht="39" thickBot="1">
      <c r="A9" s="197"/>
      <c r="B9" s="275"/>
      <c r="C9" s="115" t="s">
        <v>162</v>
      </c>
      <c r="D9" s="116">
        <v>582028</v>
      </c>
      <c r="E9" s="116" t="s">
        <v>159</v>
      </c>
      <c r="F9" s="117">
        <v>3623.1</v>
      </c>
      <c r="G9" s="265"/>
      <c r="H9" s="124">
        <v>1058416.2</v>
      </c>
      <c r="I9" s="198"/>
      <c r="J9" s="198"/>
      <c r="K9" s="198"/>
      <c r="L9" s="198"/>
      <c r="M9" s="198"/>
      <c r="N9" s="198"/>
      <c r="O9" s="198"/>
      <c r="P9" s="198"/>
      <c r="Q9" s="198"/>
      <c r="R9" s="198"/>
      <c r="S9" s="198"/>
      <c r="T9" s="198"/>
      <c r="U9" s="198"/>
      <c r="V9" s="113"/>
      <c r="W9" s="197"/>
      <c r="X9" s="330" t="s">
        <v>283</v>
      </c>
      <c r="Y9" s="331"/>
      <c r="Z9" s="155">
        <f>Y6-AA6</f>
        <v>1.889</v>
      </c>
      <c r="AA9" s="220">
        <v>1.05587E-3</v>
      </c>
      <c r="AB9" s="210" t="s">
        <v>249</v>
      </c>
      <c r="AC9" s="214"/>
    </row>
    <row r="10" spans="1:43" ht="45">
      <c r="A10" s="197"/>
      <c r="B10" s="275"/>
      <c r="C10" s="115" t="s">
        <v>163</v>
      </c>
      <c r="D10" s="116">
        <v>584070</v>
      </c>
      <c r="E10" s="116" t="s">
        <v>159</v>
      </c>
      <c r="F10" s="117">
        <v>3000.9</v>
      </c>
      <c r="G10" s="265"/>
      <c r="H10" s="124">
        <v>910653.11</v>
      </c>
      <c r="I10" s="198"/>
      <c r="J10" s="146" t="s">
        <v>212</v>
      </c>
      <c r="K10" s="147" t="s">
        <v>236</v>
      </c>
      <c r="L10" s="147" t="s">
        <v>235</v>
      </c>
      <c r="M10" s="187" t="s">
        <v>303</v>
      </c>
      <c r="N10" s="198"/>
      <c r="O10" s="198"/>
      <c r="P10" s="198"/>
      <c r="Q10" s="198"/>
      <c r="R10" s="198"/>
      <c r="S10" s="198"/>
      <c r="T10" s="198"/>
      <c r="U10" s="198"/>
      <c r="V10" s="113"/>
      <c r="W10" s="197"/>
      <c r="X10" s="332" t="s">
        <v>282</v>
      </c>
      <c r="Y10" s="333"/>
      <c r="Z10" s="149">
        <v>3744</v>
      </c>
      <c r="AA10" s="220">
        <v>3.6</v>
      </c>
      <c r="AB10" s="210" t="s">
        <v>249</v>
      </c>
      <c r="AC10" s="214"/>
    </row>
    <row r="11" spans="1:43" ht="38.25">
      <c r="A11" s="197"/>
      <c r="B11" s="275" t="s">
        <v>238</v>
      </c>
      <c r="C11" s="115" t="s">
        <v>164</v>
      </c>
      <c r="D11" s="116">
        <v>584166</v>
      </c>
      <c r="E11" s="116" t="s">
        <v>159</v>
      </c>
      <c r="F11" s="117">
        <v>5000.2</v>
      </c>
      <c r="G11" s="265">
        <f>SUM(F11:F14)</f>
        <v>19000.8</v>
      </c>
      <c r="H11" s="124">
        <v>1517360.6</v>
      </c>
      <c r="I11" s="198"/>
      <c r="J11" s="148" t="s">
        <v>214</v>
      </c>
      <c r="K11" s="61">
        <v>48</v>
      </c>
      <c r="L11" s="61">
        <v>0.53</v>
      </c>
      <c r="M11" s="302">
        <v>3.6</v>
      </c>
      <c r="N11" s="198"/>
      <c r="O11" s="198"/>
      <c r="P11" s="198"/>
      <c r="Q11" s="198"/>
      <c r="R11" s="198"/>
      <c r="S11" s="198"/>
      <c r="T11" s="225">
        <f>T24+Z15</f>
        <v>67858559.999999985</v>
      </c>
      <c r="U11" s="198"/>
      <c r="V11" s="113"/>
      <c r="W11" s="197"/>
      <c r="X11" s="332" t="s">
        <v>284</v>
      </c>
      <c r="Y11" s="333"/>
      <c r="Z11" s="211">
        <f>Z9*Z10</f>
        <v>7072.4160000000002</v>
      </c>
      <c r="AA11" s="220"/>
      <c r="AB11" s="210"/>
      <c r="AC11" s="214"/>
    </row>
    <row r="12" spans="1:43" ht="39" thickBot="1">
      <c r="A12" s="197"/>
      <c r="B12" s="275"/>
      <c r="C12" s="115" t="s">
        <v>165</v>
      </c>
      <c r="D12" s="116">
        <v>584196</v>
      </c>
      <c r="E12" s="116" t="s">
        <v>159</v>
      </c>
      <c r="F12" s="117">
        <v>4000.1</v>
      </c>
      <c r="G12" s="265"/>
      <c r="H12" s="124">
        <v>12131150.300000001</v>
      </c>
      <c r="I12" s="198"/>
      <c r="J12" s="150" t="s">
        <v>226</v>
      </c>
      <c r="K12" s="93">
        <v>18</v>
      </c>
      <c r="L12" s="93" t="s">
        <v>142</v>
      </c>
      <c r="M12" s="311"/>
      <c r="N12" s="198"/>
      <c r="O12" s="198"/>
      <c r="P12" s="198"/>
      <c r="Q12" s="198"/>
      <c r="R12" s="198"/>
      <c r="S12" s="198"/>
      <c r="T12" s="225">
        <f>T11*0.1</f>
        <v>6785855.9999999991</v>
      </c>
      <c r="U12" s="198"/>
      <c r="V12" s="113"/>
      <c r="W12" s="197"/>
      <c r="X12" s="332" t="s">
        <v>285</v>
      </c>
      <c r="Y12" s="333"/>
      <c r="Z12" s="211">
        <f>D59</f>
        <v>47.711376023663547</v>
      </c>
      <c r="AA12" s="221"/>
      <c r="AB12" s="214"/>
      <c r="AC12" s="214"/>
    </row>
    <row r="13" spans="1:43" ht="39" thickBot="1">
      <c r="A13" s="197"/>
      <c r="B13" s="275"/>
      <c r="C13" s="115" t="s">
        <v>166</v>
      </c>
      <c r="D13" s="116">
        <v>583731</v>
      </c>
      <c r="E13" s="116" t="s">
        <v>159</v>
      </c>
      <c r="F13" s="117">
        <v>5000.5</v>
      </c>
      <c r="G13" s="265"/>
      <c r="H13" s="124">
        <v>1516551.6</v>
      </c>
      <c r="I13" s="198"/>
      <c r="J13" s="198"/>
      <c r="K13" s="198"/>
      <c r="L13" s="198"/>
      <c r="M13" s="198"/>
      <c r="N13" s="198"/>
      <c r="O13" s="198"/>
      <c r="P13" s="198"/>
      <c r="Q13" s="198"/>
      <c r="R13" s="198"/>
      <c r="S13" s="198"/>
      <c r="T13" s="225">
        <f>T11+T12</f>
        <v>74644415.999999985</v>
      </c>
      <c r="U13" s="198"/>
      <c r="V13" s="113"/>
      <c r="W13" s="197"/>
      <c r="X13" s="332" t="s">
        <v>288</v>
      </c>
      <c r="Y13" s="333"/>
      <c r="Z13" s="212">
        <f>Z11*Z12</f>
        <v>337434.69917177444</v>
      </c>
      <c r="AA13" s="221"/>
      <c r="AB13" s="214"/>
      <c r="AC13" s="214"/>
    </row>
    <row r="14" spans="1:43" ht="39" thickBot="1">
      <c r="A14" s="197"/>
      <c r="B14" s="275"/>
      <c r="C14" s="115" t="s">
        <v>167</v>
      </c>
      <c r="D14" s="116">
        <v>585420</v>
      </c>
      <c r="E14" s="116" t="s">
        <v>159</v>
      </c>
      <c r="F14" s="117">
        <v>5000</v>
      </c>
      <c r="G14" s="265"/>
      <c r="H14" s="124">
        <v>1516400</v>
      </c>
      <c r="I14" s="198"/>
      <c r="J14" s="165" t="s">
        <v>212</v>
      </c>
      <c r="K14" s="166" t="s">
        <v>214</v>
      </c>
      <c r="L14" s="167" t="s">
        <v>227</v>
      </c>
      <c r="M14" s="165" t="s">
        <v>212</v>
      </c>
      <c r="N14" s="166" t="s">
        <v>226</v>
      </c>
      <c r="O14" s="167" t="s">
        <v>227</v>
      </c>
      <c r="P14" s="198"/>
      <c r="Q14" s="198"/>
      <c r="R14" s="198"/>
      <c r="S14" s="198"/>
      <c r="T14" s="198"/>
      <c r="U14" s="198"/>
      <c r="V14" s="113"/>
      <c r="W14" s="197"/>
      <c r="X14" s="332" t="s">
        <v>292</v>
      </c>
      <c r="Y14" s="333"/>
      <c r="Z14" s="215">
        <f>(Z11*AA10)/(K11*L11)</f>
        <v>1000.8135849056603</v>
      </c>
      <c r="AA14" s="113"/>
    </row>
    <row r="15" spans="1:43" ht="45.75" thickBot="1">
      <c r="A15" s="197"/>
      <c r="B15" s="276" t="s">
        <v>239</v>
      </c>
      <c r="C15" s="115" t="s">
        <v>168</v>
      </c>
      <c r="D15" s="116">
        <v>589821</v>
      </c>
      <c r="E15" s="116" t="s">
        <v>159</v>
      </c>
      <c r="F15" s="117">
        <v>11291.6</v>
      </c>
      <c r="G15" s="271">
        <f>SUM(F15:F18)</f>
        <v>25870.600000000002</v>
      </c>
      <c r="H15" s="125">
        <v>3424516.4</v>
      </c>
      <c r="I15" s="198"/>
      <c r="J15" s="163" t="s">
        <v>228</v>
      </c>
      <c r="K15" s="157">
        <f>MIN(G6:G55)</f>
        <v>15852</v>
      </c>
      <c r="L15" s="164" t="s">
        <v>231</v>
      </c>
      <c r="M15" s="163" t="s">
        <v>228</v>
      </c>
      <c r="N15" s="157">
        <f>(N18/$K$12)/1000</f>
        <v>22.404160000000005</v>
      </c>
      <c r="O15" s="164" t="s">
        <v>250</v>
      </c>
      <c r="P15" s="198"/>
      <c r="Q15" s="198"/>
      <c r="R15" s="198"/>
      <c r="S15" s="198"/>
      <c r="T15" s="198"/>
      <c r="U15" s="198"/>
      <c r="V15" s="113"/>
      <c r="W15" s="197"/>
      <c r="X15" s="320" t="s">
        <v>291</v>
      </c>
      <c r="Y15" s="321"/>
      <c r="Z15" s="213">
        <f>1500*538.56</f>
        <v>807839.99999999988</v>
      </c>
      <c r="AA15" s="113"/>
    </row>
    <row r="16" spans="1:43" ht="45.75" thickBot="1">
      <c r="A16" s="197"/>
      <c r="B16" s="277"/>
      <c r="C16" s="115" t="s">
        <v>169</v>
      </c>
      <c r="D16" s="116">
        <v>587020</v>
      </c>
      <c r="E16" s="116" t="s">
        <v>159</v>
      </c>
      <c r="F16" s="117">
        <v>6408.1</v>
      </c>
      <c r="G16" s="272"/>
      <c r="H16" s="126">
        <v>2228865.2999999998</v>
      </c>
      <c r="I16" s="198"/>
      <c r="J16" s="148" t="s">
        <v>229</v>
      </c>
      <c r="K16" s="156">
        <f>AVERAGE(G6:G55)</f>
        <v>20890.983333333334</v>
      </c>
      <c r="L16" s="149" t="s">
        <v>231</v>
      </c>
      <c r="M16" s="148" t="s">
        <v>229</v>
      </c>
      <c r="N16" s="156">
        <f>(N19/$K$12)/1000</f>
        <v>29.525923111111116</v>
      </c>
      <c r="O16" s="149" t="s">
        <v>250</v>
      </c>
      <c r="P16" s="198"/>
      <c r="Q16" s="198"/>
      <c r="R16" s="198"/>
      <c r="S16" s="198"/>
      <c r="T16" s="198"/>
      <c r="U16" s="198"/>
      <c r="V16" s="113"/>
      <c r="W16" s="197"/>
      <c r="X16" s="322" t="s">
        <v>289</v>
      </c>
      <c r="Y16" s="323"/>
      <c r="Z16" s="224">
        <f>Z15/Z13</f>
        <v>2.3940632127722021</v>
      </c>
      <c r="AA16" s="113"/>
    </row>
    <row r="17" spans="1:27" ht="45.75" thickBot="1">
      <c r="A17" s="197"/>
      <c r="B17" s="277"/>
      <c r="C17" s="115" t="s">
        <v>170</v>
      </c>
      <c r="D17" s="116">
        <v>587040</v>
      </c>
      <c r="E17" s="116" t="s">
        <v>159</v>
      </c>
      <c r="F17" s="117">
        <v>3670.9</v>
      </c>
      <c r="G17" s="272"/>
      <c r="H17" s="126">
        <v>1216812.3999999999</v>
      </c>
      <c r="I17" s="198"/>
      <c r="J17" s="158" t="s">
        <v>230</v>
      </c>
      <c r="K17" s="159">
        <f>MAX(G6:G55)</f>
        <v>28009</v>
      </c>
      <c r="L17" s="160" t="s">
        <v>231</v>
      </c>
      <c r="M17" s="158" t="s">
        <v>230</v>
      </c>
      <c r="N17" s="159">
        <f>(N20/$K$12)/1000</f>
        <v>39.586053333333332</v>
      </c>
      <c r="O17" s="160" t="s">
        <v>250</v>
      </c>
      <c r="P17" s="198"/>
      <c r="Q17" s="198"/>
      <c r="R17" s="198"/>
      <c r="S17" s="198"/>
      <c r="T17" s="198"/>
      <c r="U17" s="198"/>
      <c r="V17" s="113"/>
      <c r="W17" s="197"/>
      <c r="X17" s="218"/>
      <c r="Y17" s="6"/>
      <c r="Z17" s="198"/>
      <c r="AA17" s="113"/>
    </row>
    <row r="18" spans="1:27" ht="45.75" thickBot="1">
      <c r="A18" s="197"/>
      <c r="B18" s="281"/>
      <c r="C18" s="115" t="s">
        <v>171</v>
      </c>
      <c r="D18" s="116">
        <v>591828</v>
      </c>
      <c r="E18" s="116" t="s">
        <v>159</v>
      </c>
      <c r="F18" s="117">
        <v>4500</v>
      </c>
      <c r="G18" s="273"/>
      <c r="H18" s="127">
        <v>1565190</v>
      </c>
      <c r="I18" s="198"/>
      <c r="J18" s="153" t="s">
        <v>232</v>
      </c>
      <c r="K18" s="161">
        <f>K15*$L$11*$K$11</f>
        <v>403274.88000000006</v>
      </c>
      <c r="L18" s="154" t="s">
        <v>249</v>
      </c>
      <c r="M18" s="154" t="s">
        <v>232</v>
      </c>
      <c r="N18" s="161">
        <v>403274.88000000006</v>
      </c>
      <c r="O18" s="155" t="s">
        <v>249</v>
      </c>
      <c r="P18" s="198"/>
      <c r="Q18" s="198"/>
      <c r="R18" s="198"/>
      <c r="S18" s="198"/>
      <c r="T18" s="198"/>
      <c r="U18" s="198"/>
      <c r="V18" s="113"/>
      <c r="W18" s="194"/>
      <c r="X18" s="228"/>
      <c r="Y18" s="229"/>
      <c r="Z18" s="195"/>
      <c r="AA18" s="196"/>
    </row>
    <row r="19" spans="1:27" ht="60">
      <c r="A19" s="197"/>
      <c r="B19" s="275" t="s">
        <v>240</v>
      </c>
      <c r="C19" s="115" t="s">
        <v>172</v>
      </c>
      <c r="D19" s="116">
        <v>592170</v>
      </c>
      <c r="E19" s="116" t="s">
        <v>159</v>
      </c>
      <c r="F19" s="117">
        <v>7212</v>
      </c>
      <c r="G19" s="265">
        <f>SUM(F19:F21)</f>
        <v>15852</v>
      </c>
      <c r="H19" s="124">
        <v>2127251.5</v>
      </c>
      <c r="I19" s="198"/>
      <c r="J19" s="148" t="s">
        <v>233</v>
      </c>
      <c r="K19" s="157">
        <f t="shared" ref="K19:K20" si="0">K16*$L$11*$K$11</f>
        <v>531466.61600000004</v>
      </c>
      <c r="L19" s="61" t="s">
        <v>249</v>
      </c>
      <c r="M19" s="61" t="s">
        <v>233</v>
      </c>
      <c r="N19" s="157">
        <v>531466.61600000004</v>
      </c>
      <c r="O19" s="149" t="s">
        <v>249</v>
      </c>
      <c r="P19" s="198"/>
      <c r="Q19" s="198"/>
      <c r="R19" s="198"/>
      <c r="S19" s="198"/>
      <c r="T19" s="198"/>
      <c r="U19" s="198"/>
      <c r="V19" s="113"/>
      <c r="W19" s="197"/>
      <c r="X19" s="324" t="s">
        <v>296</v>
      </c>
      <c r="Y19" s="325"/>
      <c r="Z19" s="325"/>
      <c r="AA19" s="326"/>
    </row>
    <row r="20" spans="1:27" ht="45.75" thickBot="1">
      <c r="A20" s="197"/>
      <c r="B20" s="275"/>
      <c r="C20" s="115" t="s">
        <v>173</v>
      </c>
      <c r="D20" s="116">
        <v>595280</v>
      </c>
      <c r="E20" s="116" t="s">
        <v>159</v>
      </c>
      <c r="F20" s="117">
        <v>4539.5</v>
      </c>
      <c r="G20" s="265"/>
      <c r="H20" s="124">
        <v>1338970.8999999999</v>
      </c>
      <c r="I20" s="198"/>
      <c r="J20" s="150" t="s">
        <v>234</v>
      </c>
      <c r="K20" s="162">
        <f t="shared" si="0"/>
        <v>712548.96</v>
      </c>
      <c r="L20" s="93" t="s">
        <v>249</v>
      </c>
      <c r="M20" s="93" t="s">
        <v>234</v>
      </c>
      <c r="N20" s="162">
        <v>712548.96</v>
      </c>
      <c r="O20" s="151" t="s">
        <v>249</v>
      </c>
      <c r="P20" s="198"/>
      <c r="Q20" s="198"/>
      <c r="R20" s="198"/>
      <c r="S20" s="198"/>
      <c r="T20" s="198"/>
      <c r="U20" s="198"/>
      <c r="V20" s="113"/>
      <c r="W20" s="197"/>
      <c r="X20" s="180" t="s">
        <v>293</v>
      </c>
      <c r="Y20" s="178" t="s">
        <v>294</v>
      </c>
      <c r="Z20" s="178" t="s">
        <v>295</v>
      </c>
      <c r="AA20" s="181" t="s">
        <v>301</v>
      </c>
    </row>
    <row r="21" spans="1:27" ht="39" thickBot="1">
      <c r="A21" s="197"/>
      <c r="B21" s="275"/>
      <c r="C21" s="115" t="s">
        <v>174</v>
      </c>
      <c r="D21" s="116">
        <v>596216</v>
      </c>
      <c r="E21" s="116" t="s">
        <v>159</v>
      </c>
      <c r="F21" s="117">
        <v>4100.5</v>
      </c>
      <c r="G21" s="265"/>
      <c r="H21" s="124">
        <v>1209483.3999999999</v>
      </c>
      <c r="I21" s="198"/>
      <c r="J21" s="198"/>
      <c r="K21" s="198"/>
      <c r="L21" s="198"/>
      <c r="M21" s="152"/>
      <c r="N21" s="198"/>
      <c r="O21" s="198"/>
      <c r="P21" s="198"/>
      <c r="Q21" s="198"/>
      <c r="R21" s="198"/>
      <c r="S21" s="198"/>
      <c r="T21" s="198"/>
      <c r="U21" s="198"/>
      <c r="V21" s="113"/>
      <c r="W21" s="197"/>
      <c r="X21" s="148" t="s">
        <v>297</v>
      </c>
      <c r="Y21" s="61" t="s">
        <v>142</v>
      </c>
      <c r="Z21" s="208">
        <f>Z11</f>
        <v>7072.4160000000002</v>
      </c>
      <c r="AA21" s="211">
        <f>Z21</f>
        <v>7072.4160000000002</v>
      </c>
    </row>
    <row r="22" spans="1:27" ht="45.75" customHeight="1" thickBot="1">
      <c r="A22" s="197"/>
      <c r="B22" s="275" t="s">
        <v>241</v>
      </c>
      <c r="C22" s="115" t="s">
        <v>175</v>
      </c>
      <c r="D22" s="116">
        <v>598166</v>
      </c>
      <c r="E22" s="116" t="s">
        <v>159</v>
      </c>
      <c r="F22" s="117">
        <v>3297.3</v>
      </c>
      <c r="G22" s="265">
        <f>SUM(F22:F26)</f>
        <v>21278.9</v>
      </c>
      <c r="H22" s="125">
        <v>972571.6</v>
      </c>
      <c r="I22" s="198"/>
      <c r="J22" s="312" t="s">
        <v>253</v>
      </c>
      <c r="K22" s="313"/>
      <c r="L22" s="198"/>
      <c r="M22" s="314" t="s">
        <v>257</v>
      </c>
      <c r="N22" s="315"/>
      <c r="O22" s="316"/>
      <c r="P22" s="198"/>
      <c r="Q22" s="198"/>
      <c r="R22" s="282" t="s">
        <v>265</v>
      </c>
      <c r="S22" s="283"/>
      <c r="T22" s="283"/>
      <c r="U22" s="283"/>
      <c r="V22" s="284"/>
      <c r="W22" s="197"/>
      <c r="X22" s="148" t="s">
        <v>298</v>
      </c>
      <c r="Y22" s="156">
        <f>N26*12</f>
        <v>250691.8</v>
      </c>
      <c r="Z22" s="208">
        <f>Z14</f>
        <v>1000.8135849056603</v>
      </c>
      <c r="AA22" s="226">
        <f>Z22+Y22</f>
        <v>251692.61358490566</v>
      </c>
    </row>
    <row r="23" spans="1:27" ht="59.25" customHeight="1">
      <c r="A23" s="197"/>
      <c r="B23" s="275"/>
      <c r="C23" s="115" t="s">
        <v>176</v>
      </c>
      <c r="D23" s="116">
        <v>598125</v>
      </c>
      <c r="E23" s="116" t="s">
        <v>159</v>
      </c>
      <c r="F23" s="117">
        <v>4386.7</v>
      </c>
      <c r="G23" s="265"/>
      <c r="H23" s="126">
        <v>1293901</v>
      </c>
      <c r="I23" s="198"/>
      <c r="J23" s="173" t="s">
        <v>251</v>
      </c>
      <c r="K23" s="174">
        <f>K16</f>
        <v>20890.983333333334</v>
      </c>
      <c r="L23" s="198"/>
      <c r="M23" s="180" t="s">
        <v>262</v>
      </c>
      <c r="N23" s="179" t="s">
        <v>214</v>
      </c>
      <c r="O23" s="181" t="s">
        <v>226</v>
      </c>
      <c r="P23" s="198"/>
      <c r="Q23" s="198"/>
      <c r="R23" s="188" t="s">
        <v>266</v>
      </c>
      <c r="S23" s="189" t="s">
        <v>268</v>
      </c>
      <c r="T23" s="189" t="s">
        <v>269</v>
      </c>
      <c r="U23" s="189" t="s">
        <v>290</v>
      </c>
      <c r="V23" s="190" t="s">
        <v>267</v>
      </c>
      <c r="W23" s="197"/>
      <c r="X23" s="148" t="s">
        <v>299</v>
      </c>
      <c r="Y23" s="208">
        <f>U8</f>
        <v>363.55206308916962</v>
      </c>
      <c r="Z23" s="61">
        <v>2</v>
      </c>
      <c r="AA23" s="211">
        <f>Z23+Y23</f>
        <v>365.55206308916962</v>
      </c>
    </row>
    <row r="24" spans="1:27" ht="60.75" thickBot="1">
      <c r="A24" s="197"/>
      <c r="B24" s="275"/>
      <c r="C24" s="115" t="s">
        <v>177</v>
      </c>
      <c r="D24" s="116">
        <v>599192</v>
      </c>
      <c r="E24" s="116" t="s">
        <v>159</v>
      </c>
      <c r="F24" s="117">
        <v>5436.4</v>
      </c>
      <c r="G24" s="265"/>
      <c r="H24" s="126">
        <v>1618688.1</v>
      </c>
      <c r="I24" s="198"/>
      <c r="J24" s="175" t="s">
        <v>252</v>
      </c>
      <c r="K24" s="176">
        <f>D58</f>
        <v>337.16039056722241</v>
      </c>
      <c r="L24" s="198"/>
      <c r="M24" s="170" t="s">
        <v>263</v>
      </c>
      <c r="N24" s="62">
        <f>K11</f>
        <v>48</v>
      </c>
      <c r="O24" s="182">
        <f>K12</f>
        <v>18</v>
      </c>
      <c r="P24" s="198"/>
      <c r="Q24" s="198"/>
      <c r="R24" s="150" t="s">
        <v>271</v>
      </c>
      <c r="S24" s="185">
        <f>N29</f>
        <v>31094368.533580799</v>
      </c>
      <c r="T24" s="186">
        <f>124500*538.56</f>
        <v>67050719.999999993</v>
      </c>
      <c r="U24" s="191">
        <f>T24/S24</f>
        <v>2.1563621698117981</v>
      </c>
      <c r="V24" s="151" t="s">
        <v>270</v>
      </c>
      <c r="W24" s="197"/>
      <c r="X24" s="150" t="s">
        <v>300</v>
      </c>
      <c r="Y24" s="185">
        <f>T24</f>
        <v>67050719.999999993</v>
      </c>
      <c r="Z24" s="185">
        <f>Z15</f>
        <v>807839.99999999988</v>
      </c>
      <c r="AA24" s="227">
        <f>Z24+Y24</f>
        <v>67858559.999999985</v>
      </c>
    </row>
    <row r="25" spans="1:27" ht="60.75" thickBot="1">
      <c r="A25" s="197"/>
      <c r="B25" s="275"/>
      <c r="C25" s="115" t="s">
        <v>178</v>
      </c>
      <c r="D25" s="116">
        <v>600730</v>
      </c>
      <c r="E25" s="116" t="s">
        <v>159</v>
      </c>
      <c r="F25" s="117">
        <v>4419.3</v>
      </c>
      <c r="G25" s="265"/>
      <c r="H25" s="126">
        <v>1320265</v>
      </c>
      <c r="I25" s="198"/>
      <c r="J25" s="312" t="s">
        <v>254</v>
      </c>
      <c r="K25" s="313"/>
      <c r="L25" s="198"/>
      <c r="M25" s="170" t="s">
        <v>258</v>
      </c>
      <c r="N25" s="169">
        <f>K19</f>
        <v>531466.61600000004</v>
      </c>
      <c r="O25" s="171">
        <f>N19</f>
        <v>531466.61600000004</v>
      </c>
      <c r="P25" s="198"/>
      <c r="Q25" s="198"/>
      <c r="R25" s="285" t="s">
        <v>272</v>
      </c>
      <c r="S25" s="286"/>
      <c r="T25" s="286"/>
      <c r="U25" s="286"/>
      <c r="V25" s="287"/>
      <c r="W25" s="201"/>
      <c r="X25" s="327" t="s">
        <v>302</v>
      </c>
      <c r="Y25" s="328"/>
      <c r="Z25" s="329"/>
      <c r="AA25" s="230">
        <f>AA24+(AA24*0.1)</f>
        <v>74644415.999999985</v>
      </c>
    </row>
    <row r="26" spans="1:27" ht="60">
      <c r="A26" s="197"/>
      <c r="B26" s="275"/>
      <c r="C26" s="115" t="s">
        <v>179</v>
      </c>
      <c r="D26" s="116">
        <v>602411</v>
      </c>
      <c r="E26" s="116" t="s">
        <v>159</v>
      </c>
      <c r="F26" s="117">
        <v>3739.2</v>
      </c>
      <c r="G26" s="265"/>
      <c r="H26" s="126">
        <v>1117086</v>
      </c>
      <c r="I26" s="198"/>
      <c r="J26" s="173" t="s">
        <v>255</v>
      </c>
      <c r="K26" s="174">
        <f>N16</f>
        <v>29.525923111111116</v>
      </c>
      <c r="L26" s="198"/>
      <c r="M26" s="170" t="s">
        <v>259</v>
      </c>
      <c r="N26" s="169">
        <f>K23</f>
        <v>20890.983333333334</v>
      </c>
      <c r="O26" s="171">
        <f>K26</f>
        <v>29.525923111111116</v>
      </c>
      <c r="P26" s="198"/>
      <c r="Q26" s="198"/>
      <c r="R26" s="198"/>
      <c r="S26" s="198"/>
      <c r="T26" s="198"/>
      <c r="U26" s="198"/>
      <c r="V26" s="113"/>
      <c r="W26" s="197"/>
      <c r="X26" s="218"/>
      <c r="Y26" s="6"/>
      <c r="Z26" s="198"/>
      <c r="AA26" s="113"/>
    </row>
    <row r="27" spans="1:27" ht="45.75" thickBot="1">
      <c r="A27" s="197"/>
      <c r="B27" s="276" t="s">
        <v>242</v>
      </c>
      <c r="C27" s="115" t="s">
        <v>180</v>
      </c>
      <c r="D27" s="116">
        <v>603164</v>
      </c>
      <c r="E27" s="116" t="s">
        <v>159</v>
      </c>
      <c r="F27" s="117">
        <v>5983.1</v>
      </c>
      <c r="G27" s="271">
        <f>SUM(F27:F30)</f>
        <v>21110.7</v>
      </c>
      <c r="H27" s="125">
        <v>1799716.4</v>
      </c>
      <c r="I27" s="198"/>
      <c r="J27" s="172" t="s">
        <v>256</v>
      </c>
      <c r="K27" s="177">
        <f>280*538.56</f>
        <v>150796.79999999999</v>
      </c>
      <c r="L27" s="198"/>
      <c r="M27" s="175" t="s">
        <v>260</v>
      </c>
      <c r="N27" s="183">
        <f>N26*K24</f>
        <v>7043612.1000000006</v>
      </c>
      <c r="O27" s="176">
        <f>O26*K27</f>
        <v>4452414.7222016007</v>
      </c>
      <c r="P27" s="198"/>
      <c r="Q27" s="198"/>
      <c r="R27" s="198"/>
      <c r="S27" s="198"/>
      <c r="T27" s="198"/>
      <c r="U27" s="198"/>
      <c r="V27" s="113"/>
      <c r="W27" s="197"/>
      <c r="X27" s="218"/>
      <c r="Y27" s="6"/>
      <c r="Z27" s="198"/>
      <c r="AA27" s="113"/>
    </row>
    <row r="28" spans="1:27" ht="39" thickBot="1">
      <c r="A28" s="197"/>
      <c r="B28" s="277"/>
      <c r="C28" s="115" t="s">
        <v>181</v>
      </c>
      <c r="D28" s="116">
        <v>603200</v>
      </c>
      <c r="E28" s="116" t="s">
        <v>159</v>
      </c>
      <c r="F28" s="117">
        <v>5891</v>
      </c>
      <c r="G28" s="272"/>
      <c r="H28" s="126">
        <v>1772012.8</v>
      </c>
      <c r="I28" s="198"/>
      <c r="J28" s="198"/>
      <c r="K28" s="198"/>
      <c r="L28" s="198"/>
      <c r="M28" s="184" t="s">
        <v>261</v>
      </c>
      <c r="N28" s="317">
        <f>N27-O27</f>
        <v>2591197.3777983999</v>
      </c>
      <c r="O28" s="318"/>
      <c r="P28" s="198"/>
      <c r="Q28" s="198"/>
      <c r="R28" s="198"/>
      <c r="S28" s="198"/>
      <c r="T28" s="198"/>
      <c r="U28" s="198"/>
      <c r="V28" s="113"/>
      <c r="W28" s="197"/>
      <c r="X28" s="218"/>
      <c r="Y28" s="6"/>
      <c r="Z28" s="198"/>
      <c r="AA28" s="113"/>
    </row>
    <row r="29" spans="1:27" ht="39" thickBot="1">
      <c r="A29" s="197"/>
      <c r="B29" s="277"/>
      <c r="C29" s="115" t="s">
        <v>182</v>
      </c>
      <c r="D29" s="116">
        <v>603992</v>
      </c>
      <c r="E29" s="116" t="s">
        <v>159</v>
      </c>
      <c r="F29" s="117">
        <v>4104.6000000000004</v>
      </c>
      <c r="G29" s="272"/>
      <c r="H29" s="126">
        <v>1234663.68</v>
      </c>
      <c r="I29" s="198"/>
      <c r="J29" s="198"/>
      <c r="K29" s="198"/>
      <c r="L29" s="198"/>
      <c r="M29" s="184" t="s">
        <v>264</v>
      </c>
      <c r="N29" s="317">
        <f>N28*12</f>
        <v>31094368.533580799</v>
      </c>
      <c r="O29" s="318"/>
      <c r="P29" s="198"/>
      <c r="Q29" s="198"/>
      <c r="R29" s="198"/>
      <c r="S29" s="198"/>
      <c r="T29" s="198"/>
      <c r="U29" s="198"/>
      <c r="V29" s="113"/>
      <c r="W29" s="197"/>
      <c r="X29" s="218"/>
      <c r="Y29" s="6"/>
      <c r="Z29" s="198"/>
      <c r="AA29" s="113"/>
    </row>
    <row r="30" spans="1:27" ht="39" thickBot="1">
      <c r="A30" s="201"/>
      <c r="B30" s="319"/>
      <c r="C30" s="202" t="s">
        <v>183</v>
      </c>
      <c r="D30" s="203">
        <v>605690</v>
      </c>
      <c r="E30" s="203" t="s">
        <v>159</v>
      </c>
      <c r="F30" s="204">
        <v>5132</v>
      </c>
      <c r="G30" s="274"/>
      <c r="H30" s="205">
        <v>1543705.6000000001</v>
      </c>
      <c r="I30" s="206"/>
      <c r="J30" s="206"/>
      <c r="K30" s="206"/>
      <c r="L30" s="206"/>
      <c r="M30" s="206"/>
      <c r="N30" s="206"/>
      <c r="O30" s="206"/>
      <c r="P30" s="206"/>
      <c r="Q30" s="206"/>
      <c r="R30" s="206"/>
      <c r="S30" s="206"/>
      <c r="T30" s="206"/>
      <c r="U30" s="206"/>
      <c r="V30" s="114"/>
      <c r="W30" s="201"/>
      <c r="X30" s="218"/>
      <c r="Y30" s="6"/>
      <c r="Z30" s="198"/>
      <c r="AA30" s="113"/>
    </row>
    <row r="31" spans="1:27" ht="39" thickBot="1">
      <c r="B31" s="281" t="s">
        <v>243</v>
      </c>
      <c r="C31" s="192" t="s">
        <v>184</v>
      </c>
      <c r="D31" s="193">
        <v>607947</v>
      </c>
      <c r="E31" s="193" t="s">
        <v>159</v>
      </c>
      <c r="F31" s="120">
        <v>6502</v>
      </c>
      <c r="G31" s="273">
        <f>SUM(F31:F34)</f>
        <v>18533.400000000001</v>
      </c>
      <c r="H31" s="127">
        <v>1861652.64</v>
      </c>
      <c r="X31" s="218"/>
      <c r="Y31" s="223"/>
      <c r="Z31" s="206"/>
      <c r="AA31" s="114"/>
    </row>
    <row r="32" spans="1:27" ht="39" thickBot="1">
      <c r="B32" s="275"/>
      <c r="C32" s="115" t="s">
        <v>185</v>
      </c>
      <c r="D32" s="116">
        <v>608937</v>
      </c>
      <c r="E32" s="116" t="s">
        <v>159</v>
      </c>
      <c r="F32" s="117">
        <v>4601.3999999999996</v>
      </c>
      <c r="G32" s="265"/>
      <c r="H32" s="124">
        <v>1317472.8400000001</v>
      </c>
      <c r="X32" s="222"/>
    </row>
    <row r="33" spans="2:8" ht="38.25">
      <c r="B33" s="275"/>
      <c r="C33" s="115" t="s">
        <v>186</v>
      </c>
      <c r="D33" s="116">
        <v>610571</v>
      </c>
      <c r="E33" s="116" t="s">
        <v>159</v>
      </c>
      <c r="F33" s="117">
        <v>3501.8</v>
      </c>
      <c r="G33" s="265"/>
      <c r="H33" s="124">
        <v>1002635.37</v>
      </c>
    </row>
    <row r="34" spans="2:8" ht="38.25">
      <c r="B34" s="275"/>
      <c r="C34" s="115" t="s">
        <v>187</v>
      </c>
      <c r="D34" s="116">
        <v>611213</v>
      </c>
      <c r="E34" s="116" t="s">
        <v>159</v>
      </c>
      <c r="F34" s="117">
        <v>3928.2</v>
      </c>
      <c r="G34" s="265"/>
      <c r="H34" s="124">
        <v>1124722.22</v>
      </c>
    </row>
    <row r="35" spans="2:8" ht="38.25">
      <c r="B35" s="275" t="s">
        <v>244</v>
      </c>
      <c r="C35" s="115" t="s">
        <v>188</v>
      </c>
      <c r="D35" s="116">
        <v>612529</v>
      </c>
      <c r="E35" s="116" t="s">
        <v>159</v>
      </c>
      <c r="F35" s="117">
        <v>6783.7</v>
      </c>
      <c r="G35" s="265">
        <f>SUM(F35:F38)</f>
        <v>21080.1</v>
      </c>
      <c r="H35" s="125">
        <v>1938577.94</v>
      </c>
    </row>
    <row r="36" spans="2:8" ht="38.25">
      <c r="B36" s="275"/>
      <c r="C36" s="115" t="s">
        <v>189</v>
      </c>
      <c r="D36" s="116">
        <v>613357</v>
      </c>
      <c r="E36" s="116" t="s">
        <v>159</v>
      </c>
      <c r="F36" s="117">
        <v>3700.8</v>
      </c>
      <c r="G36" s="265"/>
      <c r="H36" s="126">
        <v>1057577.6100000001</v>
      </c>
    </row>
    <row r="37" spans="2:8" ht="38.25">
      <c r="B37" s="275"/>
      <c r="C37" s="115" t="s">
        <v>190</v>
      </c>
      <c r="D37" s="116">
        <v>613929</v>
      </c>
      <c r="E37" s="116" t="s">
        <v>159</v>
      </c>
      <c r="F37" s="117">
        <v>5952.2</v>
      </c>
      <c r="G37" s="265"/>
      <c r="H37" s="126">
        <v>1700960.19</v>
      </c>
    </row>
    <row r="38" spans="2:8" ht="38.25">
      <c r="B38" s="275"/>
      <c r="C38" s="115" t="s">
        <v>191</v>
      </c>
      <c r="D38" s="116">
        <v>616566</v>
      </c>
      <c r="E38" s="116" t="s">
        <v>159</v>
      </c>
      <c r="F38" s="117">
        <v>4643.3999999999996</v>
      </c>
      <c r="G38" s="265"/>
      <c r="H38" s="126">
        <v>1326944.4099999999</v>
      </c>
    </row>
    <row r="39" spans="2:8" ht="38.25">
      <c r="B39" s="275" t="s">
        <v>245</v>
      </c>
      <c r="C39" s="115" t="s">
        <v>192</v>
      </c>
      <c r="D39" s="116">
        <v>617010</v>
      </c>
      <c r="E39" s="116" t="s">
        <v>159</v>
      </c>
      <c r="F39" s="117">
        <v>4883</v>
      </c>
      <c r="G39" s="265">
        <f>SUM(F39:F42)</f>
        <v>17938</v>
      </c>
      <c r="H39" s="124">
        <v>1375931.74</v>
      </c>
    </row>
    <row r="40" spans="2:8" ht="38.25">
      <c r="B40" s="275"/>
      <c r="C40" s="115" t="s">
        <v>193</v>
      </c>
      <c r="D40" s="116">
        <v>619256</v>
      </c>
      <c r="E40" s="116" t="s">
        <v>159</v>
      </c>
      <c r="F40" s="117">
        <v>4601.8999999999996</v>
      </c>
      <c r="G40" s="265"/>
      <c r="H40" s="124">
        <v>1296723.3799999999</v>
      </c>
    </row>
    <row r="41" spans="2:8" ht="38.25">
      <c r="B41" s="275"/>
      <c r="C41" s="115" t="s">
        <v>194</v>
      </c>
      <c r="D41" s="116">
        <v>619297</v>
      </c>
      <c r="E41" s="116" t="s">
        <v>159</v>
      </c>
      <c r="F41" s="117">
        <v>4201.3999999999996</v>
      </c>
      <c r="G41" s="265"/>
      <c r="H41" s="124">
        <v>1183870.49</v>
      </c>
    </row>
    <row r="42" spans="2:8" ht="38.25">
      <c r="B42" s="275"/>
      <c r="C42" s="115" t="s">
        <v>195</v>
      </c>
      <c r="D42" s="116">
        <v>619829</v>
      </c>
      <c r="E42" s="116" t="s">
        <v>159</v>
      </c>
      <c r="F42" s="117">
        <v>4251.7</v>
      </c>
      <c r="G42" s="265"/>
      <c r="H42" s="124">
        <v>1202295.72</v>
      </c>
    </row>
    <row r="43" spans="2:8" ht="38.25">
      <c r="B43" s="275" t="s">
        <v>246</v>
      </c>
      <c r="C43" s="115" t="s">
        <v>196</v>
      </c>
      <c r="D43" s="116">
        <v>622521</v>
      </c>
      <c r="E43" s="116" t="s">
        <v>159</v>
      </c>
      <c r="F43" s="117">
        <v>8481.5</v>
      </c>
      <c r="G43" s="265">
        <f>SUM(F43:F47)</f>
        <v>28009</v>
      </c>
      <c r="H43" s="124">
        <v>2398398.5699999998</v>
      </c>
    </row>
    <row r="44" spans="2:8" ht="38.25">
      <c r="B44" s="275"/>
      <c r="C44" s="115" t="s">
        <v>197</v>
      </c>
      <c r="D44" s="116">
        <v>623854</v>
      </c>
      <c r="E44" s="116" t="s">
        <v>159</v>
      </c>
      <c r="F44" s="117">
        <v>2883.9</v>
      </c>
      <c r="G44" s="265"/>
      <c r="H44" s="124">
        <v>831341.85</v>
      </c>
    </row>
    <row r="45" spans="2:8" ht="38.25">
      <c r="B45" s="275"/>
      <c r="C45" s="115" t="s">
        <v>198</v>
      </c>
      <c r="D45" s="116">
        <v>624304</v>
      </c>
      <c r="E45" s="116" t="s">
        <v>159</v>
      </c>
      <c r="F45" s="117">
        <v>7652</v>
      </c>
      <c r="G45" s="265"/>
      <c r="H45" s="124">
        <v>2205842.04</v>
      </c>
    </row>
    <row r="46" spans="2:8" ht="38.25">
      <c r="B46" s="275"/>
      <c r="C46" s="115" t="s">
        <v>199</v>
      </c>
      <c r="D46" s="116">
        <v>624349</v>
      </c>
      <c r="E46" s="116" t="s">
        <v>159</v>
      </c>
      <c r="F46" s="117">
        <v>3240</v>
      </c>
      <c r="G46" s="265"/>
      <c r="H46" s="124">
        <v>933994.8</v>
      </c>
    </row>
    <row r="47" spans="2:8" ht="38.25">
      <c r="B47" s="275"/>
      <c r="C47" s="115" t="s">
        <v>200</v>
      </c>
      <c r="D47" s="116">
        <v>627068</v>
      </c>
      <c r="E47" s="116" t="s">
        <v>159</v>
      </c>
      <c r="F47" s="117">
        <v>5751.6</v>
      </c>
      <c r="G47" s="265"/>
      <c r="H47" s="124">
        <v>1658013.73</v>
      </c>
    </row>
    <row r="48" spans="2:8" ht="38.25">
      <c r="B48" s="276" t="s">
        <v>247</v>
      </c>
      <c r="C48" s="115" t="s">
        <v>201</v>
      </c>
      <c r="D48" s="116">
        <v>627813</v>
      </c>
      <c r="E48" s="116" t="s">
        <v>159</v>
      </c>
      <c r="F48" s="117">
        <v>4360.8999999999996</v>
      </c>
      <c r="G48" s="271">
        <f>SUM(F48:F52)</f>
        <v>25624.799999999999</v>
      </c>
      <c r="H48" s="125">
        <v>1253584.31</v>
      </c>
    </row>
    <row r="49" spans="2:8" ht="38.25">
      <c r="B49" s="277"/>
      <c r="C49" s="115" t="s">
        <v>202</v>
      </c>
      <c r="D49" s="116">
        <v>627843</v>
      </c>
      <c r="E49" s="116" t="s">
        <v>159</v>
      </c>
      <c r="F49" s="117">
        <v>4151.7</v>
      </c>
      <c r="G49" s="272"/>
      <c r="H49" s="126">
        <v>1193447.68</v>
      </c>
    </row>
    <row r="50" spans="2:8" ht="38.25">
      <c r="B50" s="277"/>
      <c r="C50" s="115" t="s">
        <v>203</v>
      </c>
      <c r="D50" s="116">
        <v>629920</v>
      </c>
      <c r="E50" s="116" t="s">
        <v>159</v>
      </c>
      <c r="F50" s="117">
        <v>6695.4</v>
      </c>
      <c r="G50" s="272"/>
      <c r="H50" s="126">
        <v>1928007.38</v>
      </c>
    </row>
    <row r="51" spans="2:8" ht="38.25">
      <c r="B51" s="277"/>
      <c r="C51" s="115" t="s">
        <v>204</v>
      </c>
      <c r="D51" s="116">
        <v>630510</v>
      </c>
      <c r="E51" s="116" t="s">
        <v>159</v>
      </c>
      <c r="F51" s="117">
        <v>5002</v>
      </c>
      <c r="G51" s="272"/>
      <c r="H51" s="126">
        <v>1440375.92</v>
      </c>
    </row>
    <row r="52" spans="2:8" ht="38.25">
      <c r="B52" s="277"/>
      <c r="C52" s="115" t="s">
        <v>205</v>
      </c>
      <c r="D52" s="116">
        <v>615757</v>
      </c>
      <c r="E52" s="116" t="s">
        <v>159</v>
      </c>
      <c r="F52" s="117">
        <v>5414.8</v>
      </c>
      <c r="G52" s="272"/>
      <c r="H52" s="126">
        <v>1559245.8</v>
      </c>
    </row>
    <row r="53" spans="2:8" ht="38.25">
      <c r="B53" s="275" t="s">
        <v>248</v>
      </c>
      <c r="C53" s="115" t="s">
        <v>206</v>
      </c>
      <c r="D53" s="116">
        <v>615799</v>
      </c>
      <c r="E53" s="116" t="s">
        <v>159</v>
      </c>
      <c r="F53" s="117">
        <v>5919.2</v>
      </c>
      <c r="G53" s="265">
        <f>SUM(F53:F55)</f>
        <v>18454.399999999998</v>
      </c>
      <c r="H53" s="126">
        <v>1704492.53</v>
      </c>
    </row>
    <row r="54" spans="2:8" ht="38.25">
      <c r="B54" s="275"/>
      <c r="C54" s="115" t="s">
        <v>207</v>
      </c>
      <c r="D54" s="116">
        <v>634174</v>
      </c>
      <c r="E54" s="116" t="s">
        <v>159</v>
      </c>
      <c r="F54" s="117">
        <v>6101.4</v>
      </c>
      <c r="G54" s="265"/>
      <c r="H54" s="126">
        <v>1600458.23</v>
      </c>
    </row>
    <row r="55" spans="2:8" ht="39" thickBot="1">
      <c r="B55" s="276"/>
      <c r="C55" s="115" t="s">
        <v>208</v>
      </c>
      <c r="D55" s="116">
        <v>635012</v>
      </c>
      <c r="E55" s="116" t="s">
        <v>159</v>
      </c>
      <c r="F55" s="117">
        <v>6433.8</v>
      </c>
      <c r="G55" s="271"/>
      <c r="H55" s="126">
        <v>1687650.07</v>
      </c>
    </row>
    <row r="56" spans="2:8" ht="15.75" thickBot="1">
      <c r="B56" s="305" t="s">
        <v>209</v>
      </c>
      <c r="C56" s="306"/>
      <c r="D56" s="306"/>
      <c r="E56" s="307"/>
      <c r="F56" s="118">
        <f>SUM(F6:F55)</f>
        <v>250691.8</v>
      </c>
      <c r="G56" s="119">
        <f>SUM(G6:G55)</f>
        <v>250691.8</v>
      </c>
      <c r="H56" s="119">
        <f>SUM(H6:H55)</f>
        <v>84523345.200000003</v>
      </c>
    </row>
    <row r="58" spans="2:8">
      <c r="C58" s="128" t="s">
        <v>286</v>
      </c>
      <c r="D58" s="129">
        <f>H56/G56</f>
        <v>337.16039056722241</v>
      </c>
    </row>
    <row r="59" spans="2:8">
      <c r="C59" s="209" t="s">
        <v>287</v>
      </c>
      <c r="D59" s="168">
        <f>D58/((L11*K11)/M11)</f>
        <v>47.711376023663547</v>
      </c>
    </row>
  </sheetData>
  <mergeCells count="57">
    <mergeCell ref="X15:Y15"/>
    <mergeCell ref="X16:Y16"/>
    <mergeCell ref="X19:AA19"/>
    <mergeCell ref="X25:Z25"/>
    <mergeCell ref="X9:Y9"/>
    <mergeCell ref="X10:Y10"/>
    <mergeCell ref="X11:Y11"/>
    <mergeCell ref="X12:Y12"/>
    <mergeCell ref="X13:Y13"/>
    <mergeCell ref="X14:Y14"/>
    <mergeCell ref="Y4:AA4"/>
    <mergeCell ref="X3:AA3"/>
    <mergeCell ref="X1:AA1"/>
    <mergeCell ref="B53:B55"/>
    <mergeCell ref="B56:E56"/>
    <mergeCell ref="B4:H4"/>
    <mergeCell ref="M11:M12"/>
    <mergeCell ref="J22:K22"/>
    <mergeCell ref="J25:K25"/>
    <mergeCell ref="M22:O22"/>
    <mergeCell ref="N28:O28"/>
    <mergeCell ref="N29:O29"/>
    <mergeCell ref="B27:B30"/>
    <mergeCell ref="B31:B34"/>
    <mergeCell ref="B35:B38"/>
    <mergeCell ref="B39:B42"/>
    <mergeCell ref="B48:B52"/>
    <mergeCell ref="C1:U1"/>
    <mergeCell ref="B6:B10"/>
    <mergeCell ref="B11:B14"/>
    <mergeCell ref="B15:B18"/>
    <mergeCell ref="B19:B21"/>
    <mergeCell ref="B22:B26"/>
    <mergeCell ref="R22:V22"/>
    <mergeCell ref="R25:V25"/>
    <mergeCell ref="J4:U4"/>
    <mergeCell ref="J5:J6"/>
    <mergeCell ref="K5:K6"/>
    <mergeCell ref="L5:N5"/>
    <mergeCell ref="O5:Q5"/>
    <mergeCell ref="R5:T5"/>
    <mergeCell ref="G22:G26"/>
    <mergeCell ref="G27:G30"/>
    <mergeCell ref="G15:G18"/>
    <mergeCell ref="G19:G21"/>
    <mergeCell ref="B43:B47"/>
    <mergeCell ref="G48:G52"/>
    <mergeCell ref="G53:G55"/>
    <mergeCell ref="G39:G42"/>
    <mergeCell ref="G43:G47"/>
    <mergeCell ref="G31:G34"/>
    <mergeCell ref="G35:G38"/>
    <mergeCell ref="C2:F2"/>
    <mergeCell ref="G6:G10"/>
    <mergeCell ref="G11:G14"/>
    <mergeCell ref="U5:U6"/>
    <mergeCell ref="J8:T8"/>
  </mergeCell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Resumen</vt:lpstr>
      <vt:lpstr>Clasificación</vt:lpstr>
      <vt:lpstr>Cálculos</vt:lpstr>
      <vt:lpstr>Personal</vt:lpstr>
      <vt:lpstr>Tipo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CCacalvarado</dc:creator>
  <cp:lastModifiedBy>CCacalvarado</cp:lastModifiedBy>
  <dcterms:created xsi:type="dcterms:W3CDTF">2014-06-22T21:14:14Z</dcterms:created>
  <dcterms:modified xsi:type="dcterms:W3CDTF">2015-08-01T00:07:46Z</dcterms:modified>
</cp:coreProperties>
</file>