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dice" sheetId="1" r:id="rId4"/>
    <sheet state="visible" name="FICHA" sheetId="2" r:id="rId5"/>
    <sheet state="visible" name="Productor 1 2020-21" sheetId="3" r:id="rId6"/>
    <sheet state="visible" name="Productor 1 2021-22" sheetId="4" r:id="rId7"/>
    <sheet state="visible" name="Productor 2 2020-21" sheetId="5" r:id="rId8"/>
    <sheet state="visible" name="Productor 2 2021-22" sheetId="6" r:id="rId9"/>
    <sheet state="visible" name="Productor 3 2020-21" sheetId="7" r:id="rId10"/>
    <sheet state="visible" name="Productor 3 2021-22" sheetId="8" r:id="rId11"/>
    <sheet state="visible" name="Productor 4 2020-21" sheetId="9" r:id="rId12"/>
    <sheet state="visible" name="Productor 4  2021-22" sheetId="10" r:id="rId13"/>
    <sheet state="visible" name="Productor 5 2020-21" sheetId="11" r:id="rId14"/>
    <sheet state="visible" name="Productor 5 2021-22" sheetId="12" r:id="rId15"/>
    <sheet state="visible" name="Productor 6  2020-21" sheetId="13" r:id="rId16"/>
    <sheet state="visible" name="Productor 6 2021-22" sheetId="14" r:id="rId17"/>
    <sheet state="visible" name="Productor 7 2020-21" sheetId="15" r:id="rId18"/>
    <sheet state="visible" name="Productor 7 2021-22" sheetId="16" r:id="rId19"/>
    <sheet state="visible" name="Productor 8 2020-21" sheetId="17" r:id="rId20"/>
    <sheet state="visible" name="Productor 8 2021-22" sheetId="18" r:id="rId21"/>
    <sheet state="visible" name="Productor 9 2020-21" sheetId="19" r:id="rId22"/>
    <sheet state="visible" name="Productor 9 2021-22" sheetId="20" r:id="rId23"/>
  </sheets>
  <definedNames/>
  <calcPr/>
</workbook>
</file>

<file path=xl/comments1.xml><?xml version="1.0" encoding="utf-8"?>
<comments xmlns:r="http://schemas.openxmlformats.org/officeDocument/2006/relationships" xmlns="http://schemas.openxmlformats.org/spreadsheetml/2006/main">
  <authors>
    <author/>
  </authors>
  <commentList>
    <comment authorId="0" ref="J5">
      <text>
        <t xml:space="preserve">Digitar un número entre 34 y 40, admite decimales.</t>
      </text>
    </comment>
  </commentList>
</comments>
</file>

<file path=xl/sharedStrings.xml><?xml version="1.0" encoding="utf-8"?>
<sst xmlns="http://schemas.openxmlformats.org/spreadsheetml/2006/main" count="2598" uniqueCount="225">
  <si>
    <t>Descripción:</t>
  </si>
  <si>
    <t>El presente documento presenta la ficha técnica de costos de producir café establecida por el Instituto del Café de Costa Rica. En esta, se agrupan los costos por hectárea de la mano de obra, insumos agricolas y demás gastos. Para efectos de la presente investigación, se insertaron nuevas filas, las cuales corresponden a los gastos incurridos por los caficultores para adaptarse a la normativa sanitaria por el COVID-19</t>
  </si>
  <si>
    <t xml:space="preserve">Indice </t>
  </si>
  <si>
    <t xml:space="preserve">Ficha Técnica </t>
  </si>
  <si>
    <t>Productor 1 2020-21</t>
  </si>
  <si>
    <t>Productor 1 2021-22</t>
  </si>
  <si>
    <t>Productor 2 2020-21</t>
  </si>
  <si>
    <t>Productor 2 2021-22</t>
  </si>
  <si>
    <t>Productor 3 2020-21</t>
  </si>
  <si>
    <t>Productor 3 2021-22</t>
  </si>
  <si>
    <t>Productor 4 2020-21</t>
  </si>
  <si>
    <t>Productor 4 2021-22</t>
  </si>
  <si>
    <t>Productor 5 2020-21</t>
  </si>
  <si>
    <t>Productor 5 2021-22</t>
  </si>
  <si>
    <t>Productor 6 2020-21</t>
  </si>
  <si>
    <t>Productor 6 2021-22</t>
  </si>
  <si>
    <t>Productor 7 2020-21</t>
  </si>
  <si>
    <t>Productor 7 2021-22</t>
  </si>
  <si>
    <t>Productor 8 2020-21</t>
  </si>
  <si>
    <t>Productor 8 2021-22</t>
  </si>
  <si>
    <t>Productor 9 2020-21</t>
  </si>
  <si>
    <t>Productor 9 2021-22</t>
  </si>
  <si>
    <t>FICHA TÉCNICA CAFETALERA</t>
  </si>
  <si>
    <t>Labor de Cultivo</t>
  </si>
  <si>
    <t>Horas</t>
  </si>
  <si>
    <t>FINCAS DE ALTA COSECHA fan/ha</t>
  </si>
  <si>
    <t>Poda</t>
  </si>
  <si>
    <t>Mano de Obra (hh/ha)</t>
  </si>
  <si>
    <t>Densidad (ptas/ha)</t>
  </si>
  <si>
    <t>Cargas Sociales</t>
  </si>
  <si>
    <t>Deshija</t>
  </si>
  <si>
    <t>Costo M-Obra (CRC/hh)</t>
  </si>
  <si>
    <t>Productividad (fan/ha)</t>
  </si>
  <si>
    <t>Total</t>
  </si>
  <si>
    <t>Parcial</t>
  </si>
  <si>
    <t>Cosecha</t>
  </si>
  <si>
    <t>Fruta</t>
  </si>
  <si>
    <t>Oro</t>
  </si>
  <si>
    <t>Arreglo de sombra</t>
  </si>
  <si>
    <t>Cargas sociales:</t>
  </si>
  <si>
    <t>Rend.Benef.(kg/fan)</t>
  </si>
  <si>
    <t>CT</t>
  </si>
  <si>
    <t>Promedio</t>
  </si>
  <si>
    <t>Resiembra y/o Repoblación</t>
  </si>
  <si>
    <t>Jornal: Labor-Día (horas)</t>
  </si>
  <si>
    <t>Área podada:</t>
  </si>
  <si>
    <t>Fertilizaciones (abonadas)</t>
  </si>
  <si>
    <t>Mano de Obra Remunerada</t>
  </si>
  <si>
    <t>Edad plantación (años)</t>
  </si>
  <si>
    <t>2018-19</t>
  </si>
  <si>
    <t>Aplicación de enmiendas</t>
  </si>
  <si>
    <t>Recolección (CRC/400 L):</t>
  </si>
  <si>
    <t>2019-20</t>
  </si>
  <si>
    <t>Atomizaciones</t>
  </si>
  <si>
    <t>Reposición plantas:</t>
  </si>
  <si>
    <t>Control manual de malezas</t>
  </si>
  <si>
    <r>
      <rPr>
        <rFont val="Arial"/>
        <b/>
        <i/>
        <color theme="1"/>
        <sz val="10.0"/>
        <u/>
      </rPr>
      <t>Transporte</t>
    </r>
    <r>
      <rPr>
        <rFont val="Arial"/>
        <b/>
        <i/>
        <color theme="1"/>
        <sz val="10.0"/>
        <u/>
      </rPr>
      <t>:</t>
    </r>
  </si>
  <si>
    <t>Almácigo (CRC/pta)</t>
  </si>
  <si>
    <t>Aplicación de herbicidas</t>
  </si>
  <si>
    <t>Café Fruta (CRC/400 L)</t>
  </si>
  <si>
    <t>Abono</t>
  </si>
  <si>
    <t>(N)</t>
  </si>
  <si>
    <t>Control de plagas</t>
  </si>
  <si>
    <t>Agroquímicos (CRC/kg)</t>
  </si>
  <si>
    <r>
      <rPr>
        <rFont val="Arial"/>
        <b/>
        <i/>
        <color theme="1"/>
        <sz val="10.0"/>
        <u/>
      </rPr>
      <t>Atomizaciones</t>
    </r>
    <r>
      <rPr>
        <rFont val="Arial"/>
        <b/>
        <i/>
        <color theme="1"/>
        <sz val="10.0"/>
        <u/>
      </rPr>
      <t>:</t>
    </r>
  </si>
  <si>
    <t>*subieron de precio*</t>
  </si>
  <si>
    <t>a</t>
  </si>
  <si>
    <t>Mantenimiento de finca</t>
  </si>
  <si>
    <t>Triazol (L/ha)</t>
  </si>
  <si>
    <t>b</t>
  </si>
  <si>
    <t>Validamicina (L/ha)</t>
  </si>
  <si>
    <t>-</t>
  </si>
  <si>
    <t>c</t>
  </si>
  <si>
    <t>Requerimiento (hh/ha)</t>
  </si>
  <si>
    <r>
      <rPr>
        <rFont val="Arial"/>
        <b/>
        <color theme="1"/>
        <sz val="10.0"/>
        <u/>
      </rPr>
      <t>Abonos</t>
    </r>
    <r>
      <rPr>
        <rFont val="Arial"/>
        <b/>
        <color theme="1"/>
        <sz val="10.0"/>
        <u/>
      </rPr>
      <t xml:space="preserve"> y </t>
    </r>
    <r>
      <rPr>
        <rFont val="Arial"/>
        <b/>
        <color theme="1"/>
        <sz val="10.0"/>
        <u/>
      </rPr>
      <t>Bases</t>
    </r>
    <r>
      <rPr>
        <rFont val="Arial"/>
        <b/>
        <color theme="1"/>
        <sz val="10.0"/>
        <u/>
      </rPr>
      <t>:</t>
    </r>
  </si>
  <si>
    <t xml:space="preserve">Subieron de precio </t>
  </si>
  <si>
    <t xml:space="preserve">Precio </t>
  </si>
  <si>
    <t>Foliar: Zinc (L-kg/ha)</t>
  </si>
  <si>
    <t>R/</t>
  </si>
  <si>
    <t>F.Completa (kg/ha)</t>
  </si>
  <si>
    <t>Foliar: Boro (L-kg/ha)</t>
  </si>
  <si>
    <t>Compl.</t>
  </si>
  <si>
    <t>F. Nitrogenada (kg/ha)</t>
  </si>
  <si>
    <t>Foliar General (L/ha)</t>
  </si>
  <si>
    <t>Nitrog.</t>
  </si>
  <si>
    <t>FC</t>
  </si>
  <si>
    <t>Correc.de Acidez (kg/ha)</t>
  </si>
  <si>
    <t>Coadyuvante (L/ha)</t>
  </si>
  <si>
    <t>FN</t>
  </si>
  <si>
    <r>
      <rPr>
        <rFont val="Arial"/>
        <b/>
        <color theme="1"/>
        <sz val="10.0"/>
        <u/>
      </rPr>
      <t>Valor</t>
    </r>
    <r>
      <rPr>
        <rFont val="Arial"/>
        <b/>
        <color theme="1"/>
        <sz val="10.0"/>
        <u/>
      </rPr>
      <t xml:space="preserve"> de </t>
    </r>
    <r>
      <rPr>
        <rFont val="Arial"/>
        <b/>
        <color theme="1"/>
        <sz val="10.0"/>
        <u/>
      </rPr>
      <t>Activos</t>
    </r>
  </si>
  <si>
    <t>M&amp;R</t>
  </si>
  <si>
    <r>
      <rPr>
        <rFont val="Arial"/>
        <b/>
        <i/>
        <color theme="1"/>
        <sz val="10.0"/>
        <u/>
      </rPr>
      <t>Herbicidas</t>
    </r>
    <r>
      <rPr>
        <rFont val="Arial"/>
        <b/>
        <i/>
        <color theme="1"/>
        <sz val="10.0"/>
        <u/>
      </rPr>
      <t>:</t>
    </r>
  </si>
  <si>
    <t>Renov 1</t>
  </si>
  <si>
    <t>Renov 2</t>
  </si>
  <si>
    <t>Construcciones (CRC/ha)</t>
  </si>
  <si>
    <t>Glifosato (L/ha)</t>
  </si>
  <si>
    <t>Medios-Transp. (CRC/ha)</t>
  </si>
  <si>
    <t>Paraquat  (L/ha)</t>
  </si>
  <si>
    <t>Equipo Agricola (CRC/ha)</t>
  </si>
  <si>
    <t>Herram.-Agric. (CRC/ha)</t>
  </si>
  <si>
    <r>
      <rPr>
        <rFont val="Arial"/>
        <b/>
        <i/>
        <color theme="1"/>
        <sz val="10.0"/>
        <u/>
      </rPr>
      <t>Control</t>
    </r>
    <r>
      <rPr>
        <rFont val="Arial"/>
        <b/>
        <i/>
        <color theme="1"/>
        <sz val="10.0"/>
        <u/>
      </rPr>
      <t xml:space="preserve"> </t>
    </r>
    <r>
      <rPr>
        <rFont val="Arial"/>
        <b/>
        <i/>
        <color theme="1"/>
        <sz val="10.0"/>
        <u/>
      </rPr>
      <t>Plagas</t>
    </r>
    <r>
      <rPr>
        <rFont val="Arial"/>
        <b/>
        <i/>
        <color theme="1"/>
        <sz val="10.0"/>
        <u/>
      </rPr>
      <t>:</t>
    </r>
  </si>
  <si>
    <t>Cant.</t>
  </si>
  <si>
    <t>Prop.</t>
  </si>
  <si>
    <t>Difusores (und/ha)</t>
  </si>
  <si>
    <r>
      <rPr>
        <rFont val="Arial"/>
        <b/>
        <i/>
        <color theme="1"/>
        <sz val="10.0"/>
        <u/>
      </rPr>
      <t>Renovación</t>
    </r>
    <r>
      <rPr>
        <rFont val="Arial"/>
        <b/>
        <i/>
        <color theme="1"/>
        <sz val="10.0"/>
        <u/>
      </rPr>
      <t>:</t>
    </r>
  </si>
  <si>
    <t>CRC/ha</t>
  </si>
  <si>
    <t>Insect-Nemat (kg/ha)</t>
  </si>
  <si>
    <t>Café de 1 año.</t>
  </si>
  <si>
    <t>Café de 2 años.</t>
  </si>
  <si>
    <r>
      <rPr>
        <rFont val="Arial"/>
        <b/>
        <color theme="1"/>
        <sz val="10.0"/>
        <u/>
      </rPr>
      <t>Costos</t>
    </r>
    <r>
      <rPr>
        <rFont val="Arial"/>
        <b/>
        <color theme="1"/>
        <sz val="10.0"/>
        <u/>
      </rPr>
      <t xml:space="preserve"> </t>
    </r>
    <r>
      <rPr>
        <rFont val="Arial"/>
        <b/>
        <color theme="1"/>
        <sz val="10.0"/>
        <u/>
      </rPr>
      <t>Admin</t>
    </r>
    <r>
      <rPr>
        <rFont val="Arial"/>
        <b/>
        <color theme="1"/>
        <sz val="10.0"/>
        <u/>
      </rPr>
      <t>. (CRC/ha)</t>
    </r>
  </si>
  <si>
    <t>Impuestos Munic.</t>
  </si>
  <si>
    <t>* si tienen 2 fincas, lo más seguro pagan más)</t>
  </si>
  <si>
    <r>
      <rPr>
        <rFont val="Arial"/>
        <b/>
        <color theme="1"/>
        <sz val="10.0"/>
        <u/>
      </rPr>
      <t>Vida</t>
    </r>
    <r>
      <rPr>
        <rFont val="Arial"/>
        <b/>
        <color theme="1"/>
        <sz val="10.0"/>
        <u/>
      </rPr>
      <t xml:space="preserve"> </t>
    </r>
    <r>
      <rPr>
        <rFont val="Arial"/>
        <b/>
        <color theme="1"/>
        <sz val="10.0"/>
        <u/>
      </rPr>
      <t>Útil</t>
    </r>
    <r>
      <rPr>
        <rFont val="Arial"/>
        <b/>
        <color theme="1"/>
        <sz val="10.0"/>
        <u/>
      </rPr>
      <t xml:space="preserve"> de </t>
    </r>
    <r>
      <rPr>
        <rFont val="Arial"/>
        <b/>
        <color theme="1"/>
        <sz val="10.0"/>
        <u/>
      </rPr>
      <t>Activos</t>
    </r>
    <r>
      <rPr>
        <rFont val="Arial"/>
        <b/>
        <color theme="1"/>
        <sz val="10.0"/>
        <u/>
      </rPr>
      <t>:</t>
    </r>
  </si>
  <si>
    <t>Electricidad</t>
  </si>
  <si>
    <t>Café (años)</t>
  </si>
  <si>
    <t xml:space="preserve">Mucho, preguntar edad </t>
  </si>
  <si>
    <t>Acueductos</t>
  </si>
  <si>
    <t>Construcciones (años)</t>
  </si>
  <si>
    <t>Equipo agrícola (años)</t>
  </si>
  <si>
    <t>Tipo-Cambio (CRC/USD)</t>
  </si>
  <si>
    <t>Cosecha 2020-2021</t>
  </si>
  <si>
    <t>EC-Campo</t>
  </si>
  <si>
    <t>Estructura de Costos de Producción Agrícola de Café Fruta</t>
  </si>
  <si>
    <t>Estudio de Campo</t>
  </si>
  <si>
    <t>Cosecha 2019-2020 (abr-mar)</t>
  </si>
  <si>
    <t>ha</t>
  </si>
  <si>
    <t xml:space="preserve">Productividad </t>
  </si>
  <si>
    <t>TC</t>
  </si>
  <si>
    <t xml:space="preserve"> $            -  </t>
  </si>
  <si>
    <t>Coeficiente</t>
  </si>
  <si>
    <t>Unidad</t>
  </si>
  <si>
    <t>Costo</t>
  </si>
  <si>
    <t>Costo Total</t>
  </si>
  <si>
    <t>Rubro de Costo</t>
  </si>
  <si>
    <t>Técnico</t>
  </si>
  <si>
    <t>Técnica</t>
  </si>
  <si>
    <t>Unitario</t>
  </si>
  <si>
    <t> </t>
  </si>
  <si>
    <t>(CRC/ha)</t>
  </si>
  <si>
    <t>(CRC/fan)</t>
  </si>
  <si>
    <r>
      <rPr>
        <rFont val="Arial"/>
        <color theme="1"/>
        <sz val="10.0"/>
      </rPr>
      <t>(USD</t>
    </r>
    <r>
      <rPr>
        <rFont val="Arial"/>
        <color theme="1"/>
        <sz val="10.0"/>
        <vertAlign val="superscript"/>
      </rPr>
      <t>c</t>
    </r>
    <r>
      <rPr>
        <rFont val="Arial"/>
        <color theme="1"/>
        <sz val="10.0"/>
      </rPr>
      <t>/fan)</t>
    </r>
  </si>
  <si>
    <t>Porc.</t>
  </si>
  <si>
    <t>Mano-Obra:</t>
  </si>
  <si>
    <t xml:space="preserve"> </t>
  </si>
  <si>
    <t xml:space="preserve">Labores de cultivo y trámite de poliza </t>
  </si>
  <si>
    <t>hh/ha</t>
  </si>
  <si>
    <t>CRC/hh</t>
  </si>
  <si>
    <t>Cargas sociales</t>
  </si>
  <si>
    <t>Póliza COVID ($)</t>
  </si>
  <si>
    <t>Dólares</t>
  </si>
  <si>
    <t xml:space="preserve">Costos de importación de mano de obra </t>
  </si>
  <si>
    <t>CRC</t>
  </si>
  <si>
    <t>CRC/H</t>
  </si>
  <si>
    <t>Insumos:</t>
  </si>
  <si>
    <t>Almácigo (resiem/repobl)</t>
  </si>
  <si>
    <t>ptas/ha</t>
  </si>
  <si>
    <t>CRC/pta</t>
  </si>
  <si>
    <t>Fórmula completa</t>
  </si>
  <si>
    <t>kg/ha</t>
  </si>
  <si>
    <t>CRC/kg</t>
  </si>
  <si>
    <t>Fórmula nitrogenada</t>
  </si>
  <si>
    <t>Corrector de acidez</t>
  </si>
  <si>
    <t>Fungicida (triazol)</t>
  </si>
  <si>
    <t>L-ha</t>
  </si>
  <si>
    <t>CRC/L</t>
  </si>
  <si>
    <t>Fungicida (validamicina)</t>
  </si>
  <si>
    <t>L/ha</t>
  </si>
  <si>
    <t>Foliar (zinc)</t>
  </si>
  <si>
    <t>(L-kg)/ha</t>
  </si>
  <si>
    <t>CRC/(L-kg)</t>
  </si>
  <si>
    <t>Foliar (boro)</t>
  </si>
  <si>
    <t>Foliar (general)</t>
  </si>
  <si>
    <t>Coadyuvantes</t>
  </si>
  <si>
    <t>Herbicida (glifosato)</t>
  </si>
  <si>
    <t>Herbicida (paraquat)</t>
  </si>
  <si>
    <t>Difusores</t>
  </si>
  <si>
    <t>und/ha</t>
  </si>
  <si>
    <t>CRC/und</t>
  </si>
  <si>
    <t>Insec.-Nemat.</t>
  </si>
  <si>
    <t>Costo Paquete Tecnológico (CRC):</t>
  </si>
  <si>
    <t>Cosecha:</t>
  </si>
  <si>
    <t>Recolección café fruta</t>
  </si>
  <si>
    <t>fan/ha</t>
  </si>
  <si>
    <t>CRC/fan</t>
  </si>
  <si>
    <t>Transporte:</t>
  </si>
  <si>
    <t>Transp. (abonos y cal)</t>
  </si>
  <si>
    <t>Transporte (almácigo)</t>
  </si>
  <si>
    <t>Transporte café fruta</t>
  </si>
  <si>
    <t>Costos Directos + Transporte (CRC)</t>
  </si>
  <si>
    <t>Otros costos indirectos:</t>
  </si>
  <si>
    <t>Agotamiento de Cultivo</t>
  </si>
  <si>
    <t>Depreciación:</t>
  </si>
  <si>
    <t>Construcciones</t>
  </si>
  <si>
    <t>Equipo agrícola</t>
  </si>
  <si>
    <t>Mantenimiento</t>
  </si>
  <si>
    <t>Medios de transporte</t>
  </si>
  <si>
    <t>Mejoras</t>
  </si>
  <si>
    <t>Herramientas agrícolas</t>
  </si>
  <si>
    <t>Gastos administrativos</t>
  </si>
  <si>
    <t>Costo Total de Producción Agrícola de Café (CRC)</t>
  </si>
  <si>
    <t>a/ La base técnica de esta estructura de costos es el Estudio de Costos de Producción Agrícola de Café 2009-2010 (ECPAC0910).</t>
  </si>
  <si>
    <t>b/ Fanega: unidad de volumen que corresponde 400 L o dos dobles hectolitros (2 Dhl).</t>
  </si>
  <si>
    <t>c/ Tipo de Cambio Promedio de la Cosecha [BCCR]- CRC/USD:</t>
  </si>
  <si>
    <t>Fuente: Instituto del Café de Costa Rica (ICAFE).</t>
  </si>
  <si>
    <t>Productividad (fan/ha):</t>
  </si>
  <si>
    <r>
      <rPr>
        <rFont val="Arial"/>
        <color theme="1"/>
        <sz val="10.0"/>
      </rPr>
      <t>(USD</t>
    </r>
    <r>
      <rPr>
        <rFont val="Arial"/>
        <color theme="1"/>
        <sz val="10.0"/>
        <vertAlign val="superscript"/>
      </rPr>
      <t>c</t>
    </r>
    <r>
      <rPr>
        <rFont val="Arial"/>
        <color theme="1"/>
        <sz val="10.0"/>
      </rPr>
      <t>/fan)</t>
    </r>
  </si>
  <si>
    <t>Suma Covid</t>
  </si>
  <si>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</si>
  <si>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</si>
  <si>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</si>
  <si>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</si>
  <si>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</si>
  <si>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</si>
  <si>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</si>
  <si>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</si>
  <si>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</si>
  <si>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</si>
  <si>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</si>
  <si>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</si>
  <si>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t>Suma COVID</t>
  </si>
  <si>
    <r>
      <rPr>
        <rFont val="Arial"/>
        <color theme="1"/>
        <sz val="10.0"/>
      </rPr>
      <t>(USD</t>
    </r>
    <r>
      <rPr>
        <rFont val="Arial"/>
        <color theme="1"/>
        <sz val="10.0"/>
        <vertAlign val="superscript"/>
      </rPr>
      <t>c</t>
    </r>
    <r>
      <rPr>
        <rFont val="Arial"/>
        <color theme="1"/>
        <sz val="10.0"/>
      </rPr>
      <t>/fan)</t>
    </r>
  </si>
  <si>
    <t>SUMA COVID</t>
  </si>
  <si>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</si>
  <si>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</si>
  <si>
    <r>
      <rPr>
        <rFont val="Arial"/>
        <color theme="1"/>
        <sz val="10.0"/>
      </rPr>
      <t>(USD</t>
    </r>
    <r>
      <rPr>
        <rFont val="Arial"/>
        <color theme="1"/>
        <sz val="10.0"/>
        <vertAlign val="superscript"/>
      </rPr>
      <t>c</t>
    </r>
    <r>
      <rPr>
        <rFont val="Arial"/>
        <color theme="1"/>
        <sz val="10.0"/>
      </rPr>
      <t>/fan)</t>
    </r>
  </si>
</sst>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0.0"/>
    <numFmt numFmtId="165" formatCode="#,##0.0"/>
    <numFmt numFmtId="166" formatCode="#,##0.0000"/>
    <numFmt numFmtId="167" formatCode="0.0%"/>
    <numFmt numFmtId="168" formatCode="0.0000"/>
    <numFmt numFmtId="169" formatCode="0.000"/>
    <numFmt numFmtId="170" formatCode="_-&quot;$&quot;* #,##0.00_-;\-&quot;$&quot;* #,##0.00_-;_-&quot;$&quot;* &quot;-&quot;??_-;_-@"/>
    <numFmt numFmtId="171" formatCode="_-* #,##0.00_-;\-* #,##0.00_-;_-* &quot;-&quot;??_-;_-@"/>
    <numFmt numFmtId="172" formatCode="0.000%"/>
    <numFmt numFmtId="173" formatCode="0.000000000000000000%"/>
  </numFmts>
  <fonts count="21">
    <font>
      <sz val="11.0"/>
      <color theme="1"/>
      <name val="Calibri"/>
      <scheme val="minor"/>
    </font>
    <font>
      <color theme="1"/>
      <name val="Calibri"/>
    </font>
    <font>
      <sz val="11.0"/>
      <color theme="1"/>
      <name val="Calibri"/>
    </font>
    <font>
      <u/>
      <sz val="11.0"/>
      <color theme="10"/>
      <name val="Calibri"/>
    </font>
    <font>
      <b/>
      <sz val="12.0"/>
      <color rgb="FFFFFFFF"/>
      <name val="Comic Sans MS"/>
    </font>
    <font/>
    <font>
      <b/>
      <sz val="10.0"/>
      <color rgb="FFFFFFFF"/>
      <name val="Arial"/>
    </font>
    <font>
      <sz val="10.0"/>
      <color theme="1"/>
      <name val="Arial"/>
    </font>
    <font>
      <sz val="8.0"/>
      <color theme="1"/>
      <name val="Arial"/>
    </font>
    <font>
      <b/>
      <i/>
      <u/>
      <sz val="10.0"/>
      <color theme="1"/>
      <name val="Arial"/>
    </font>
    <font>
      <b/>
      <u/>
      <sz val="10.0"/>
      <color theme="1"/>
      <name val="Arial"/>
    </font>
    <font>
      <b/>
      <sz val="10.0"/>
      <color theme="0"/>
      <name val="Arial"/>
    </font>
    <font>
      <b/>
      <i/>
      <u/>
      <sz val="10.0"/>
      <color theme="1"/>
      <name val="Arial"/>
    </font>
    <font>
      <b/>
      <u/>
      <sz val="10.0"/>
      <color theme="1"/>
      <name val="Arial"/>
    </font>
    <font>
      <b/>
      <sz val="14.0"/>
      <color theme="1"/>
      <name val="Bookman Old Style"/>
    </font>
    <font>
      <b/>
      <u/>
      <sz val="14.0"/>
      <color theme="1"/>
      <name val="Bookman Old Style"/>
    </font>
    <font>
      <b/>
      <sz val="10.0"/>
      <color theme="1"/>
      <name val="Arial"/>
    </font>
    <font>
      <b/>
      <i/>
      <sz val="10.0"/>
      <color theme="1"/>
      <name val="Arial"/>
    </font>
    <font>
      <sz val="7.0"/>
      <color theme="1"/>
      <name val="Arial"/>
    </font>
    <font>
      <b/>
      <sz val="7.0"/>
      <color theme="1"/>
      <name val="Arial"/>
    </font>
    <font>
      <b/>
      <sz val="11.0"/>
      <color theme="1"/>
      <name val="Bookman Old Style"/>
    </font>
  </fonts>
  <fills count="14">
    <fill>
      <patternFill patternType="none"/>
    </fill>
    <fill>
      <patternFill patternType="lightGray"/>
    </fill>
    <fill>
      <patternFill patternType="solid">
        <fgColor rgb="FF6A5235"/>
        <bgColor rgb="FF6A5235"/>
      </patternFill>
    </fill>
    <fill>
      <patternFill patternType="solid">
        <fgColor rgb="FFF9CD1A"/>
        <bgColor rgb="FFF9CD1A"/>
      </patternFill>
    </fill>
    <fill>
      <patternFill patternType="solid">
        <fgColor rgb="FFCCFFCC"/>
        <bgColor rgb="FFCCFFCC"/>
      </patternFill>
    </fill>
    <fill>
      <patternFill patternType="solid">
        <fgColor rgb="FF003300"/>
        <bgColor rgb="FF003300"/>
      </patternFill>
    </fill>
    <fill>
      <patternFill patternType="solid">
        <fgColor rgb="FFAEABAB"/>
        <bgColor rgb="FFAEABAB"/>
      </patternFill>
    </fill>
    <fill>
      <patternFill patternType="solid">
        <fgColor theme="1"/>
        <bgColor theme="1"/>
      </patternFill>
    </fill>
    <fill>
      <patternFill patternType="solid">
        <fgColor rgb="FF57C2B1"/>
        <bgColor rgb="FF57C2B1"/>
      </patternFill>
    </fill>
    <fill>
      <patternFill patternType="solid">
        <fgColor rgb="FFA9D08E"/>
        <bgColor rgb="FFA9D08E"/>
      </patternFill>
    </fill>
    <fill>
      <patternFill patternType="solid">
        <fgColor rgb="FFAAD25B"/>
        <bgColor rgb="FFAAD25B"/>
      </patternFill>
    </fill>
    <fill>
      <patternFill patternType="solid">
        <fgColor rgb="FFC5E0B3"/>
        <bgColor rgb="FFC5E0B3"/>
      </patternFill>
    </fill>
    <fill>
      <patternFill patternType="solid">
        <fgColor rgb="FFA8D08D"/>
        <bgColor rgb="FFA8D08D"/>
      </patternFill>
    </fill>
    <fill>
      <patternFill patternType="solid">
        <fgColor rgb="FFFFFF00"/>
        <bgColor rgb="FFFFFF00"/>
      </patternFill>
    </fill>
  </fills>
  <borders count="49">
    <border/>
    <border>
      <left/>
      <top/>
      <bottom/>
    </border>
    <border>
      <top/>
      <bottom/>
    </border>
    <border>
      <left/>
      <right/>
      <top/>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top style="medium">
        <color rgb="FF000000"/>
      </top>
      <bottom style="medium">
        <color rgb="FF000000"/>
      </bottom>
    </border>
    <border>
      <left style="thin">
        <color rgb="FF000000"/>
      </lef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medium">
        <color rgb="FF000000"/>
      </left>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medium">
        <color rgb="FF000000"/>
      </left>
      <bottom style="medium">
        <color rgb="FF000000"/>
      </bottom>
    </border>
    <border>
      <left style="thin">
        <color rgb="FF000000"/>
      </left>
      <right style="thin">
        <color rgb="FF000000"/>
      </right>
      <top/>
      <bottom style="medium">
        <color rgb="FF000000"/>
      </bottom>
    </border>
    <border>
      <left/>
      <right style="medium">
        <color rgb="FF000000"/>
      </right>
      <top/>
      <bottom style="medium">
        <color rgb="FF000000"/>
      </bottom>
    </border>
    <border>
      <left style="thin">
        <color rgb="FF000000"/>
      </left>
      <right style="thin">
        <color rgb="FF000000"/>
      </right>
      <top style="thin">
        <color rgb="FF000000"/>
      </top>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medium">
        <color rgb="FF000000"/>
      </right>
      <top style="medium">
        <color rgb="FF000000"/>
      </top>
      <bottom style="medium">
        <color rgb="FF000000"/>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double">
        <color rgb="FF000000"/>
      </left>
      <top style="double">
        <color rgb="FF000000"/>
      </top>
      <bottom style="double">
        <color rgb="FF000000"/>
      </bottom>
    </border>
    <border>
      <top style="double">
        <color rgb="FF000000"/>
      </top>
      <bottom style="double">
        <color rgb="FF000000"/>
      </bottom>
    </border>
    <border>
      <right style="double">
        <color rgb="FF000000"/>
      </right>
      <top style="double">
        <color rgb="FF000000"/>
      </top>
      <bottom style="double">
        <color rgb="FF000000"/>
      </bottom>
    </border>
    <border>
      <bottom style="medium">
        <color rgb="FF000000"/>
      </bottom>
    </border>
    <border>
      <left style="thin">
        <color rgb="FF000000"/>
      </left>
      <bottom style="medium">
        <color rgb="FF000000"/>
      </bottom>
    </border>
    <border>
      <left style="thin">
        <color rgb="FF000000"/>
      </left>
    </border>
    <border>
      <left style="medium">
        <color rgb="FF000000"/>
      </left>
      <right style="medium">
        <color rgb="FF000000"/>
      </right>
    </border>
    <border>
      <left style="thin">
        <color rgb="FF000000"/>
      </left>
      <right/>
      <top/>
      <bottom/>
    </border>
    <border>
      <left style="thin">
        <color rgb="FF000000"/>
      </left>
      <top style="thin">
        <color rgb="FF000000"/>
      </top>
    </border>
    <border>
      <top style="thin">
        <color rgb="FF000000"/>
      </top>
    </border>
    <border>
      <left style="medium">
        <color rgb="FF000000"/>
      </left>
      <right style="medium">
        <color rgb="FF000000"/>
      </right>
      <top style="thin">
        <color rgb="FF000000"/>
      </top>
      <bottom/>
    </border>
    <border>
      <left style="medium">
        <color rgb="FF000000"/>
      </left>
      <right style="medium">
        <color rgb="FF000000"/>
      </right>
      <top style="thin">
        <color rgb="FF000000"/>
      </top>
    </border>
    <border>
      <left style="thin">
        <color rgb="FF000000"/>
      </left>
      <bottom style="thin">
        <color rgb="FF000000"/>
      </bottom>
    </border>
    <border>
      <bottom style="thin">
        <color rgb="FF000000"/>
      </bottom>
    </border>
    <border>
      <left style="medium">
        <color rgb="FF000000"/>
      </left>
      <right style="medium">
        <color rgb="FF000000"/>
      </right>
      <top/>
      <bottom style="thin">
        <color rgb="FF000000"/>
      </bottom>
    </border>
    <border>
      <left style="medium">
        <color rgb="FF000000"/>
      </left>
      <right style="medium">
        <color rgb="FF000000"/>
      </righ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left style="medium">
        <color rgb="FF000000"/>
      </left>
      <right style="medium">
        <color rgb="FF000000"/>
      </right>
      <top style="thin">
        <color rgb="FF000000"/>
      </top>
      <bottom style="thin">
        <color rgb="FF000000"/>
      </bottom>
    </border>
    <border>
      <left style="medium">
        <color rgb="FF000000"/>
      </left>
      <right style="medium">
        <color rgb="FF000000"/>
      </right>
      <bottom style="medium">
        <color rgb="FF000000"/>
      </bottom>
    </border>
    <border>
      <left/>
      <right/>
      <top/>
      <bottom style="medium">
        <color rgb="FF000000"/>
      </bottom>
    </border>
    <border>
      <left style="thin">
        <color rgb="FF000000"/>
      </left>
      <top style="medium">
        <color rgb="FF000000"/>
      </top>
    </border>
    <border>
      <top style="medium">
        <color rgb="FF000000"/>
      </top>
    </border>
    <border>
      <left/>
      <right style="double">
        <color rgb="FF000000"/>
      </right>
      <top style="double">
        <color rgb="FF000000"/>
      </top>
      <bottom style="double">
        <color rgb="FF000000"/>
      </bottom>
    </border>
  </borders>
  <cellStyleXfs count="1">
    <xf borderId="0" fillId="0" fontId="0" numFmtId="0" applyAlignment="1" applyFont="1"/>
  </cellStyleXfs>
  <cellXfs count="244">
    <xf borderId="0" fillId="0" fontId="0" numFmtId="0" xfId="0" applyAlignment="1" applyFont="1">
      <alignment readingOrder="0" shrinkToFit="0" vertical="bottom" wrapText="0"/>
    </xf>
    <xf borderId="0" fillId="0" fontId="1" numFmtId="0" xfId="0" applyFont="1"/>
    <xf borderId="0" fillId="0" fontId="2" numFmtId="0" xfId="0" applyAlignment="1" applyFont="1">
      <alignment horizontal="center" shrinkToFit="0" vertical="center" wrapText="1"/>
    </xf>
    <xf borderId="0" fillId="0" fontId="2" numFmtId="0" xfId="0" applyAlignment="1" applyFont="1">
      <alignment vertical="center"/>
    </xf>
    <xf borderId="0" fillId="0" fontId="3" numFmtId="0" xfId="0" applyFont="1"/>
    <xf borderId="1" fillId="2" fontId="4" numFmtId="0" xfId="0" applyAlignment="1" applyBorder="1" applyFill="1" applyFont="1">
      <alignment horizontal="center" vertical="center"/>
    </xf>
    <xf borderId="2" fillId="0" fontId="5" numFmtId="0" xfId="0" applyBorder="1" applyFont="1"/>
    <xf borderId="0" fillId="0" fontId="2" numFmtId="3" xfId="0" applyAlignment="1" applyFont="1" applyNumberFormat="1">
      <alignment horizontal="center" vertical="center"/>
    </xf>
    <xf borderId="3" fillId="2" fontId="6" numFmtId="0" xfId="0" applyAlignment="1" applyBorder="1" applyFont="1">
      <alignment vertical="center"/>
    </xf>
    <xf borderId="3" fillId="2" fontId="6" numFmtId="0" xfId="0" applyAlignment="1" applyBorder="1" applyFont="1">
      <alignment horizontal="center" vertical="center"/>
    </xf>
    <xf borderId="3" fillId="3" fontId="2" numFmtId="0" xfId="0" applyAlignment="1" applyBorder="1" applyFill="1" applyFont="1">
      <alignment vertical="center"/>
    </xf>
    <xf borderId="3" fillId="3" fontId="2" numFmtId="164" xfId="0" applyAlignment="1" applyBorder="1" applyFont="1" applyNumberFormat="1">
      <alignment horizontal="center" vertical="center"/>
    </xf>
    <xf borderId="3" fillId="3" fontId="2" numFmtId="165" xfId="0" applyAlignment="1" applyBorder="1" applyFont="1" applyNumberFormat="1">
      <alignment horizontal="center" vertical="center"/>
    </xf>
    <xf borderId="3" fillId="3" fontId="2" numFmtId="3" xfId="0" applyAlignment="1" applyBorder="1" applyFont="1" applyNumberFormat="1">
      <alignment horizontal="center" vertical="center"/>
    </xf>
    <xf borderId="4" fillId="0" fontId="2" numFmtId="0" xfId="0" applyAlignment="1" applyBorder="1" applyFont="1">
      <alignment horizontal="center"/>
    </xf>
    <xf borderId="5" fillId="0" fontId="5" numFmtId="0" xfId="0" applyBorder="1" applyFont="1"/>
    <xf borderId="3" fillId="3" fontId="2" numFmtId="4" xfId="0" applyAlignment="1" applyBorder="1" applyFont="1" applyNumberFormat="1">
      <alignment horizontal="center" vertical="center"/>
    </xf>
    <xf borderId="3" fillId="3" fontId="7" numFmtId="0" xfId="0" applyAlignment="1" applyBorder="1" applyFont="1">
      <alignment vertical="center"/>
    </xf>
    <xf borderId="6" fillId="0" fontId="2" numFmtId="0" xfId="0" applyAlignment="1" applyBorder="1" applyFont="1">
      <alignment horizontal="center"/>
    </xf>
    <xf borderId="7" fillId="0" fontId="2" numFmtId="0" xfId="0" applyAlignment="1" applyBorder="1" applyFont="1">
      <alignment horizontal="center"/>
    </xf>
    <xf borderId="8" fillId="0" fontId="2" numFmtId="0" xfId="0" applyAlignment="1" applyBorder="1" applyFont="1">
      <alignment horizontal="center"/>
    </xf>
    <xf borderId="5" fillId="0" fontId="2" numFmtId="0" xfId="0" applyAlignment="1" applyBorder="1" applyFont="1">
      <alignment horizontal="center"/>
    </xf>
    <xf borderId="3" fillId="3" fontId="2" numFmtId="10" xfId="0" applyAlignment="1" applyBorder="1" applyFont="1" applyNumberFormat="1">
      <alignment horizontal="center" vertical="center"/>
    </xf>
    <xf borderId="9" fillId="3" fontId="7" numFmtId="0" xfId="0" applyAlignment="1" applyBorder="1" applyFont="1">
      <alignment vertical="center"/>
    </xf>
    <xf borderId="10" fillId="3" fontId="2" numFmtId="0" xfId="0" applyAlignment="1" applyBorder="1" applyFont="1">
      <alignment vertical="center"/>
    </xf>
    <xf borderId="11" fillId="3" fontId="2" numFmtId="2" xfId="0" applyAlignment="1" applyBorder="1" applyFont="1" applyNumberFormat="1">
      <alignment horizontal="center" vertical="center"/>
    </xf>
    <xf borderId="9" fillId="4" fontId="2" numFmtId="10" xfId="0" applyAlignment="1" applyBorder="1" applyFill="1" applyFont="1" applyNumberFormat="1">
      <alignment horizontal="center"/>
    </xf>
    <xf borderId="12" fillId="4" fontId="2" numFmtId="10" xfId="0" applyAlignment="1" applyBorder="1" applyFont="1" applyNumberFormat="1">
      <alignment horizontal="center"/>
    </xf>
    <xf borderId="3" fillId="5" fontId="6" numFmtId="0" xfId="0" applyAlignment="1" applyBorder="1" applyFill="1" applyFont="1">
      <alignment horizontal="center"/>
    </xf>
    <xf borderId="13" fillId="0" fontId="7" numFmtId="0" xfId="0" applyAlignment="1" applyBorder="1" applyFont="1">
      <alignment horizontal="center"/>
    </xf>
    <xf borderId="14" fillId="6" fontId="2" numFmtId="4" xfId="0" applyAlignment="1" applyBorder="1" applyFill="1" applyFont="1" applyNumberFormat="1">
      <alignment horizontal="center"/>
    </xf>
    <xf borderId="15" fillId="6" fontId="2" numFmtId="4" xfId="0" applyAlignment="1" applyBorder="1" applyFont="1" applyNumberFormat="1">
      <alignment horizontal="center"/>
    </xf>
    <xf borderId="3" fillId="3" fontId="2" numFmtId="166" xfId="0" applyAlignment="1" applyBorder="1" applyFont="1" applyNumberFormat="1">
      <alignment horizontal="center" vertical="center"/>
    </xf>
    <xf borderId="3" fillId="3" fontId="2" numFmtId="167" xfId="0" applyAlignment="1" applyBorder="1" applyFont="1" applyNumberFormat="1">
      <alignment horizontal="center" vertical="center"/>
    </xf>
    <xf borderId="16" fillId="0" fontId="7" numFmtId="0" xfId="0" applyAlignment="1" applyBorder="1" applyFont="1">
      <alignment horizontal="left"/>
    </xf>
    <xf borderId="16" fillId="0" fontId="2" numFmtId="4" xfId="0" applyAlignment="1" applyBorder="1" applyFont="1" applyNumberFormat="1">
      <alignment horizontal="center"/>
    </xf>
    <xf borderId="0" fillId="0" fontId="8" numFmtId="0" xfId="0" applyAlignment="1" applyFont="1">
      <alignment horizontal="left"/>
    </xf>
    <xf borderId="3" fillId="3" fontId="9" numFmtId="0" xfId="0" applyAlignment="1" applyBorder="1" applyFont="1">
      <alignment vertical="center"/>
    </xf>
    <xf borderId="3" fillId="3" fontId="2" numFmtId="2" xfId="0" applyAlignment="1" applyBorder="1" applyFont="1" applyNumberFormat="1">
      <alignment horizontal="center" vertical="center"/>
    </xf>
    <xf borderId="3" fillId="3" fontId="2" numFmtId="0" xfId="0" applyAlignment="1" applyBorder="1" applyFont="1">
      <alignment horizontal="left" vertical="center"/>
    </xf>
    <xf borderId="16" fillId="0" fontId="7" numFmtId="0" xfId="0" applyAlignment="1" applyBorder="1" applyFont="1">
      <alignment horizontal="center"/>
    </xf>
    <xf borderId="16" fillId="0" fontId="2" numFmtId="168" xfId="0" applyAlignment="1" applyBorder="1" applyFont="1" applyNumberFormat="1">
      <alignment horizontal="center"/>
    </xf>
    <xf borderId="3" fillId="3" fontId="2" numFmtId="169" xfId="0" applyAlignment="1" applyBorder="1" applyFont="1" applyNumberFormat="1">
      <alignment horizontal="center" vertical="center"/>
    </xf>
    <xf borderId="3" fillId="3" fontId="7" numFmtId="169" xfId="0" applyAlignment="1" applyBorder="1" applyFont="1" applyNumberFormat="1">
      <alignment horizontal="center" vertical="center"/>
    </xf>
    <xf borderId="16" fillId="0" fontId="7" numFmtId="168" xfId="0" applyAlignment="1" applyBorder="1" applyFont="1" applyNumberFormat="1">
      <alignment horizontal="center"/>
    </xf>
    <xf borderId="3" fillId="2" fontId="6" numFmtId="164" xfId="0" applyAlignment="1" applyBorder="1" applyFont="1" applyNumberFormat="1">
      <alignment horizontal="center" vertical="center"/>
    </xf>
    <xf borderId="3" fillId="3" fontId="10" numFmtId="0" xfId="0" applyAlignment="1" applyBorder="1" applyFont="1">
      <alignment vertical="center"/>
    </xf>
    <xf borderId="3" fillId="7" fontId="11" numFmtId="4" xfId="0" applyAlignment="1" applyBorder="1" applyFill="1" applyFont="1" applyNumberFormat="1">
      <alignment horizontal="center"/>
    </xf>
    <xf borderId="3" fillId="7" fontId="11" numFmtId="2" xfId="0" applyAlignment="1" applyBorder="1" applyFont="1" applyNumberFormat="1">
      <alignment horizontal="center"/>
    </xf>
    <xf borderId="17" fillId="0" fontId="7" numFmtId="0" xfId="0" applyBorder="1" applyFont="1"/>
    <xf borderId="18" fillId="0" fontId="2" numFmtId="9" xfId="0" applyAlignment="1" applyBorder="1" applyFont="1" applyNumberFormat="1">
      <alignment horizontal="center"/>
    </xf>
    <xf borderId="19" fillId="0" fontId="7" numFmtId="0" xfId="0" applyBorder="1" applyFont="1"/>
    <xf borderId="20" fillId="0" fontId="2" numFmtId="9" xfId="0" applyAlignment="1" applyBorder="1" applyFont="1" applyNumberFormat="1">
      <alignment horizontal="center"/>
    </xf>
    <xf borderId="3" fillId="7" fontId="11" numFmtId="0" xfId="0" applyAlignment="1" applyBorder="1" applyFont="1">
      <alignment horizontal="center"/>
    </xf>
    <xf borderId="0" fillId="0" fontId="2" numFmtId="2" xfId="0" applyAlignment="1" applyFont="1" applyNumberFormat="1">
      <alignment horizontal="center"/>
    </xf>
    <xf borderId="21" fillId="6" fontId="2" numFmtId="4" xfId="0" applyAlignment="1" applyBorder="1" applyFont="1" applyNumberFormat="1">
      <alignment horizontal="center"/>
    </xf>
    <xf borderId="0" fillId="0" fontId="7" numFmtId="0" xfId="0" applyFont="1"/>
    <xf borderId="0" fillId="0" fontId="2" numFmtId="11" xfId="0" applyFont="1" applyNumberFormat="1"/>
    <xf borderId="21" fillId="3" fontId="2" numFmtId="0" xfId="0" applyAlignment="1" applyBorder="1" applyFont="1">
      <alignment horizontal="center" vertical="center"/>
    </xf>
    <xf borderId="3" fillId="3" fontId="2" numFmtId="4" xfId="0" applyAlignment="1" applyBorder="1" applyFont="1" applyNumberFormat="1">
      <alignment horizontal="right" vertical="center"/>
    </xf>
    <xf borderId="22" fillId="3" fontId="2" numFmtId="10" xfId="0" applyAlignment="1" applyBorder="1" applyFont="1" applyNumberFormat="1">
      <alignment horizontal="center" vertical="center"/>
    </xf>
    <xf borderId="16" fillId="0" fontId="2" numFmtId="3" xfId="0" applyAlignment="1" applyBorder="1" applyFont="1" applyNumberFormat="1">
      <alignment horizontal="center"/>
    </xf>
    <xf borderId="23" fillId="3" fontId="2" numFmtId="10" xfId="0" applyAlignment="1" applyBorder="1" applyFont="1" applyNumberFormat="1">
      <alignment horizontal="center" vertical="center"/>
    </xf>
    <xf borderId="24" fillId="3" fontId="2" numFmtId="10" xfId="0" applyAlignment="1" applyBorder="1" applyFont="1" applyNumberFormat="1">
      <alignment horizontal="center" vertical="center"/>
    </xf>
    <xf borderId="3" fillId="3" fontId="12" numFmtId="0" xfId="0" applyAlignment="1" applyBorder="1" applyFont="1">
      <alignment horizontal="center" vertical="center"/>
    </xf>
    <xf borderId="3" fillId="8" fontId="11" numFmtId="3" xfId="0" applyAlignment="1" applyBorder="1" applyFill="1" applyFont="1" applyNumberFormat="1">
      <alignment horizontal="center"/>
    </xf>
    <xf borderId="3" fillId="3" fontId="2" numFmtId="0" xfId="0" applyAlignment="1" applyBorder="1" applyFont="1">
      <alignment horizontal="center" vertical="center"/>
    </xf>
    <xf borderId="3" fillId="3" fontId="2" numFmtId="168" xfId="0" applyAlignment="1" applyBorder="1" applyFont="1" applyNumberFormat="1">
      <alignment horizontal="center" vertical="center"/>
    </xf>
    <xf borderId="0" fillId="0" fontId="2" numFmtId="167" xfId="0" applyFont="1" applyNumberFormat="1"/>
    <xf borderId="3" fillId="3" fontId="13" numFmtId="0" xfId="0" applyAlignment="1" applyBorder="1" applyFont="1">
      <alignment horizontal="center" vertical="center"/>
    </xf>
    <xf borderId="3" fillId="7" fontId="11" numFmtId="3" xfId="0" applyAlignment="1" applyBorder="1" applyFont="1" applyNumberFormat="1">
      <alignment horizontal="center"/>
    </xf>
    <xf borderId="3" fillId="3" fontId="7" numFmtId="4" xfId="0" applyAlignment="1" applyBorder="1" applyFont="1" applyNumberFormat="1">
      <alignment vertical="center"/>
    </xf>
    <xf borderId="0" fillId="0" fontId="2" numFmtId="0" xfId="0" applyAlignment="1" applyFont="1">
      <alignment horizontal="center"/>
    </xf>
    <xf borderId="3" fillId="3" fontId="2" numFmtId="1" xfId="0" applyAlignment="1" applyBorder="1" applyFont="1" applyNumberFormat="1">
      <alignment horizontal="center" vertical="center"/>
    </xf>
    <xf borderId="3" fillId="2" fontId="2" numFmtId="0" xfId="0" applyAlignment="1" applyBorder="1" applyFont="1">
      <alignment vertical="center"/>
    </xf>
    <xf borderId="3" fillId="2" fontId="6" numFmtId="0" xfId="0" applyAlignment="1" applyBorder="1" applyFont="1">
      <alignment horizontal="right" vertical="center"/>
    </xf>
    <xf borderId="0" fillId="0" fontId="14" numFmtId="0" xfId="0" applyAlignment="1" applyFont="1">
      <alignment horizontal="center"/>
    </xf>
    <xf borderId="0" fillId="0" fontId="15" numFmtId="0" xfId="0" applyAlignment="1" applyFont="1">
      <alignment horizontal="center"/>
    </xf>
    <xf borderId="25" fillId="0" fontId="16" numFmtId="0" xfId="0" applyAlignment="1" applyBorder="1" applyFont="1">
      <alignment vertical="center"/>
    </xf>
    <xf borderId="26" fillId="0" fontId="7" numFmtId="0" xfId="0" applyBorder="1" applyFont="1"/>
    <xf borderId="27" fillId="0" fontId="16" numFmtId="0" xfId="0" applyBorder="1" applyFont="1"/>
    <xf borderId="3" fillId="9" fontId="7" numFmtId="0" xfId="0" applyBorder="1" applyFill="1" applyFont="1"/>
    <xf borderId="0" fillId="0" fontId="7" numFmtId="0" xfId="0" applyAlignment="1" applyFont="1">
      <alignment vertical="center"/>
    </xf>
    <xf borderId="22" fillId="10" fontId="7" numFmtId="0" xfId="0" applyBorder="1" applyFill="1" applyFont="1"/>
    <xf borderId="21" fillId="10" fontId="16" numFmtId="0" xfId="0" applyBorder="1" applyFont="1"/>
    <xf borderId="28" fillId="0" fontId="7" numFmtId="0" xfId="0" applyBorder="1" applyFont="1"/>
    <xf borderId="24" fillId="10" fontId="7" numFmtId="0" xfId="0" applyBorder="1" applyFont="1"/>
    <xf borderId="29" fillId="0" fontId="7" numFmtId="0" xfId="0" applyBorder="1" applyFont="1"/>
    <xf borderId="21" fillId="0" fontId="7" numFmtId="0" xfId="0" applyBorder="1" applyFont="1"/>
    <xf borderId="23" fillId="10" fontId="7" numFmtId="0" xfId="0" applyBorder="1" applyFont="1"/>
    <xf borderId="30" fillId="0" fontId="7" numFmtId="0" xfId="0" applyBorder="1" applyFont="1"/>
    <xf borderId="31" fillId="0" fontId="7" numFmtId="0" xfId="0" applyBorder="1" applyFont="1"/>
    <xf borderId="0" fillId="0" fontId="17" numFmtId="0" xfId="0" applyAlignment="1" applyFont="1">
      <alignment vertical="center"/>
    </xf>
    <xf borderId="0" fillId="0" fontId="17" numFmtId="0" xfId="0" applyFont="1"/>
    <xf borderId="23" fillId="10" fontId="17" numFmtId="0" xfId="0" applyBorder="1" applyFont="1"/>
    <xf borderId="0" fillId="0" fontId="17" numFmtId="4" xfId="0" applyFont="1" applyNumberFormat="1"/>
    <xf borderId="30" fillId="0" fontId="17" numFmtId="4" xfId="0" applyBorder="1" applyFont="1" applyNumberFormat="1"/>
    <xf borderId="30" fillId="0" fontId="17" numFmtId="0" xfId="0" applyBorder="1" applyFont="1"/>
    <xf borderId="31" fillId="0" fontId="17" numFmtId="10" xfId="0" applyBorder="1" applyFont="1" applyNumberFormat="1"/>
    <xf borderId="0" fillId="0" fontId="7" numFmtId="4" xfId="0" applyFont="1" applyNumberFormat="1"/>
    <xf borderId="30" fillId="0" fontId="7" numFmtId="4" xfId="0" applyBorder="1" applyFont="1" applyNumberFormat="1"/>
    <xf borderId="31" fillId="0" fontId="7" numFmtId="10" xfId="0" applyBorder="1" applyFont="1" applyNumberFormat="1"/>
    <xf borderId="0" fillId="0" fontId="7" numFmtId="10" xfId="0" applyFont="1" applyNumberFormat="1"/>
    <xf borderId="23" fillId="9" fontId="7" numFmtId="0" xfId="0" applyBorder="1" applyFont="1"/>
    <xf borderId="3" fillId="9" fontId="7" numFmtId="4" xfId="0" applyBorder="1" applyFont="1" applyNumberFormat="1"/>
    <xf borderId="32" fillId="9" fontId="7" numFmtId="0" xfId="0" applyBorder="1" applyFont="1"/>
    <xf borderId="23" fillId="9" fontId="7" numFmtId="10" xfId="0" applyBorder="1" applyFont="1" applyNumberFormat="1"/>
    <xf borderId="3" fillId="11" fontId="7" numFmtId="4" xfId="0" applyAlignment="1" applyBorder="1" applyFill="1" applyFont="1" applyNumberFormat="1">
      <alignment vertical="center"/>
    </xf>
    <xf borderId="33" fillId="0" fontId="7" numFmtId="0" xfId="0" applyBorder="1" applyFont="1"/>
    <xf borderId="34" fillId="0" fontId="7" numFmtId="0" xfId="0" applyBorder="1" applyFont="1"/>
    <xf borderId="35" fillId="10" fontId="7" numFmtId="0" xfId="0" applyBorder="1" applyFont="1"/>
    <xf borderId="34" fillId="0" fontId="7" numFmtId="4" xfId="0" applyBorder="1" applyFont="1" applyNumberFormat="1"/>
    <xf borderId="33" fillId="0" fontId="7" numFmtId="4" xfId="0" applyBorder="1" applyFont="1" applyNumberFormat="1"/>
    <xf borderId="36" fillId="0" fontId="7" numFmtId="10" xfId="0" applyBorder="1" applyFont="1" applyNumberFormat="1"/>
    <xf borderId="37" fillId="0" fontId="7" numFmtId="0" xfId="0" applyBorder="1" applyFont="1"/>
    <xf borderId="38" fillId="0" fontId="7" numFmtId="0" xfId="0" applyBorder="1" applyFont="1"/>
    <xf borderId="39" fillId="10" fontId="7" numFmtId="0" xfId="0" applyBorder="1" applyFont="1"/>
    <xf borderId="38" fillId="0" fontId="7" numFmtId="4" xfId="0" applyBorder="1" applyFont="1" applyNumberFormat="1"/>
    <xf borderId="37" fillId="0" fontId="7" numFmtId="4" xfId="0" applyBorder="1" applyFont="1" applyNumberFormat="1"/>
    <xf borderId="40" fillId="0" fontId="7" numFmtId="10" xfId="0" applyBorder="1" applyFont="1" applyNumberFormat="1"/>
    <xf quotePrefix="1" borderId="0" fillId="0" fontId="7" numFmtId="0" xfId="0" applyFont="1"/>
    <xf quotePrefix="1" borderId="30" fillId="0" fontId="7" numFmtId="0" xfId="0" applyBorder="1" applyFont="1"/>
    <xf quotePrefix="1" borderId="31" fillId="0" fontId="7" numFmtId="0" xfId="0" applyBorder="1" applyFont="1"/>
    <xf borderId="41" fillId="0" fontId="7" numFmtId="0" xfId="0" applyBorder="1" applyFont="1"/>
    <xf borderId="42" fillId="0" fontId="7" numFmtId="0" xfId="0" applyBorder="1" applyFont="1"/>
    <xf borderId="43" fillId="10" fontId="7" numFmtId="0" xfId="0" applyBorder="1" applyFont="1"/>
    <xf borderId="42" fillId="0" fontId="7" numFmtId="4" xfId="0" applyBorder="1" applyFont="1" applyNumberFormat="1"/>
    <xf borderId="43" fillId="0" fontId="7" numFmtId="10" xfId="0" applyBorder="1" applyFont="1" applyNumberFormat="1"/>
    <xf borderId="44" fillId="0" fontId="7" numFmtId="0" xfId="0" applyBorder="1" applyFont="1"/>
    <xf borderId="9" fillId="10" fontId="16" numFmtId="0" xfId="0" applyBorder="1" applyFont="1"/>
    <xf borderId="45" fillId="10" fontId="16" numFmtId="0" xfId="0" applyBorder="1" applyFont="1"/>
    <xf borderId="10" fillId="10" fontId="16" numFmtId="0" xfId="0" applyBorder="1" applyFont="1"/>
    <xf borderId="10" fillId="10" fontId="16" numFmtId="4" xfId="0" applyBorder="1" applyFont="1" applyNumberFormat="1"/>
    <xf borderId="15" fillId="10" fontId="16" numFmtId="0" xfId="0" applyBorder="1" applyFont="1"/>
    <xf borderId="24" fillId="10" fontId="16" numFmtId="10" xfId="0" applyBorder="1" applyFont="1" applyNumberFormat="1"/>
    <xf borderId="0" fillId="0" fontId="16" numFmtId="0" xfId="0" applyFont="1"/>
    <xf borderId="32" fillId="9" fontId="7" numFmtId="4" xfId="0" applyBorder="1" applyFont="1" applyNumberFormat="1"/>
    <xf borderId="11" fillId="10" fontId="16" numFmtId="0" xfId="0" applyBorder="1" applyFont="1"/>
    <xf borderId="0" fillId="0" fontId="18" numFmtId="0" xfId="0" applyFont="1"/>
    <xf borderId="0" fillId="0" fontId="19" numFmtId="0" xfId="0" applyFont="1"/>
    <xf borderId="26" fillId="0" fontId="7" numFmtId="0" xfId="0" applyAlignment="1" applyBorder="1" applyFont="1">
      <alignment vertical="center"/>
    </xf>
    <xf borderId="27" fillId="0" fontId="16" numFmtId="164" xfId="0" applyAlignment="1" applyBorder="1" applyFont="1" applyNumberFormat="1">
      <alignment horizontal="center" vertical="center"/>
    </xf>
    <xf borderId="3" fillId="12" fontId="7" numFmtId="0" xfId="0" applyBorder="1" applyFill="1" applyFont="1"/>
    <xf borderId="0" fillId="0" fontId="7" numFmtId="170" xfId="0" applyFont="1" applyNumberFormat="1"/>
    <xf borderId="0" fillId="0" fontId="7" numFmtId="0" xfId="0" applyAlignment="1" applyFont="1">
      <alignment horizontal="center" vertical="center"/>
    </xf>
    <xf borderId="22" fillId="10" fontId="7" numFmtId="0" xfId="0" applyAlignment="1" applyBorder="1" applyFont="1">
      <alignment horizontal="center" vertical="center"/>
    </xf>
    <xf borderId="4" fillId="10" fontId="16" numFmtId="0" xfId="0" applyAlignment="1" applyBorder="1" applyFont="1">
      <alignment horizontal="center" vertical="center"/>
    </xf>
    <xf borderId="6" fillId="0" fontId="5" numFmtId="0" xfId="0" applyBorder="1" applyFont="1"/>
    <xf borderId="28" fillId="0" fontId="7" numFmtId="0" xfId="0" applyAlignment="1" applyBorder="1" applyFont="1">
      <alignment vertical="center"/>
    </xf>
    <xf borderId="28" fillId="0" fontId="7" numFmtId="0" xfId="0" applyAlignment="1" applyBorder="1" applyFont="1">
      <alignment horizontal="center" vertical="center"/>
    </xf>
    <xf borderId="24" fillId="10" fontId="7" numFmtId="0" xfId="0" applyAlignment="1" applyBorder="1" applyFont="1">
      <alignment horizontal="center" vertical="center"/>
    </xf>
    <xf borderId="29" fillId="0" fontId="7" numFmtId="0" xfId="0" applyAlignment="1" applyBorder="1" applyFont="1">
      <alignment horizontal="center" vertical="center"/>
    </xf>
    <xf borderId="7" fillId="0" fontId="7" numFmtId="0" xfId="0" applyAlignment="1" applyBorder="1" applyFont="1">
      <alignment horizontal="center" vertical="center"/>
    </xf>
    <xf borderId="21" fillId="0" fontId="7" numFmtId="0" xfId="0" applyAlignment="1" applyBorder="1" applyFont="1">
      <alignment horizontal="center" vertical="center"/>
    </xf>
    <xf borderId="23" fillId="10" fontId="7" numFmtId="0" xfId="0" applyAlignment="1" applyBorder="1" applyFont="1">
      <alignment vertical="center"/>
    </xf>
    <xf borderId="30" fillId="0" fontId="7" numFmtId="0" xfId="0" applyAlignment="1" applyBorder="1" applyFont="1">
      <alignment vertical="center"/>
    </xf>
    <xf borderId="31" fillId="0" fontId="7" numFmtId="0" xfId="0" applyAlignment="1" applyBorder="1" applyFont="1">
      <alignment horizontal="center" vertical="center"/>
    </xf>
    <xf borderId="23" fillId="10" fontId="17" numFmtId="0" xfId="0" applyAlignment="1" applyBorder="1" applyFont="1">
      <alignment vertical="center"/>
    </xf>
    <xf borderId="0" fillId="0" fontId="17" numFmtId="4" xfId="0" applyAlignment="1" applyFont="1" applyNumberFormat="1">
      <alignment horizontal="center" vertical="center"/>
    </xf>
    <xf borderId="30" fillId="0" fontId="17" numFmtId="4" xfId="0" applyAlignment="1" applyBorder="1" applyFont="1" applyNumberFormat="1">
      <alignment horizontal="center" vertical="center"/>
    </xf>
    <xf borderId="0" fillId="0" fontId="17" numFmtId="4" xfId="0" applyAlignment="1" applyFont="1" applyNumberFormat="1">
      <alignment vertical="center"/>
    </xf>
    <xf borderId="31" fillId="0" fontId="17" numFmtId="167" xfId="0" applyAlignment="1" applyBorder="1" applyFont="1" applyNumberFormat="1">
      <alignment horizontal="center" vertical="center"/>
    </xf>
    <xf borderId="0" fillId="0" fontId="7" numFmtId="164" xfId="0" applyAlignment="1" applyFont="1" applyNumberFormat="1">
      <alignment horizontal="center" vertical="center"/>
    </xf>
    <xf borderId="23" fillId="10" fontId="7" numFmtId="0" xfId="0" applyAlignment="1" applyBorder="1" applyFont="1">
      <alignment horizontal="center" vertical="center"/>
    </xf>
    <xf borderId="0" fillId="0" fontId="7" numFmtId="4" xfId="0" applyAlignment="1" applyFont="1" applyNumberFormat="1">
      <alignment vertical="center"/>
    </xf>
    <xf borderId="23" fillId="10" fontId="7" numFmtId="4" xfId="0" applyAlignment="1" applyBorder="1" applyFont="1" applyNumberFormat="1">
      <alignment horizontal="center" vertical="center"/>
    </xf>
    <xf borderId="0" fillId="0" fontId="7" numFmtId="4" xfId="0" applyAlignment="1" applyFont="1" applyNumberFormat="1">
      <alignment horizontal="center" vertical="center"/>
    </xf>
    <xf borderId="30" fillId="0" fontId="7" numFmtId="4" xfId="0" applyAlignment="1" applyBorder="1" applyFont="1" applyNumberFormat="1">
      <alignment horizontal="center" vertical="center"/>
    </xf>
    <xf borderId="31" fillId="0" fontId="7" numFmtId="167" xfId="0" applyAlignment="1" applyBorder="1" applyFont="1" applyNumberFormat="1">
      <alignment horizontal="center" vertical="center"/>
    </xf>
    <xf borderId="0" fillId="0" fontId="7" numFmtId="0" xfId="0" applyAlignment="1" applyFont="1">
      <alignment horizontal="left" vertical="center"/>
    </xf>
    <xf borderId="0" fillId="0" fontId="7" numFmtId="10" xfId="0" applyAlignment="1" applyFont="1" applyNumberFormat="1">
      <alignment horizontal="center" vertical="center"/>
    </xf>
    <xf borderId="3" fillId="12" fontId="7" numFmtId="0" xfId="0" applyAlignment="1" applyBorder="1" applyFont="1">
      <alignment vertical="center"/>
    </xf>
    <xf borderId="23" fillId="12" fontId="7" numFmtId="0" xfId="0" applyAlignment="1" applyBorder="1" applyFont="1">
      <alignment vertical="center"/>
    </xf>
    <xf borderId="3" fillId="12" fontId="7" numFmtId="4" xfId="0" applyAlignment="1" applyBorder="1" applyFont="1" applyNumberFormat="1">
      <alignment vertical="center"/>
    </xf>
    <xf borderId="23" fillId="12" fontId="7" numFmtId="4" xfId="0" applyAlignment="1" applyBorder="1" applyFont="1" applyNumberFormat="1">
      <alignment vertical="center"/>
    </xf>
    <xf borderId="3" fillId="12" fontId="7" numFmtId="2" xfId="0" applyAlignment="1" applyBorder="1" applyFont="1" applyNumberFormat="1">
      <alignment horizontal="center" vertical="center"/>
    </xf>
    <xf borderId="32" fillId="12" fontId="7" numFmtId="0" xfId="0" applyAlignment="1" applyBorder="1" applyFont="1">
      <alignment horizontal="center" vertical="center"/>
    </xf>
    <xf borderId="23" fillId="12" fontId="7" numFmtId="167" xfId="0" applyAlignment="1" applyBorder="1" applyFont="1" applyNumberFormat="1">
      <alignment horizontal="center" vertical="center"/>
    </xf>
    <xf borderId="0" fillId="0" fontId="7" numFmtId="167" xfId="0" applyFont="1" applyNumberFormat="1"/>
    <xf borderId="32" fillId="12" fontId="7" numFmtId="170" xfId="0" applyAlignment="1" applyBorder="1" applyFont="1" applyNumberFormat="1">
      <alignment horizontal="center" vertical="center"/>
    </xf>
    <xf borderId="23" fillId="10" fontId="17" numFmtId="4" xfId="0" applyAlignment="1" applyBorder="1" applyFont="1" applyNumberFormat="1">
      <alignment vertical="center"/>
    </xf>
    <xf borderId="0" fillId="0" fontId="7" numFmtId="3" xfId="0" applyAlignment="1" applyFont="1" applyNumberFormat="1">
      <alignment horizontal="center" vertical="center"/>
    </xf>
    <xf borderId="33" fillId="0" fontId="7" numFmtId="0" xfId="0" applyAlignment="1" applyBorder="1" applyFont="1">
      <alignment vertical="center"/>
    </xf>
    <xf borderId="34" fillId="0" fontId="7" numFmtId="164" xfId="0" applyAlignment="1" applyBorder="1" applyFont="1" applyNumberFormat="1">
      <alignment horizontal="center" vertical="center"/>
    </xf>
    <xf borderId="35" fillId="10" fontId="7" numFmtId="0" xfId="0" applyAlignment="1" applyBorder="1" applyFont="1">
      <alignment horizontal="center" vertical="center"/>
    </xf>
    <xf borderId="34" fillId="0" fontId="7" numFmtId="4" xfId="0" applyAlignment="1" applyBorder="1" applyFont="1" applyNumberFormat="1">
      <alignment vertical="center"/>
    </xf>
    <xf borderId="35" fillId="10" fontId="7" numFmtId="4" xfId="0" applyAlignment="1" applyBorder="1" applyFont="1" applyNumberFormat="1">
      <alignment horizontal="center" vertical="center"/>
    </xf>
    <xf borderId="34" fillId="0" fontId="7" numFmtId="4" xfId="0" applyAlignment="1" applyBorder="1" applyFont="1" applyNumberFormat="1">
      <alignment horizontal="center" vertical="center"/>
    </xf>
    <xf borderId="33" fillId="0" fontId="7" numFmtId="4" xfId="0" applyAlignment="1" applyBorder="1" applyFont="1" applyNumberFormat="1">
      <alignment horizontal="center" vertical="center"/>
    </xf>
    <xf borderId="36" fillId="0" fontId="7" numFmtId="167" xfId="0" applyAlignment="1" applyBorder="1" applyFont="1" applyNumberFormat="1">
      <alignment horizontal="center" vertical="center"/>
    </xf>
    <xf borderId="37" fillId="0" fontId="7" numFmtId="0" xfId="0" applyAlignment="1" applyBorder="1" applyFont="1">
      <alignment vertical="center"/>
    </xf>
    <xf borderId="38" fillId="0" fontId="7" numFmtId="164" xfId="0" applyAlignment="1" applyBorder="1" applyFont="1" applyNumberFormat="1">
      <alignment horizontal="center" vertical="center"/>
    </xf>
    <xf borderId="39" fillId="10" fontId="7" numFmtId="0" xfId="0" applyAlignment="1" applyBorder="1" applyFont="1">
      <alignment horizontal="center" vertical="center"/>
    </xf>
    <xf borderId="38" fillId="0" fontId="7" numFmtId="4" xfId="0" applyAlignment="1" applyBorder="1" applyFont="1" applyNumberFormat="1">
      <alignment vertical="center"/>
    </xf>
    <xf borderId="39" fillId="10" fontId="7" numFmtId="4" xfId="0" applyAlignment="1" applyBorder="1" applyFont="1" applyNumberFormat="1">
      <alignment horizontal="center" vertical="center"/>
    </xf>
    <xf borderId="38" fillId="0" fontId="7" numFmtId="4" xfId="0" applyAlignment="1" applyBorder="1" applyFont="1" applyNumberFormat="1">
      <alignment horizontal="center" vertical="center"/>
    </xf>
    <xf borderId="37" fillId="0" fontId="7" numFmtId="4" xfId="0" applyAlignment="1" applyBorder="1" applyFont="1" applyNumberFormat="1">
      <alignment horizontal="center" vertical="center"/>
    </xf>
    <xf borderId="40" fillId="0" fontId="7" numFmtId="167" xfId="0" applyAlignment="1" applyBorder="1" applyFont="1" applyNumberFormat="1">
      <alignment horizontal="center" vertical="center"/>
    </xf>
    <xf borderId="0" fillId="0" fontId="7" numFmtId="169" xfId="0" applyAlignment="1" applyFont="1" applyNumberFormat="1">
      <alignment horizontal="center" vertical="center"/>
    </xf>
    <xf borderId="41" fillId="0" fontId="7" numFmtId="0" xfId="0" applyAlignment="1" applyBorder="1" applyFont="1">
      <alignment vertical="center"/>
    </xf>
    <xf borderId="42" fillId="0" fontId="7" numFmtId="169" xfId="0" applyAlignment="1" applyBorder="1" applyFont="1" applyNumberFormat="1">
      <alignment horizontal="center" vertical="center"/>
    </xf>
    <xf borderId="43" fillId="10" fontId="7" numFmtId="0" xfId="0" applyAlignment="1" applyBorder="1" applyFont="1">
      <alignment horizontal="center" vertical="center"/>
    </xf>
    <xf borderId="42" fillId="0" fontId="7" numFmtId="4" xfId="0" applyAlignment="1" applyBorder="1" applyFont="1" applyNumberFormat="1">
      <alignment vertical="center"/>
    </xf>
    <xf borderId="43" fillId="10" fontId="7" numFmtId="4" xfId="0" applyAlignment="1" applyBorder="1" applyFont="1" applyNumberFormat="1">
      <alignment horizontal="center" vertical="center"/>
    </xf>
    <xf borderId="42" fillId="0" fontId="7" numFmtId="4" xfId="0" applyAlignment="1" applyBorder="1" applyFont="1" applyNumberFormat="1">
      <alignment horizontal="center" vertical="center"/>
    </xf>
    <xf borderId="41" fillId="0" fontId="7" numFmtId="4" xfId="0" applyAlignment="1" applyBorder="1" applyFont="1" applyNumberFormat="1">
      <alignment horizontal="center" vertical="center"/>
    </xf>
    <xf borderId="43" fillId="0" fontId="7" numFmtId="167" xfId="0" applyAlignment="1" applyBorder="1" applyFont="1" applyNumberFormat="1">
      <alignment horizontal="center" vertical="center"/>
    </xf>
    <xf borderId="0" fillId="0" fontId="7" numFmtId="4" xfId="0" applyAlignment="1" applyFont="1" applyNumberFormat="1">
      <alignment horizontal="right" vertical="center"/>
    </xf>
    <xf borderId="24" fillId="10" fontId="7" numFmtId="0" xfId="0" applyAlignment="1" applyBorder="1" applyFont="1">
      <alignment vertical="center"/>
    </xf>
    <xf borderId="24" fillId="10" fontId="7" numFmtId="4" xfId="0" applyAlignment="1" applyBorder="1" applyFont="1" applyNumberFormat="1">
      <alignment vertical="center"/>
    </xf>
    <xf borderId="30" fillId="0" fontId="7" numFmtId="0" xfId="0" applyAlignment="1" applyBorder="1" applyFont="1">
      <alignment horizontal="center" vertical="center"/>
    </xf>
    <xf borderId="44" fillId="0" fontId="7" numFmtId="167" xfId="0" applyAlignment="1" applyBorder="1" applyFont="1" applyNumberFormat="1">
      <alignment horizontal="center" vertical="center"/>
    </xf>
    <xf borderId="9" fillId="10" fontId="16" numFmtId="0" xfId="0" applyAlignment="1" applyBorder="1" applyFont="1">
      <alignment horizontal="left" vertical="center"/>
    </xf>
    <xf borderId="10" fillId="10" fontId="16" numFmtId="0" xfId="0" applyAlignment="1" applyBorder="1" applyFont="1">
      <alignment horizontal="left" vertical="center"/>
    </xf>
    <xf borderId="10" fillId="10" fontId="16" numFmtId="4" xfId="0" applyAlignment="1" applyBorder="1" applyFont="1" applyNumberFormat="1">
      <alignment vertical="center"/>
    </xf>
    <xf borderId="10" fillId="10" fontId="16" numFmtId="4" xfId="0" applyAlignment="1" applyBorder="1" applyFont="1" applyNumberFormat="1">
      <alignment horizontal="center" vertical="center"/>
    </xf>
    <xf borderId="11" fillId="10" fontId="16" numFmtId="4" xfId="0" applyAlignment="1" applyBorder="1" applyFont="1" applyNumberFormat="1">
      <alignment horizontal="center" vertical="center"/>
    </xf>
    <xf borderId="21" fillId="10" fontId="16" numFmtId="167" xfId="0" applyAlignment="1" applyBorder="1" applyFont="1" applyNumberFormat="1">
      <alignment horizontal="center" vertical="center"/>
    </xf>
    <xf borderId="23" fillId="10" fontId="7" numFmtId="4" xfId="0" applyAlignment="1" applyBorder="1" applyFont="1" applyNumberFormat="1">
      <alignment vertical="center"/>
    </xf>
    <xf borderId="0" fillId="0" fontId="7" numFmtId="165" xfId="0" applyAlignment="1" applyFont="1" applyNumberFormat="1">
      <alignment horizontal="center" vertical="center"/>
    </xf>
    <xf borderId="22" fillId="10" fontId="7" numFmtId="4" xfId="0" applyAlignment="1" applyBorder="1" applyFont="1" applyNumberFormat="1">
      <alignment vertical="center"/>
    </xf>
    <xf borderId="46" fillId="0" fontId="7" numFmtId="0" xfId="0" applyAlignment="1" applyBorder="1" applyFont="1">
      <alignment horizontal="center" vertical="center"/>
    </xf>
    <xf borderId="0" fillId="0" fontId="17" numFmtId="0" xfId="0" applyAlignment="1" applyFont="1">
      <alignment horizontal="center" vertical="center"/>
    </xf>
    <xf borderId="23" fillId="10" fontId="17" numFmtId="4" xfId="0" applyAlignment="1" applyBorder="1" applyFont="1" applyNumberFormat="1">
      <alignment horizontal="center" vertical="center"/>
    </xf>
    <xf borderId="3" fillId="12" fontId="17" numFmtId="0" xfId="0" applyAlignment="1" applyBorder="1" applyFont="1">
      <alignment vertical="center"/>
    </xf>
    <xf borderId="3" fillId="12" fontId="7" numFmtId="0" xfId="0" applyAlignment="1" applyBorder="1" applyFont="1">
      <alignment horizontal="left" vertical="center"/>
    </xf>
    <xf borderId="3" fillId="12" fontId="7" numFmtId="0" xfId="0" applyAlignment="1" applyBorder="1" applyFont="1">
      <alignment horizontal="center" vertical="center"/>
    </xf>
    <xf borderId="23" fillId="12" fontId="7" numFmtId="4" xfId="0" applyAlignment="1" applyBorder="1" applyFont="1" applyNumberFormat="1">
      <alignment horizontal="center" vertical="center"/>
    </xf>
    <xf borderId="3" fillId="12" fontId="7" numFmtId="4" xfId="0" applyAlignment="1" applyBorder="1" applyFont="1" applyNumberFormat="1">
      <alignment horizontal="center" vertical="center"/>
    </xf>
    <xf borderId="32" fillId="12" fontId="7" numFmtId="4" xfId="0" applyAlignment="1" applyBorder="1" applyFont="1" applyNumberFormat="1">
      <alignment horizontal="center" vertical="center"/>
    </xf>
    <xf borderId="47" fillId="0" fontId="16" numFmtId="4" xfId="0" applyAlignment="1" applyBorder="1" applyFont="1" applyNumberFormat="1">
      <alignment vertical="center"/>
    </xf>
    <xf borderId="9" fillId="10" fontId="16" numFmtId="4" xfId="0" applyAlignment="1" applyBorder="1" applyFont="1" applyNumberFormat="1">
      <alignment vertical="center"/>
    </xf>
    <xf borderId="0" fillId="0" fontId="18" numFmtId="0" xfId="0" applyAlignment="1" applyFont="1">
      <alignment horizontal="center"/>
    </xf>
    <xf borderId="0" fillId="0" fontId="18" numFmtId="0" xfId="0" applyAlignment="1" applyFont="1">
      <alignment horizontal="left"/>
    </xf>
    <xf borderId="0" fillId="0" fontId="18" numFmtId="2" xfId="0" applyAlignment="1" applyFont="1" applyNumberFormat="1">
      <alignment horizontal="left"/>
    </xf>
    <xf borderId="3" fillId="12" fontId="7" numFmtId="171" xfId="0" applyAlignment="1" applyBorder="1" applyFont="1" applyNumberFormat="1">
      <alignment vertical="center"/>
    </xf>
    <xf borderId="0" fillId="0" fontId="7" numFmtId="167" xfId="0" applyAlignment="1" applyFont="1" applyNumberFormat="1">
      <alignment vertical="center"/>
    </xf>
    <xf borderId="23" fillId="12" fontId="7" numFmtId="172" xfId="0" applyAlignment="1" applyBorder="1" applyFont="1" applyNumberFormat="1">
      <alignment horizontal="center" vertical="center"/>
    </xf>
    <xf borderId="0" fillId="0" fontId="7" numFmtId="173" xfId="0" applyFont="1" applyNumberFormat="1"/>
    <xf borderId="0" fillId="0" fontId="20" numFmtId="0" xfId="0" applyAlignment="1" applyFont="1">
      <alignment horizontal="center"/>
    </xf>
    <xf borderId="9" fillId="10" fontId="16" numFmtId="0" xfId="0" applyAlignment="1" applyBorder="1" applyFont="1">
      <alignment horizontal="center" vertical="center"/>
    </xf>
    <xf borderId="10" fillId="10" fontId="16" numFmtId="0" xfId="0" applyAlignment="1" applyBorder="1" applyFont="1">
      <alignment horizontal="center" vertical="center"/>
    </xf>
    <xf borderId="11" fillId="10" fontId="16" numFmtId="0" xfId="0" applyAlignment="1" applyBorder="1" applyFont="1">
      <alignment horizontal="center" vertical="center"/>
    </xf>
    <xf borderId="48" fillId="13" fontId="16" numFmtId="164" xfId="0" applyAlignment="1" applyBorder="1" applyFill="1" applyFont="1" applyNumberFormat="1">
      <alignment horizontal="center"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schemas.openxmlformats.org/officeDocument/2006/relationships/worksheet" Target="worksheets/sheet19.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12" Type="http://schemas.openxmlformats.org/officeDocument/2006/relationships/worksheet" Target="worksheets/sheet9.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7.86"/>
    <col customWidth="1" min="2" max="2" width="24.43"/>
    <col customWidth="1" min="3" max="8" width="11.43"/>
  </cols>
  <sheetData>
    <row r="1" ht="14.25" customHeight="1">
      <c r="A1" s="1" t="s">
        <v>0</v>
      </c>
    </row>
    <row r="2" ht="14.25" customHeight="1">
      <c r="A2" s="2" t="s">
        <v>1</v>
      </c>
      <c r="H2" s="3"/>
    </row>
    <row r="3" ht="14.25" customHeight="1">
      <c r="H3" s="3"/>
    </row>
    <row r="4" ht="14.25" customHeight="1">
      <c r="H4" s="3"/>
    </row>
    <row r="5" ht="14.25" customHeight="1">
      <c r="H5" s="3"/>
    </row>
    <row r="6" ht="14.25" customHeight="1">
      <c r="A6" s="3"/>
      <c r="B6" s="3"/>
      <c r="C6" s="3"/>
      <c r="D6" s="3"/>
      <c r="E6" s="3"/>
      <c r="F6" s="3"/>
      <c r="G6" s="3"/>
      <c r="H6" s="3"/>
    </row>
    <row r="7" ht="14.25" customHeight="1"/>
    <row r="8" ht="14.25" customHeight="1"/>
    <row r="9" ht="14.25" customHeight="1">
      <c r="A9" s="1" t="s">
        <v>2</v>
      </c>
    </row>
    <row r="10" ht="14.25" customHeight="1">
      <c r="A10" s="4" t="s">
        <v>3</v>
      </c>
    </row>
    <row r="11" ht="14.25" customHeight="1">
      <c r="A11" s="4" t="s">
        <v>4</v>
      </c>
    </row>
    <row r="12" ht="14.25" customHeight="1">
      <c r="A12" s="4" t="s">
        <v>5</v>
      </c>
    </row>
    <row r="13" ht="14.25" customHeight="1">
      <c r="A13" s="4" t="s">
        <v>6</v>
      </c>
    </row>
    <row r="14" ht="14.25" customHeight="1">
      <c r="A14" s="4" t="s">
        <v>7</v>
      </c>
    </row>
    <row r="15" ht="14.25" customHeight="1">
      <c r="A15" s="4" t="s">
        <v>8</v>
      </c>
    </row>
    <row r="16" ht="14.25" customHeight="1">
      <c r="A16" s="4" t="s">
        <v>9</v>
      </c>
    </row>
    <row r="17" ht="14.25" customHeight="1">
      <c r="A17" s="4" t="s">
        <v>10</v>
      </c>
    </row>
    <row r="18" ht="14.25" customHeight="1">
      <c r="A18" s="4" t="s">
        <v>11</v>
      </c>
    </row>
    <row r="19" ht="14.25" customHeight="1">
      <c r="A19" s="4" t="s">
        <v>12</v>
      </c>
    </row>
    <row r="20" ht="14.25" customHeight="1">
      <c r="A20" s="4" t="s">
        <v>13</v>
      </c>
    </row>
    <row r="21" ht="14.25" customHeight="1">
      <c r="A21" s="4" t="s">
        <v>14</v>
      </c>
    </row>
    <row r="22" ht="14.25" customHeight="1">
      <c r="A22" s="4" t="s">
        <v>15</v>
      </c>
    </row>
    <row r="23" ht="14.25" customHeight="1">
      <c r="A23" s="4" t="s">
        <v>16</v>
      </c>
    </row>
    <row r="24" ht="14.25" customHeight="1">
      <c r="A24" s="4" t="s">
        <v>17</v>
      </c>
    </row>
    <row r="25" ht="14.25" customHeight="1">
      <c r="A25" s="4" t="s">
        <v>18</v>
      </c>
    </row>
    <row r="26" ht="14.25" customHeight="1">
      <c r="A26" s="4" t="s">
        <v>19</v>
      </c>
    </row>
    <row r="27" ht="14.25" customHeight="1">
      <c r="A27" s="4" t="s">
        <v>20</v>
      </c>
    </row>
    <row r="28" ht="14.25" customHeight="1">
      <c r="A28" s="4" t="s">
        <v>21</v>
      </c>
    </row>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2:G5"/>
  </mergeCells>
  <hyperlinks>
    <hyperlink display="Ficha Técnica " location="FICHA!A1" ref="A10"/>
    <hyperlink display="Productor 1 2020-21" location="null!A1" ref="A11"/>
    <hyperlink display="Productor 1 2021-22" location="null!A1" ref="A12"/>
    <hyperlink display="Productor 2 2020-21" location="null!A1" ref="A13"/>
    <hyperlink display="Productor 2 2021-22" location="null!A1" ref="A14"/>
    <hyperlink display="Productor 3 2020-21" location="null!A1" ref="A15"/>
    <hyperlink display="Productor 3 2021-22" location="null!A1" ref="A16"/>
    <hyperlink display="Productor 4 2020-21" location="null!A1" ref="A17"/>
    <hyperlink display="Productor 4 2021-22" location="null!A1" ref="A18"/>
    <hyperlink display="Productor 5 2020-21" location="null!A1" ref="A19"/>
    <hyperlink display="Productor 5 2021-22" location="null!A1" ref="A20"/>
    <hyperlink display="Productor 6 2020-21" location="null!A1" ref="A21"/>
    <hyperlink display="Productor 6 2021-22" location="null!A1" ref="A22"/>
    <hyperlink display="Productor 7 2020-21" location="null!A1" ref="A23"/>
    <hyperlink display="Productor 7 2021-22" location="null!A1" ref="A24"/>
    <hyperlink display="Productor 8 2020-21" location="null!A1" ref="A25"/>
    <hyperlink display="Productor 8 2021-22" location="null!A1" ref="A26"/>
    <hyperlink display="Productor 9 2020-21" location="null!A1" ref="A27"/>
    <hyperlink display="Productor 9 2021-22" location="null!A1" ref="A28"/>
  </hyperlink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86"/>
    <col customWidth="1" min="3" max="3" width="86.57"/>
    <col customWidth="1" min="4" max="12" width="8.86"/>
    <col customWidth="1" min="13" max="13" width="13.43"/>
    <col customWidth="1" min="14" max="14" width="23.14"/>
    <col customWidth="1" min="15" max="19" width="8.86"/>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35.0</v>
      </c>
      <c r="K4" s="56"/>
      <c r="L4" s="56"/>
      <c r="M4" s="56"/>
      <c r="N4" s="56"/>
      <c r="O4" s="56"/>
      <c r="P4" s="56"/>
      <c r="Q4" s="56"/>
      <c r="R4" s="56"/>
      <c r="S4" s="56"/>
    </row>
    <row r="5" ht="14.25" customHeight="1">
      <c r="A5" s="56"/>
      <c r="B5" s="78" t="s">
        <v>204</v>
      </c>
      <c r="C5" s="140"/>
      <c r="D5" s="141">
        <v>10.5</v>
      </c>
      <c r="E5" s="142"/>
      <c r="F5" s="56" t="s">
        <v>127</v>
      </c>
      <c r="G5" s="56">
        <v>625.0</v>
      </c>
      <c r="H5" s="56"/>
      <c r="I5" s="143">
        <f>D14/G5</f>
        <v>0</v>
      </c>
      <c r="J5" s="56"/>
      <c r="K5" s="56"/>
      <c r="L5" s="56"/>
      <c r="M5" s="56" t="s">
        <v>206</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212</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v>330.5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102*0.75</f>
        <v>76.5</v>
      </c>
      <c r="E13" s="172" t="s">
        <v>149</v>
      </c>
      <c r="F13" s="173">
        <f>(D13*G5)/12</f>
        <v>3984.375</v>
      </c>
      <c r="G13" s="174" t="s">
        <v>146</v>
      </c>
      <c r="H13" s="173"/>
      <c r="I13" s="175">
        <f>(D13*G5)/J4</f>
        <v>1366.071429</v>
      </c>
      <c r="J13" s="176">
        <f>(D13*G5)/D5</f>
        <v>4553.571429</v>
      </c>
      <c r="K13" s="176">
        <f>D13/26</f>
        <v>2.942307692</v>
      </c>
      <c r="L13" s="171"/>
      <c r="M13" s="237" t="str">
        <f t="shared" si="2"/>
        <v>#ERROR!</v>
      </c>
      <c r="N13" s="238"/>
      <c r="O13" s="178"/>
      <c r="P13" s="56"/>
      <c r="Q13" s="56"/>
      <c r="R13" s="56"/>
      <c r="S13" s="56"/>
    </row>
    <row r="14" ht="14.25" customHeight="1">
      <c r="A14" s="56"/>
      <c r="B14" s="82"/>
      <c r="C14" s="171" t="s">
        <v>150</v>
      </c>
      <c r="D14" s="171">
        <v>0.0</v>
      </c>
      <c r="E14" s="172" t="s">
        <v>151</v>
      </c>
      <c r="F14" s="173"/>
      <c r="G14" s="174" t="s">
        <v>152</v>
      </c>
      <c r="H14" s="173"/>
      <c r="I14" s="175">
        <f>D14/5</f>
        <v>0</v>
      </c>
      <c r="J14" s="176">
        <f>D14/D5</f>
        <v>0</v>
      </c>
      <c r="K14" s="179">
        <f>I5/13</f>
        <v>0</v>
      </c>
      <c r="L14" s="171"/>
      <c r="M14" s="177" t="str">
        <f t="shared" si="2"/>
        <v>#ERROR!</v>
      </c>
      <c r="N14" s="56"/>
      <c r="O14" s="56"/>
      <c r="P14" s="56"/>
      <c r="Q14" s="56"/>
      <c r="R14" s="56"/>
      <c r="S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236"/>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236"/>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10.5</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10.5</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v>80000.0</v>
      </c>
      <c r="E52" s="226"/>
      <c r="F52" s="173"/>
      <c r="G52" s="227" t="s">
        <v>151</v>
      </c>
      <c r="H52" s="173"/>
      <c r="I52" s="228">
        <f>+D52/J4</f>
        <v>2285.714286</v>
      </c>
      <c r="J52" s="229">
        <f>+D52/D5</f>
        <v>7619.047619</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4" width="11.43"/>
    <col customWidth="1" min="5" max="5" width="17.43"/>
    <col customWidth="1" min="6" max="22" width="11.43"/>
    <col customWidth="1" min="23" max="23" width="17.43"/>
    <col customWidth="1" min="24" max="33" width="11.43"/>
  </cols>
  <sheetData>
    <row r="1" ht="14.25" customHeight="1">
      <c r="A1" s="56"/>
      <c r="B1" s="76" t="s">
        <v>122</v>
      </c>
      <c r="N1" s="56"/>
      <c r="O1" s="56"/>
      <c r="P1" s="56"/>
      <c r="Q1" s="56"/>
      <c r="R1" s="56"/>
      <c r="S1" s="56"/>
      <c r="T1" s="76"/>
      <c r="U1" s="76"/>
      <c r="V1" s="76"/>
      <c r="W1" s="76"/>
      <c r="X1" s="76"/>
      <c r="Y1" s="76"/>
      <c r="Z1" s="76"/>
      <c r="AA1" s="76"/>
      <c r="AB1" s="76"/>
      <c r="AC1" s="76"/>
      <c r="AD1" s="76"/>
      <c r="AE1" s="76"/>
      <c r="AF1" s="56"/>
      <c r="AG1" s="56"/>
    </row>
    <row r="2" ht="14.25" customHeight="1">
      <c r="B2" s="77" t="s">
        <v>123</v>
      </c>
      <c r="T2" s="77"/>
      <c r="U2" s="239"/>
      <c r="V2" s="239"/>
      <c r="W2" s="239"/>
      <c r="X2" s="239"/>
      <c r="Y2" s="239"/>
      <c r="Z2" s="239"/>
      <c r="AA2" s="239"/>
      <c r="AB2" s="239"/>
      <c r="AC2" s="239"/>
      <c r="AD2" s="239"/>
      <c r="AE2" s="72"/>
    </row>
    <row r="3" ht="14.25" customHeight="1">
      <c r="A3" s="56"/>
      <c r="B3" s="76"/>
      <c r="C3" s="76"/>
      <c r="D3" s="76"/>
      <c r="E3" s="76"/>
      <c r="F3" s="76"/>
      <c r="G3" s="76"/>
      <c r="H3" s="76"/>
      <c r="I3" s="76"/>
      <c r="J3" s="76"/>
      <c r="K3" s="76"/>
      <c r="L3" s="76"/>
      <c r="M3" s="76"/>
      <c r="N3" s="56"/>
      <c r="O3" s="56"/>
      <c r="P3" s="56"/>
      <c r="Q3" s="56"/>
      <c r="R3" s="56"/>
      <c r="S3" s="56"/>
      <c r="T3" s="76"/>
      <c r="U3" s="76"/>
      <c r="V3" s="76"/>
      <c r="W3" s="76"/>
      <c r="X3" s="76"/>
      <c r="Y3" s="76"/>
      <c r="Z3" s="76"/>
      <c r="AA3" s="76"/>
      <c r="AB3" s="76"/>
      <c r="AC3" s="76"/>
      <c r="AD3" s="76"/>
      <c r="AE3" s="76"/>
      <c r="AF3" s="56"/>
      <c r="AG3" s="56"/>
    </row>
    <row r="4" ht="14.25" customHeight="1">
      <c r="A4" s="56"/>
      <c r="B4" s="56"/>
      <c r="C4" s="56"/>
      <c r="D4" s="56"/>
      <c r="E4" s="56"/>
      <c r="F4" s="56"/>
      <c r="G4" s="56"/>
      <c r="H4" s="56"/>
      <c r="I4" s="56" t="s">
        <v>125</v>
      </c>
      <c r="J4" s="56">
        <v>35.0</v>
      </c>
      <c r="K4" s="56"/>
      <c r="L4" s="56"/>
      <c r="M4" s="56"/>
      <c r="N4" s="56"/>
      <c r="O4" s="56"/>
      <c r="P4" s="56"/>
      <c r="Q4" s="56"/>
      <c r="R4" s="56"/>
      <c r="S4" s="56"/>
      <c r="T4" s="56"/>
      <c r="U4" s="56"/>
      <c r="V4" s="56"/>
      <c r="W4" s="56"/>
      <c r="X4" s="56"/>
      <c r="Y4" s="56"/>
      <c r="Z4" s="56"/>
      <c r="AA4" s="56"/>
      <c r="AB4" s="56"/>
      <c r="AC4" s="56"/>
      <c r="AD4" s="56"/>
      <c r="AE4" s="56"/>
      <c r="AF4" s="56"/>
      <c r="AG4" s="56"/>
    </row>
    <row r="5" ht="14.25" customHeight="1">
      <c r="A5" s="56"/>
      <c r="B5" s="78" t="s">
        <v>204</v>
      </c>
      <c r="C5" s="140"/>
      <c r="D5" s="141">
        <v>53.57</v>
      </c>
      <c r="E5" s="142"/>
      <c r="F5" s="56" t="s">
        <v>127</v>
      </c>
      <c r="G5" s="56">
        <v>593.53</v>
      </c>
      <c r="H5" s="56"/>
      <c r="I5" s="143">
        <f>D14/G5</f>
        <v>4320</v>
      </c>
      <c r="J5" s="56"/>
      <c r="K5" s="56"/>
      <c r="L5" s="56"/>
      <c r="M5" s="56" t="s">
        <v>206</v>
      </c>
      <c r="N5" s="178" t="str">
        <f>+M13+M14+M52</f>
        <v>#ERROR!</v>
      </c>
      <c r="O5" s="56"/>
      <c r="P5" s="56"/>
      <c r="Q5" s="56"/>
      <c r="R5" s="56"/>
      <c r="S5" s="56"/>
      <c r="T5" s="78"/>
      <c r="U5" s="140"/>
      <c r="V5" s="141"/>
      <c r="W5" s="142"/>
      <c r="X5" s="56"/>
      <c r="Y5" s="56"/>
      <c r="Z5" s="56"/>
      <c r="AA5" s="143"/>
      <c r="AB5" s="56"/>
      <c r="AC5" s="56"/>
      <c r="AD5" s="56"/>
      <c r="AE5" s="56"/>
      <c r="AF5" s="56"/>
      <c r="AG5" s="56"/>
    </row>
    <row r="6" ht="14.25" customHeight="1">
      <c r="A6" s="56"/>
      <c r="B6" s="56"/>
      <c r="C6" s="56"/>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c r="T7" s="82"/>
      <c r="U7" s="82"/>
      <c r="V7" s="144"/>
      <c r="W7" s="145"/>
      <c r="X7" s="144"/>
      <c r="Y7" s="145"/>
      <c r="Z7" s="144"/>
      <c r="AA7" s="240"/>
      <c r="AB7" s="241"/>
      <c r="AC7" s="242"/>
      <c r="AD7" s="82"/>
      <c r="AE7" s="82"/>
      <c r="AF7" s="178"/>
      <c r="AG7" s="56"/>
    </row>
    <row r="8" ht="14.25" customHeight="1">
      <c r="A8" s="56"/>
      <c r="B8" s="82"/>
      <c r="C8" s="148" t="s">
        <v>133</v>
      </c>
      <c r="D8" s="149" t="s">
        <v>134</v>
      </c>
      <c r="E8" s="150" t="s">
        <v>135</v>
      </c>
      <c r="F8" s="149" t="s">
        <v>136</v>
      </c>
      <c r="G8" s="150" t="s">
        <v>131</v>
      </c>
      <c r="H8" s="149"/>
      <c r="I8" s="149" t="s">
        <v>138</v>
      </c>
      <c r="J8" s="151" t="s">
        <v>139</v>
      </c>
      <c r="K8" s="152" t="s">
        <v>213</v>
      </c>
      <c r="L8" s="149"/>
      <c r="M8" s="153" t="s">
        <v>141</v>
      </c>
      <c r="N8" s="56"/>
      <c r="O8" s="56"/>
      <c r="P8" s="82"/>
      <c r="Q8" s="82"/>
      <c r="R8" s="56"/>
      <c r="S8" s="56"/>
      <c r="T8" s="82"/>
      <c r="U8" s="148"/>
      <c r="V8" s="149"/>
      <c r="W8" s="150"/>
      <c r="X8" s="149"/>
      <c r="Y8" s="150"/>
      <c r="Z8" s="149"/>
      <c r="AA8" s="149"/>
      <c r="AB8" s="151"/>
      <c r="AC8" s="152"/>
      <c r="AD8" s="149"/>
      <c r="AE8" s="153"/>
      <c r="AF8" s="56"/>
      <c r="AG8" s="56"/>
    </row>
    <row r="9" ht="14.25" customHeight="1">
      <c r="A9" s="56"/>
      <c r="B9" s="82"/>
      <c r="C9" s="82"/>
      <c r="D9" s="82"/>
      <c r="E9" s="154"/>
      <c r="F9" s="82"/>
      <c r="G9" s="154"/>
      <c r="H9" s="82"/>
      <c r="I9" s="82"/>
      <c r="J9" s="155"/>
      <c r="K9" s="155"/>
      <c r="L9" s="82"/>
      <c r="M9" s="156"/>
      <c r="N9" s="56"/>
      <c r="O9" s="56"/>
      <c r="P9" s="56"/>
      <c r="Q9" s="56"/>
      <c r="R9" s="56"/>
      <c r="S9" s="56"/>
      <c r="T9" s="82"/>
      <c r="U9" s="82"/>
      <c r="V9" s="82"/>
      <c r="W9" s="154"/>
      <c r="X9" s="82"/>
      <c r="Y9" s="154"/>
      <c r="Z9" s="82"/>
      <c r="AA9" s="82"/>
      <c r="AB9" s="155"/>
      <c r="AC9" s="155"/>
      <c r="AD9" s="82"/>
      <c r="AE9" s="156"/>
      <c r="AF9" s="56"/>
      <c r="AG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c r="T10" s="92"/>
      <c r="U10" s="92"/>
      <c r="V10" s="92"/>
      <c r="W10" s="157"/>
      <c r="X10" s="92"/>
      <c r="Y10" s="157"/>
      <c r="Z10" s="92"/>
      <c r="AA10" s="158"/>
      <c r="AB10" s="159"/>
      <c r="AC10" s="159"/>
      <c r="AD10" s="160"/>
      <c r="AE10" s="161"/>
      <c r="AF10" s="56"/>
      <c r="AG10" s="56"/>
    </row>
    <row r="11" ht="14.25" customHeight="1">
      <c r="A11" s="82"/>
      <c r="B11" s="82"/>
      <c r="C11" s="82" t="s">
        <v>144</v>
      </c>
      <c r="D11" s="162">
        <v>330.5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c r="T11" s="82"/>
      <c r="U11" s="82"/>
      <c r="V11" s="162"/>
      <c r="W11" s="163"/>
      <c r="X11" s="164"/>
      <c r="Y11" s="165"/>
      <c r="Z11" s="164"/>
      <c r="AA11" s="166"/>
      <c r="AB11" s="167"/>
      <c r="AC11" s="167"/>
      <c r="AD11" s="164"/>
      <c r="AE11" s="168"/>
      <c r="AF11" s="82"/>
      <c r="AG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c r="T12" s="82"/>
      <c r="U12" s="169"/>
      <c r="V12" s="170"/>
      <c r="W12" s="163"/>
      <c r="X12" s="164"/>
      <c r="Y12" s="165"/>
      <c r="Z12" s="164"/>
      <c r="AA12" s="166"/>
      <c r="AB12" s="167"/>
      <c r="AC12" s="167"/>
      <c r="AD12" s="164"/>
      <c r="AE12" s="168"/>
      <c r="AF12" s="82"/>
      <c r="AG12" s="82"/>
    </row>
    <row r="13" ht="14.25" customHeight="1">
      <c r="A13" s="56"/>
      <c r="B13" s="82"/>
      <c r="C13" s="171" t="s">
        <v>148</v>
      </c>
      <c r="D13" s="171">
        <f>750*0.75</f>
        <v>562.5</v>
      </c>
      <c r="E13" s="172" t="s">
        <v>149</v>
      </c>
      <c r="F13" s="173">
        <f>(D13*G5)/12</f>
        <v>27821.71875</v>
      </c>
      <c r="G13" s="174" t="s">
        <v>146</v>
      </c>
      <c r="H13" s="173"/>
      <c r="I13" s="175">
        <f>(D13*G5)/J4</f>
        <v>9538.875</v>
      </c>
      <c r="J13" s="176">
        <f>(D13*G5)/D5</f>
        <v>6232.231193</v>
      </c>
      <c r="K13" s="176">
        <f>D13/26</f>
        <v>21.63461538</v>
      </c>
      <c r="L13" s="171"/>
      <c r="M13" s="177" t="str">
        <f t="shared" si="2"/>
        <v>#ERROR!</v>
      </c>
      <c r="N13" s="56"/>
      <c r="O13" s="178"/>
      <c r="P13" s="56"/>
      <c r="Q13" s="56"/>
      <c r="R13" s="56"/>
      <c r="S13" s="56"/>
      <c r="T13" s="82"/>
      <c r="U13" s="171"/>
      <c r="V13" s="171"/>
      <c r="W13" s="172"/>
      <c r="X13" s="173"/>
      <c r="Y13" s="174"/>
      <c r="Z13" s="173"/>
      <c r="AA13" s="175"/>
      <c r="AB13" s="176"/>
      <c r="AC13" s="176"/>
      <c r="AD13" s="171"/>
      <c r="AE13" s="177"/>
      <c r="AF13" s="56"/>
      <c r="AG13" s="178"/>
    </row>
    <row r="14" ht="14.25" customHeight="1">
      <c r="A14" s="56"/>
      <c r="B14" s="82"/>
      <c r="C14" s="171" t="s">
        <v>150</v>
      </c>
      <c r="D14" s="171">
        <v>2564049.6</v>
      </c>
      <c r="E14" s="172" t="s">
        <v>151</v>
      </c>
      <c r="F14" s="173"/>
      <c r="G14" s="174" t="s">
        <v>152</v>
      </c>
      <c r="H14" s="173"/>
      <c r="I14" s="175">
        <f>D14/5</f>
        <v>512809.92</v>
      </c>
      <c r="J14" s="176">
        <f>D14/D5</f>
        <v>47863.53556</v>
      </c>
      <c r="K14" s="179">
        <f>I5/53.6</f>
        <v>80.59701493</v>
      </c>
      <c r="L14" s="171"/>
      <c r="M14" s="177" t="str">
        <f t="shared" si="2"/>
        <v>#ERROR!</v>
      </c>
      <c r="N14" s="56"/>
      <c r="O14" s="56"/>
      <c r="P14" s="56"/>
      <c r="Q14" s="56"/>
      <c r="R14" s="56"/>
      <c r="S14" s="56"/>
      <c r="T14" s="82"/>
      <c r="U14" s="171"/>
      <c r="V14" s="171"/>
      <c r="W14" s="172"/>
      <c r="X14" s="173"/>
      <c r="Y14" s="174"/>
      <c r="Z14" s="173"/>
      <c r="AA14" s="175"/>
      <c r="AB14" s="176"/>
      <c r="AC14" s="179"/>
      <c r="AD14" s="171"/>
      <c r="AE14" s="177"/>
      <c r="AF14" s="56"/>
      <c r="AG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c r="T15" s="92"/>
      <c r="U15" s="92"/>
      <c r="V15" s="92"/>
      <c r="W15" s="157"/>
      <c r="X15" s="160"/>
      <c r="Y15" s="180"/>
      <c r="Z15" s="160"/>
      <c r="AA15" s="158"/>
      <c r="AB15" s="159"/>
      <c r="AC15" s="159"/>
      <c r="AD15" s="160"/>
      <c r="AE15" s="161"/>
      <c r="AF15" s="56"/>
      <c r="AG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c r="T16" s="82"/>
      <c r="U16" s="82"/>
      <c r="V16" s="181"/>
      <c r="W16" s="163"/>
      <c r="X16" s="164"/>
      <c r="Y16" s="165"/>
      <c r="Z16" s="164"/>
      <c r="AA16" s="166"/>
      <c r="AB16" s="167"/>
      <c r="AC16" s="167"/>
      <c r="AD16" s="164"/>
      <c r="AE16" s="168"/>
      <c r="AF16" s="82"/>
      <c r="AG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236"/>
      <c r="O17" s="82"/>
      <c r="P17" s="82" t="s">
        <v>157</v>
      </c>
      <c r="Q17" s="107">
        <v>13663.955902406415</v>
      </c>
      <c r="R17" s="82"/>
      <c r="S17" s="82"/>
      <c r="T17" s="82"/>
      <c r="U17" s="182"/>
      <c r="V17" s="183"/>
      <c r="W17" s="184"/>
      <c r="X17" s="185"/>
      <c r="Y17" s="186"/>
      <c r="Z17" s="185"/>
      <c r="AA17" s="187"/>
      <c r="AB17" s="188"/>
      <c r="AC17" s="188"/>
      <c r="AD17" s="185"/>
      <c r="AE17" s="189"/>
      <c r="AF17" s="236"/>
      <c r="AG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c r="T18" s="82"/>
      <c r="U18" s="190"/>
      <c r="V18" s="191"/>
      <c r="W18" s="192"/>
      <c r="X18" s="193"/>
      <c r="Y18" s="194"/>
      <c r="Z18" s="193"/>
      <c r="AA18" s="195"/>
      <c r="AB18" s="196"/>
      <c r="AC18" s="196"/>
      <c r="AD18" s="193"/>
      <c r="AE18" s="197"/>
      <c r="AF18" s="82"/>
      <c r="AG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c r="T19" s="82"/>
      <c r="U19" s="82"/>
      <c r="V19" s="162"/>
      <c r="W19" s="163"/>
      <c r="X19" s="164"/>
      <c r="Y19" s="165"/>
      <c r="Z19" s="164"/>
      <c r="AA19" s="166"/>
      <c r="AB19" s="167"/>
      <c r="AC19" s="167"/>
      <c r="AD19" s="164"/>
      <c r="AE19" s="168"/>
      <c r="AF19" s="82"/>
      <c r="AG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c r="T20" s="82"/>
      <c r="U20" s="82"/>
      <c r="V20" s="198"/>
      <c r="W20" s="163"/>
      <c r="X20" s="164"/>
      <c r="Y20" s="165"/>
      <c r="Z20" s="164"/>
      <c r="AA20" s="166"/>
      <c r="AB20" s="167"/>
      <c r="AC20" s="167"/>
      <c r="AD20" s="164"/>
      <c r="AE20" s="168"/>
      <c r="AF20" s="82"/>
      <c r="AG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c r="T21" s="82"/>
      <c r="U21" s="82"/>
      <c r="V21" s="198"/>
      <c r="W21" s="163"/>
      <c r="X21" s="164"/>
      <c r="Y21" s="165"/>
      <c r="Z21" s="164"/>
      <c r="AA21" s="166"/>
      <c r="AB21" s="167"/>
      <c r="AC21" s="167"/>
      <c r="AD21" s="164"/>
      <c r="AE21" s="168"/>
      <c r="AF21" s="82"/>
      <c r="AG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c r="T22" s="82"/>
      <c r="U22" s="82"/>
      <c r="V22" s="198"/>
      <c r="W22" s="163"/>
      <c r="X22" s="164"/>
      <c r="Y22" s="165"/>
      <c r="Z22" s="164"/>
      <c r="AA22" s="166"/>
      <c r="AB22" s="167"/>
      <c r="AC22" s="167"/>
      <c r="AD22" s="164"/>
      <c r="AE22" s="168"/>
      <c r="AF22" s="82"/>
      <c r="AG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c r="T23" s="82"/>
      <c r="U23" s="82"/>
      <c r="V23" s="198"/>
      <c r="W23" s="163"/>
      <c r="X23" s="164"/>
      <c r="Y23" s="165"/>
      <c r="Z23" s="164"/>
      <c r="AA23" s="166"/>
      <c r="AB23" s="167"/>
      <c r="AC23" s="167"/>
      <c r="AD23" s="164"/>
      <c r="AE23" s="168"/>
      <c r="AF23" s="82"/>
      <c r="AG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c r="T24" s="82"/>
      <c r="U24" s="82"/>
      <c r="V24" s="198"/>
      <c r="W24" s="163"/>
      <c r="X24" s="164"/>
      <c r="Y24" s="165"/>
      <c r="Z24" s="164"/>
      <c r="AA24" s="166"/>
      <c r="AB24" s="167"/>
      <c r="AC24" s="167"/>
      <c r="AD24" s="164"/>
      <c r="AE24" s="168"/>
      <c r="AF24" s="82"/>
      <c r="AG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c r="T25" s="82"/>
      <c r="U25" s="199"/>
      <c r="V25" s="200"/>
      <c r="W25" s="201"/>
      <c r="X25" s="202"/>
      <c r="Y25" s="203"/>
      <c r="Z25" s="202"/>
      <c r="AA25" s="204"/>
      <c r="AB25" s="205"/>
      <c r="AC25" s="205"/>
      <c r="AD25" s="202"/>
      <c r="AE25" s="206"/>
      <c r="AF25" s="82"/>
      <c r="AG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c r="T26" s="82"/>
      <c r="U26" s="82"/>
      <c r="V26" s="198"/>
      <c r="W26" s="163"/>
      <c r="X26" s="164"/>
      <c r="Y26" s="165"/>
      <c r="Z26" s="164"/>
      <c r="AA26" s="166"/>
      <c r="AB26" s="167"/>
      <c r="AC26" s="167"/>
      <c r="AD26" s="164"/>
      <c r="AE26" s="168"/>
      <c r="AF26" s="82"/>
      <c r="AG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c r="T27" s="82"/>
      <c r="U27" s="82"/>
      <c r="V27" s="198"/>
      <c r="W27" s="163"/>
      <c r="X27" s="164"/>
      <c r="Y27" s="165"/>
      <c r="Z27" s="164"/>
      <c r="AA27" s="166"/>
      <c r="AB27" s="167"/>
      <c r="AC27" s="167"/>
      <c r="AD27" s="164"/>
      <c r="AE27" s="168"/>
      <c r="AF27" s="82"/>
      <c r="AG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c r="T28" s="82"/>
      <c r="U28" s="82"/>
      <c r="V28" s="162"/>
      <c r="W28" s="163"/>
      <c r="X28" s="164"/>
      <c r="Y28" s="165"/>
      <c r="Z28" s="164"/>
      <c r="AA28" s="166"/>
      <c r="AB28" s="167"/>
      <c r="AC28" s="167"/>
      <c r="AD28" s="164"/>
      <c r="AE28" s="168"/>
      <c r="AF28" s="82"/>
      <c r="AG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c r="T29" s="82"/>
      <c r="U29" s="82"/>
      <c r="V29" s="198"/>
      <c r="W29" s="163"/>
      <c r="X29" s="207"/>
      <c r="Y29" s="165"/>
      <c r="Z29" s="164"/>
      <c r="AA29" s="166"/>
      <c r="AB29" s="167"/>
      <c r="AC29" s="167"/>
      <c r="AD29" s="164"/>
      <c r="AE29" s="168"/>
      <c r="AF29" s="82"/>
      <c r="AG29" s="82"/>
    </row>
    <row r="30" ht="14.25" customHeight="1">
      <c r="A30" s="56"/>
      <c r="B30" s="82"/>
      <c r="C30" s="82"/>
      <c r="D30" s="82"/>
      <c r="E30" s="208"/>
      <c r="F30" s="164"/>
      <c r="G30" s="209"/>
      <c r="H30" s="164"/>
      <c r="I30" s="144"/>
      <c r="J30" s="210"/>
      <c r="K30" s="151"/>
      <c r="L30" s="82"/>
      <c r="M30" s="211"/>
      <c r="N30" s="56"/>
      <c r="O30" s="56"/>
      <c r="P30" s="56"/>
      <c r="Q30" s="56"/>
      <c r="R30" s="56"/>
      <c r="S30" s="56"/>
      <c r="T30" s="82"/>
      <c r="U30" s="82"/>
      <c r="V30" s="82"/>
      <c r="W30" s="208"/>
      <c r="X30" s="164"/>
      <c r="Y30" s="209"/>
      <c r="Z30" s="164"/>
      <c r="AA30" s="144"/>
      <c r="AB30" s="210"/>
      <c r="AC30" s="151"/>
      <c r="AD30" s="82"/>
      <c r="AE30" s="211"/>
      <c r="AF30" s="56"/>
      <c r="AG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c r="T31" s="82"/>
      <c r="U31" s="212"/>
      <c r="V31" s="213"/>
      <c r="W31" s="213"/>
      <c r="X31" s="214"/>
      <c r="Y31" s="214"/>
      <c r="Z31" s="214"/>
      <c r="AA31" s="215"/>
      <c r="AB31" s="215"/>
      <c r="AC31" s="216"/>
      <c r="AD31" s="164"/>
      <c r="AE31" s="217"/>
      <c r="AF31" s="82"/>
      <c r="AG31" s="82"/>
    </row>
    <row r="32" ht="14.25" customHeight="1">
      <c r="A32" s="56"/>
      <c r="B32" s="82"/>
      <c r="C32" s="82"/>
      <c r="D32" s="82"/>
      <c r="E32" s="154"/>
      <c r="F32" s="164"/>
      <c r="G32" s="218"/>
      <c r="H32" s="164"/>
      <c r="I32" s="144"/>
      <c r="J32" s="210"/>
      <c r="K32" s="210"/>
      <c r="L32" s="82"/>
      <c r="M32" s="168"/>
      <c r="N32" s="56"/>
      <c r="O32" s="56"/>
      <c r="P32" s="56"/>
      <c r="Q32" s="56"/>
      <c r="R32" s="56"/>
      <c r="S32" s="56"/>
      <c r="T32" s="82"/>
      <c r="U32" s="82"/>
      <c r="V32" s="82"/>
      <c r="W32" s="154"/>
      <c r="X32" s="164"/>
      <c r="Y32" s="218"/>
      <c r="Z32" s="164"/>
      <c r="AA32" s="144"/>
      <c r="AB32" s="210"/>
      <c r="AC32" s="210"/>
      <c r="AD32" s="82"/>
      <c r="AE32" s="168"/>
      <c r="AF32" s="56"/>
      <c r="AG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c r="T33" s="92"/>
      <c r="U33" s="92"/>
      <c r="V33" s="92"/>
      <c r="W33" s="157"/>
      <c r="X33" s="92"/>
      <c r="Y33" s="157"/>
      <c r="Z33" s="92"/>
      <c r="AA33" s="158"/>
      <c r="AB33" s="159"/>
      <c r="AC33" s="159"/>
      <c r="AD33" s="160"/>
      <c r="AE33" s="161"/>
      <c r="AF33" s="56"/>
      <c r="AG33" s="56"/>
    </row>
    <row r="34" ht="14.25" customHeight="1">
      <c r="A34" s="82"/>
      <c r="B34" s="82"/>
      <c r="C34" s="82" t="s">
        <v>181</v>
      </c>
      <c r="D34" s="162">
        <f>D5</f>
        <v>53.57</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c r="T34" s="82"/>
      <c r="U34" s="82"/>
      <c r="V34" s="162"/>
      <c r="W34" s="163"/>
      <c r="X34" s="164"/>
      <c r="Y34" s="165"/>
      <c r="Z34" s="164"/>
      <c r="AA34" s="166"/>
      <c r="AB34" s="167"/>
      <c r="AC34" s="167"/>
      <c r="AD34" s="164"/>
      <c r="AE34" s="168"/>
      <c r="AF34" s="82"/>
      <c r="AG34" s="82"/>
    </row>
    <row r="35" ht="14.25" customHeight="1">
      <c r="A35" s="56"/>
      <c r="B35" s="82"/>
      <c r="C35" s="82"/>
      <c r="D35" s="82"/>
      <c r="E35" s="154"/>
      <c r="F35" s="164"/>
      <c r="G35" s="218"/>
      <c r="H35" s="164"/>
      <c r="I35" s="144"/>
      <c r="J35" s="210"/>
      <c r="K35" s="210"/>
      <c r="L35" s="82"/>
      <c r="M35" s="168"/>
      <c r="N35" s="56"/>
      <c r="O35" s="56"/>
      <c r="P35" s="56"/>
      <c r="Q35" s="56"/>
      <c r="R35" s="56"/>
      <c r="S35" s="56"/>
      <c r="T35" s="82"/>
      <c r="U35" s="82"/>
      <c r="V35" s="82"/>
      <c r="W35" s="154"/>
      <c r="X35" s="164"/>
      <c r="Y35" s="218"/>
      <c r="Z35" s="164"/>
      <c r="AA35" s="144"/>
      <c r="AB35" s="210"/>
      <c r="AC35" s="210"/>
      <c r="AD35" s="82"/>
      <c r="AE35" s="168"/>
      <c r="AF35" s="56"/>
      <c r="AG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c r="T36" s="92"/>
      <c r="U36" s="92"/>
      <c r="V36" s="92"/>
      <c r="W36" s="157"/>
      <c r="X36" s="92"/>
      <c r="Y36" s="157"/>
      <c r="Z36" s="92"/>
      <c r="AA36" s="158"/>
      <c r="AB36" s="159"/>
      <c r="AC36" s="159"/>
      <c r="AD36" s="160"/>
      <c r="AE36" s="161"/>
      <c r="AF36" s="56"/>
      <c r="AG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c r="T37" s="82"/>
      <c r="U37" s="82"/>
      <c r="V37" s="219"/>
      <c r="W37" s="163"/>
      <c r="X37" s="164"/>
      <c r="Y37" s="165"/>
      <c r="Z37" s="164"/>
      <c r="AA37" s="166"/>
      <c r="AB37" s="167"/>
      <c r="AC37" s="167"/>
      <c r="AD37" s="164"/>
      <c r="AE37" s="168"/>
      <c r="AF37" s="82"/>
      <c r="AG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c r="T38" s="82"/>
      <c r="U38" s="82"/>
      <c r="V38" s="181"/>
      <c r="W38" s="163"/>
      <c r="X38" s="164"/>
      <c r="Y38" s="165"/>
      <c r="Z38" s="164"/>
      <c r="AA38" s="166"/>
      <c r="AB38" s="167"/>
      <c r="AC38" s="167"/>
      <c r="AD38" s="164"/>
      <c r="AE38" s="168"/>
      <c r="AF38" s="82"/>
      <c r="AG38" s="82"/>
    </row>
    <row r="39" ht="14.25" customHeight="1">
      <c r="A39" s="82"/>
      <c r="B39" s="82"/>
      <c r="C39" s="82" t="s">
        <v>187</v>
      </c>
      <c r="D39" s="162">
        <f>D5</f>
        <v>53.57</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c r="T39" s="82"/>
      <c r="U39" s="82"/>
      <c r="V39" s="162"/>
      <c r="W39" s="163"/>
      <c r="X39" s="164"/>
      <c r="Y39" s="165"/>
      <c r="Z39" s="164"/>
      <c r="AA39" s="166"/>
      <c r="AB39" s="167"/>
      <c r="AC39" s="167"/>
      <c r="AD39" s="164"/>
      <c r="AE39" s="168"/>
      <c r="AF39" s="82"/>
      <c r="AG39" s="82"/>
    </row>
    <row r="40" ht="14.25" customHeight="1">
      <c r="A40" s="56"/>
      <c r="B40" s="82"/>
      <c r="C40" s="82"/>
      <c r="D40" s="82"/>
      <c r="E40" s="208"/>
      <c r="F40" s="164"/>
      <c r="G40" s="209"/>
      <c r="H40" s="164"/>
      <c r="I40" s="144"/>
      <c r="J40" s="210"/>
      <c r="K40" s="151"/>
      <c r="L40" s="82"/>
      <c r="M40" s="211"/>
      <c r="N40" s="56"/>
      <c r="O40" s="56"/>
      <c r="P40" s="56"/>
      <c r="Q40" s="56"/>
      <c r="R40" s="56"/>
      <c r="S40" s="56"/>
      <c r="T40" s="82"/>
      <c r="U40" s="82"/>
      <c r="V40" s="82"/>
      <c r="W40" s="208"/>
      <c r="X40" s="164"/>
      <c r="Y40" s="209"/>
      <c r="Z40" s="164"/>
      <c r="AA40" s="144"/>
      <c r="AB40" s="210"/>
      <c r="AC40" s="151"/>
      <c r="AD40" s="82"/>
      <c r="AE40" s="211"/>
      <c r="AF40" s="56"/>
      <c r="AG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c r="T41" s="82"/>
      <c r="U41" s="212"/>
      <c r="V41" s="213"/>
      <c r="W41" s="213"/>
      <c r="X41" s="214"/>
      <c r="Y41" s="214"/>
      <c r="Z41" s="214"/>
      <c r="AA41" s="215"/>
      <c r="AB41" s="215"/>
      <c r="AC41" s="216"/>
      <c r="AD41" s="164"/>
      <c r="AE41" s="217"/>
      <c r="AF41" s="82"/>
      <c r="AG41" s="82"/>
    </row>
    <row r="42" ht="14.25" customHeight="1">
      <c r="A42" s="56"/>
      <c r="B42" s="82"/>
      <c r="C42" s="82"/>
      <c r="D42" s="82"/>
      <c r="E42" s="82"/>
      <c r="F42" s="164"/>
      <c r="G42" s="220"/>
      <c r="H42" s="164"/>
      <c r="I42" s="144"/>
      <c r="J42" s="210"/>
      <c r="K42" s="221"/>
      <c r="L42" s="82"/>
      <c r="M42" s="168"/>
      <c r="N42" s="56"/>
      <c r="O42" s="56"/>
      <c r="P42" s="56"/>
      <c r="Q42" s="56"/>
      <c r="R42" s="56"/>
      <c r="S42" s="56"/>
      <c r="T42" s="82"/>
      <c r="U42" s="82"/>
      <c r="V42" s="82"/>
      <c r="W42" s="82"/>
      <c r="X42" s="164"/>
      <c r="Y42" s="220"/>
      <c r="Z42" s="164"/>
      <c r="AA42" s="144"/>
      <c r="AB42" s="210"/>
      <c r="AC42" s="221"/>
      <c r="AD42" s="82"/>
      <c r="AE42" s="168"/>
      <c r="AF42" s="56"/>
      <c r="AG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c r="T43" s="92"/>
      <c r="U43" s="92"/>
      <c r="V43" s="92"/>
      <c r="W43" s="92"/>
      <c r="X43" s="160"/>
      <c r="Y43" s="180"/>
      <c r="Z43" s="160"/>
      <c r="AA43" s="158"/>
      <c r="AB43" s="159"/>
      <c r="AC43" s="159"/>
      <c r="AD43" s="160"/>
      <c r="AE43" s="161"/>
      <c r="AF43" s="56"/>
      <c r="AG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c r="T44" s="92"/>
      <c r="U44" s="92"/>
      <c r="V44" s="222"/>
      <c r="W44" s="222"/>
      <c r="X44" s="160"/>
      <c r="Y44" s="223"/>
      <c r="Z44" s="160"/>
      <c r="AA44" s="158"/>
      <c r="AB44" s="159"/>
      <c r="AC44" s="159"/>
      <c r="AD44" s="160"/>
      <c r="AE44" s="161"/>
      <c r="AF44" s="135"/>
      <c r="AG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c r="T45" s="92"/>
      <c r="U45" s="92"/>
      <c r="V45" s="222"/>
      <c r="W45" s="222"/>
      <c r="X45" s="160"/>
      <c r="Y45" s="223"/>
      <c r="Z45" s="160"/>
      <c r="AA45" s="158"/>
      <c r="AB45" s="159"/>
      <c r="AC45" s="159"/>
      <c r="AD45" s="160"/>
      <c r="AE45" s="161"/>
      <c r="AF45" s="135"/>
      <c r="AG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c r="T46" s="92"/>
      <c r="U46" s="169"/>
      <c r="V46" s="144"/>
      <c r="W46" s="144"/>
      <c r="X46" s="164"/>
      <c r="Y46" s="165"/>
      <c r="Z46" s="164"/>
      <c r="AA46" s="166"/>
      <c r="AB46" s="167"/>
      <c r="AC46" s="167"/>
      <c r="AD46" s="164"/>
      <c r="AE46" s="168"/>
      <c r="AF46" s="82"/>
      <c r="AG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c r="T47" s="92"/>
      <c r="U47" s="169"/>
      <c r="V47" s="144"/>
      <c r="W47" s="144"/>
      <c r="X47" s="164"/>
      <c r="Y47" s="165"/>
      <c r="Z47" s="164"/>
      <c r="AA47" s="166"/>
      <c r="AB47" s="167"/>
      <c r="AC47" s="167"/>
      <c r="AD47" s="164"/>
      <c r="AE47" s="168"/>
      <c r="AF47" s="82"/>
      <c r="AG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c r="T48" s="92"/>
      <c r="U48" s="92"/>
      <c r="V48" s="222"/>
      <c r="W48" s="222"/>
      <c r="X48" s="160"/>
      <c r="Y48" s="223"/>
      <c r="Z48" s="160"/>
      <c r="AA48" s="158"/>
      <c r="AB48" s="159"/>
      <c r="AC48" s="159"/>
      <c r="AD48" s="160"/>
      <c r="AE48" s="161"/>
      <c r="AF48" s="135"/>
      <c r="AG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c r="T49" s="92"/>
      <c r="U49" s="169"/>
      <c r="V49" s="144"/>
      <c r="W49" s="144"/>
      <c r="X49" s="164"/>
      <c r="Y49" s="165"/>
      <c r="Z49" s="164"/>
      <c r="AA49" s="166"/>
      <c r="AB49" s="167"/>
      <c r="AC49" s="167"/>
      <c r="AD49" s="164"/>
      <c r="AE49" s="168"/>
      <c r="AF49" s="82"/>
      <c r="AG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c r="T50" s="92"/>
      <c r="U50" s="169"/>
      <c r="V50" s="144"/>
      <c r="W50" s="144"/>
      <c r="X50" s="164"/>
      <c r="Y50" s="165"/>
      <c r="Z50" s="164"/>
      <c r="AA50" s="166"/>
      <c r="AB50" s="167"/>
      <c r="AC50" s="167"/>
      <c r="AD50" s="164"/>
      <c r="AE50" s="168"/>
      <c r="AF50" s="82"/>
      <c r="AG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c r="T51" s="92"/>
      <c r="U51" s="169"/>
      <c r="V51" s="144"/>
      <c r="W51" s="144"/>
      <c r="X51" s="164"/>
      <c r="Y51" s="165"/>
      <c r="Z51" s="164"/>
      <c r="AA51" s="166"/>
      <c r="AB51" s="167"/>
      <c r="AC51" s="167"/>
      <c r="AD51" s="164"/>
      <c r="AE51" s="168"/>
      <c r="AF51" s="82"/>
      <c r="AG51" s="82"/>
    </row>
    <row r="52" ht="14.25" customHeight="1">
      <c r="A52" s="171"/>
      <c r="B52" s="224"/>
      <c r="C52" s="225" t="s">
        <v>196</v>
      </c>
      <c r="D52" s="226">
        <v>1000000.0</v>
      </c>
      <c r="E52" s="226"/>
      <c r="F52" s="173"/>
      <c r="G52" s="227" t="s">
        <v>151</v>
      </c>
      <c r="H52" s="173"/>
      <c r="I52" s="228">
        <f>+D52/J4</f>
        <v>28571.42857</v>
      </c>
      <c r="J52" s="229">
        <f>+D52/D5</f>
        <v>18667.16446</v>
      </c>
      <c r="K52" s="229" t="str">
        <f t="shared" si="25"/>
        <v>#ERROR!</v>
      </c>
      <c r="L52" s="173"/>
      <c r="M52" s="168" t="str">
        <f t="shared" si="26"/>
        <v>#ERROR!</v>
      </c>
      <c r="N52" s="82"/>
      <c r="O52" s="82"/>
      <c r="P52" s="82"/>
      <c r="Q52" s="82"/>
      <c r="R52" s="82"/>
      <c r="S52" s="171"/>
      <c r="T52" s="224"/>
      <c r="U52" s="225"/>
      <c r="V52" s="226"/>
      <c r="W52" s="226"/>
      <c r="X52" s="173"/>
      <c r="Y52" s="227"/>
      <c r="Z52" s="173"/>
      <c r="AA52" s="228"/>
      <c r="AB52" s="229"/>
      <c r="AC52" s="229"/>
      <c r="AD52" s="173"/>
      <c r="AE52" s="168"/>
      <c r="AF52" s="82"/>
      <c r="AG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c r="T53" s="92"/>
      <c r="U53" s="169"/>
      <c r="V53" s="144"/>
      <c r="W53" s="144"/>
      <c r="X53" s="164"/>
      <c r="Y53" s="165"/>
      <c r="Z53" s="164"/>
      <c r="AA53" s="166"/>
      <c r="AB53" s="167"/>
      <c r="AC53" s="167"/>
      <c r="AD53" s="164"/>
      <c r="AE53" s="168"/>
      <c r="AF53" s="82"/>
      <c r="AG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c r="T54" s="92"/>
      <c r="U54" s="92"/>
      <c r="V54" s="222"/>
      <c r="W54" s="222"/>
      <c r="X54" s="160"/>
      <c r="Y54" s="223"/>
      <c r="Z54" s="160"/>
      <c r="AA54" s="158"/>
      <c r="AB54" s="159"/>
      <c r="AC54" s="159"/>
      <c r="AD54" s="160"/>
      <c r="AE54" s="161"/>
      <c r="AF54" s="135"/>
      <c r="AG54" s="135"/>
    </row>
    <row r="55" ht="14.25" customHeight="1">
      <c r="A55" s="56"/>
      <c r="B55" s="82"/>
      <c r="C55" s="82"/>
      <c r="D55" s="82"/>
      <c r="E55" s="82"/>
      <c r="F55" s="164"/>
      <c r="G55" s="209"/>
      <c r="H55" s="164"/>
      <c r="I55" s="144"/>
      <c r="J55" s="210"/>
      <c r="K55" s="210"/>
      <c r="L55" s="160"/>
      <c r="M55" s="211"/>
      <c r="N55" s="56"/>
      <c r="O55" s="56"/>
      <c r="P55" s="56"/>
      <c r="Q55" s="56"/>
      <c r="R55" s="56"/>
      <c r="S55" s="56"/>
      <c r="T55" s="82"/>
      <c r="U55" s="82"/>
      <c r="V55" s="82"/>
      <c r="W55" s="82"/>
      <c r="X55" s="164"/>
      <c r="Y55" s="209"/>
      <c r="Z55" s="164"/>
      <c r="AA55" s="144"/>
      <c r="AB55" s="210"/>
      <c r="AC55" s="210"/>
      <c r="AD55" s="160"/>
      <c r="AE55" s="211"/>
      <c r="AF55" s="56"/>
      <c r="AG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c r="T56" s="82"/>
      <c r="U56" s="240"/>
      <c r="V56" s="241"/>
      <c r="W56" s="241"/>
      <c r="X56" s="216"/>
      <c r="Y56" s="230"/>
      <c r="Z56" s="231"/>
      <c r="AA56" s="215"/>
      <c r="AB56" s="215"/>
      <c r="AC56" s="216"/>
      <c r="AD56" s="160"/>
      <c r="AE56" s="217"/>
      <c r="AF56" s="82"/>
      <c r="AG56" s="82"/>
    </row>
    <row r="57" ht="14.25" customHeight="1">
      <c r="A57" s="56"/>
      <c r="B57" s="56"/>
      <c r="C57" s="138" t="s">
        <v>200</v>
      </c>
      <c r="D57" s="56"/>
      <c r="E57" s="232"/>
      <c r="F57" s="56"/>
      <c r="G57" s="233"/>
      <c r="H57" s="233"/>
      <c r="I57" s="56"/>
      <c r="J57" s="56"/>
      <c r="K57" s="56"/>
      <c r="L57" s="56"/>
      <c r="M57" s="56"/>
      <c r="N57" s="56"/>
      <c r="O57" s="56"/>
      <c r="P57" s="56"/>
      <c r="Q57" s="56"/>
      <c r="R57" s="56"/>
      <c r="S57" s="56"/>
      <c r="T57" s="56"/>
      <c r="U57" s="138"/>
      <c r="V57" s="56"/>
      <c r="W57" s="232"/>
      <c r="X57" s="56"/>
      <c r="Y57" s="233"/>
      <c r="Z57" s="233"/>
      <c r="AA57" s="56"/>
      <c r="AB57" s="56"/>
      <c r="AC57" s="56"/>
      <c r="AD57" s="56"/>
      <c r="AE57" s="56"/>
      <c r="AF57" s="56"/>
      <c r="AG57" s="56"/>
    </row>
    <row r="58" ht="14.25" customHeight="1">
      <c r="A58" s="56"/>
      <c r="B58" s="56"/>
      <c r="C58" s="138" t="s">
        <v>201</v>
      </c>
      <c r="D58" s="56"/>
      <c r="E58" s="232"/>
      <c r="F58" s="56"/>
      <c r="G58" s="233"/>
      <c r="H58" s="233"/>
      <c r="I58" s="56"/>
      <c r="J58" s="56"/>
      <c r="K58" s="56"/>
      <c r="L58" s="56"/>
      <c r="M58" s="56"/>
      <c r="N58" s="56"/>
      <c r="O58" s="56"/>
      <c r="P58" s="56"/>
      <c r="Q58" s="56"/>
      <c r="R58" s="56"/>
      <c r="S58" s="56"/>
      <c r="T58" s="56"/>
      <c r="U58" s="138"/>
      <c r="V58" s="56"/>
      <c r="W58" s="232"/>
      <c r="X58" s="56"/>
      <c r="Y58" s="233"/>
      <c r="Z58" s="233"/>
      <c r="AA58" s="56"/>
      <c r="AB58" s="56"/>
      <c r="AC58" s="56"/>
      <c r="AD58" s="56"/>
      <c r="AE58" s="56"/>
      <c r="AF58" s="56"/>
      <c r="AG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c r="T59" s="135"/>
      <c r="U59" s="138"/>
      <c r="V59" s="135"/>
      <c r="W59" s="135"/>
      <c r="X59" s="234"/>
      <c r="Y59" s="135"/>
      <c r="Z59" s="135"/>
      <c r="AA59" s="135"/>
      <c r="AB59" s="135"/>
      <c r="AC59" s="135"/>
      <c r="AD59" s="135"/>
      <c r="AE59" s="135"/>
      <c r="AF59" s="135"/>
      <c r="AG59" s="135"/>
    </row>
    <row r="60" ht="14.25" customHeight="1">
      <c r="A60" s="56"/>
      <c r="B60" s="56"/>
      <c r="C60" s="139" t="s">
        <v>203</v>
      </c>
      <c r="D60" s="56"/>
      <c r="E60" s="56"/>
      <c r="F60" s="56"/>
      <c r="G60" s="56"/>
      <c r="H60" s="56"/>
      <c r="I60" s="56"/>
      <c r="J60" s="56"/>
      <c r="K60" s="56"/>
      <c r="L60" s="56"/>
      <c r="M60" s="56"/>
      <c r="N60" s="56"/>
      <c r="O60" s="56"/>
      <c r="P60" s="56"/>
      <c r="Q60" s="56"/>
      <c r="R60" s="56"/>
      <c r="S60" s="56"/>
      <c r="T60" s="56"/>
      <c r="U60" s="139"/>
      <c r="V60" s="56"/>
      <c r="W60" s="56"/>
      <c r="X60" s="56"/>
      <c r="Y60" s="56"/>
      <c r="Z60" s="56"/>
      <c r="AA60" s="56"/>
      <c r="AB60" s="56"/>
      <c r="AC60" s="56"/>
      <c r="AD60" s="56"/>
      <c r="AE60" s="56"/>
      <c r="AF60" s="56"/>
      <c r="AG60" s="56"/>
    </row>
    <row r="61" ht="14.25" customHeight="1">
      <c r="A61" s="56"/>
      <c r="B61" s="56"/>
      <c r="C61" s="56"/>
      <c r="D61" s="56"/>
      <c r="E61" s="56"/>
      <c r="F61" s="56"/>
      <c r="G61" s="56"/>
      <c r="H61" s="56"/>
      <c r="I61" s="99"/>
      <c r="J61" s="99"/>
      <c r="K61" s="56"/>
      <c r="L61" s="56"/>
      <c r="M61" s="56"/>
      <c r="N61" s="56"/>
      <c r="O61" s="56"/>
      <c r="P61" s="56"/>
      <c r="Q61" s="56"/>
      <c r="R61" s="56"/>
      <c r="S61" s="56"/>
      <c r="T61" s="56"/>
      <c r="U61" s="56"/>
      <c r="V61" s="56"/>
      <c r="W61" s="56"/>
      <c r="X61" s="56"/>
      <c r="Y61" s="56"/>
      <c r="Z61" s="56"/>
      <c r="AA61" s="99"/>
      <c r="AB61" s="99"/>
      <c r="AC61" s="56"/>
      <c r="AD61" s="56"/>
      <c r="AE61" s="56"/>
      <c r="AF61" s="56"/>
      <c r="AG61" s="56"/>
    </row>
    <row r="62" ht="14.25" customHeight="1">
      <c r="A62" s="56"/>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row>
    <row r="63" ht="14.25" customHeight="1">
      <c r="A63" s="56"/>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row>
    <row r="64" ht="14.25" customHeight="1">
      <c r="A64" s="56"/>
      <c r="B64" s="56"/>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row>
    <row r="65" ht="14.25" customHeight="1">
      <c r="A65" s="56"/>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row>
    <row r="66" ht="14.25" customHeight="1">
      <c r="A66" s="56"/>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row>
    <row r="67" ht="14.25" customHeight="1">
      <c r="A67" s="56"/>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row>
    <row r="68" ht="14.25" customHeight="1">
      <c r="A68" s="56"/>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row>
    <row r="69" ht="14.25" customHeight="1">
      <c r="A69" s="56"/>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row>
    <row r="70" ht="14.25" customHeight="1">
      <c r="A70" s="56"/>
      <c r="B70" s="56"/>
      <c r="C70" s="56"/>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row>
    <row r="71" ht="14.25" customHeight="1">
      <c r="A71" s="56"/>
      <c r="B71" s="56"/>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row>
    <row r="72" ht="14.25" customHeight="1">
      <c r="A72" s="56"/>
      <c r="B72" s="56"/>
      <c r="C72" s="56"/>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row>
    <row r="73" ht="14.25" customHeight="1">
      <c r="A73" s="56"/>
      <c r="B73" s="56"/>
      <c r="C73" s="56"/>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row>
    <row r="74" ht="14.25" customHeight="1">
      <c r="A74" s="56"/>
      <c r="B74" s="56"/>
      <c r="C74" s="56"/>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row>
    <row r="75" ht="14.25" customHeight="1">
      <c r="A75" s="56"/>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1.43"/>
    <col customWidth="1" min="3" max="3" width="86.57"/>
    <col customWidth="1" min="4" max="4" width="11.43"/>
    <col customWidth="1" min="5" max="5" width="17.43"/>
    <col customWidth="1" min="6" max="6" width="12.57"/>
    <col customWidth="1" min="7" max="18" width="11.43"/>
  </cols>
  <sheetData>
    <row r="1" ht="14.25" customHeight="1">
      <c r="A1" s="56"/>
      <c r="B1" s="76" t="s">
        <v>122</v>
      </c>
      <c r="N1" s="56"/>
      <c r="O1" s="56"/>
      <c r="P1" s="56"/>
      <c r="Q1" s="56"/>
      <c r="R1" s="56"/>
    </row>
    <row r="2" ht="14.25" customHeight="1">
      <c r="B2" s="77" t="s">
        <v>123</v>
      </c>
    </row>
    <row r="3" ht="14.25" customHeight="1">
      <c r="A3" s="56"/>
      <c r="B3" s="76"/>
      <c r="C3" s="76"/>
      <c r="D3" s="76"/>
      <c r="E3" s="76"/>
      <c r="F3" s="76"/>
      <c r="G3" s="76"/>
      <c r="H3" s="76"/>
      <c r="I3" s="76"/>
      <c r="J3" s="76"/>
      <c r="K3" s="76"/>
      <c r="L3" s="76"/>
      <c r="M3" s="76"/>
      <c r="N3" s="56"/>
      <c r="O3" s="56"/>
      <c r="P3" s="56"/>
      <c r="Q3" s="56"/>
      <c r="R3" s="56"/>
    </row>
    <row r="4" ht="14.25" customHeight="1">
      <c r="A4" s="56"/>
      <c r="B4" s="56"/>
      <c r="C4" s="56"/>
      <c r="D4" s="56"/>
      <c r="E4" s="56"/>
      <c r="F4" s="56"/>
      <c r="G4" s="56"/>
      <c r="H4" s="56"/>
      <c r="I4" s="56" t="s">
        <v>125</v>
      </c>
      <c r="J4" s="56">
        <v>35.0</v>
      </c>
      <c r="K4" s="56"/>
      <c r="L4" s="56"/>
      <c r="M4" s="56"/>
      <c r="N4" s="56"/>
      <c r="O4" s="56"/>
      <c r="P4" s="56"/>
      <c r="Q4" s="56"/>
      <c r="R4" s="56"/>
    </row>
    <row r="5" ht="14.25" customHeight="1">
      <c r="A5" s="56"/>
      <c r="B5" s="78" t="s">
        <v>204</v>
      </c>
      <c r="C5" s="140"/>
      <c r="D5" s="243">
        <v>33.92</v>
      </c>
      <c r="E5" s="142"/>
      <c r="F5" s="56" t="s">
        <v>127</v>
      </c>
      <c r="G5" s="56">
        <v>625.0</v>
      </c>
      <c r="H5" s="56"/>
      <c r="I5" s="143">
        <f>D14/G5</f>
        <v>0</v>
      </c>
      <c r="J5" s="56"/>
      <c r="K5" s="56"/>
      <c r="L5" s="56"/>
      <c r="M5" s="56" t="s">
        <v>206</v>
      </c>
      <c r="N5" s="178" t="str">
        <f>+M13+M14+M52</f>
        <v>#ERROR!</v>
      </c>
      <c r="O5" s="56"/>
      <c r="P5" s="56"/>
      <c r="Q5" s="56"/>
      <c r="R5" s="56"/>
    </row>
    <row r="6" ht="14.25" customHeight="1">
      <c r="A6" s="56"/>
      <c r="B6" s="56"/>
      <c r="C6" s="56"/>
      <c r="D6" s="56"/>
      <c r="E6" s="56"/>
      <c r="F6" s="56"/>
      <c r="G6" s="56"/>
      <c r="H6" s="56"/>
      <c r="I6" s="56"/>
      <c r="J6" s="56"/>
      <c r="K6" s="56"/>
      <c r="L6" s="56"/>
      <c r="M6" s="56"/>
      <c r="N6" s="56"/>
      <c r="O6" s="56"/>
      <c r="P6" s="56"/>
      <c r="Q6" s="56"/>
      <c r="R6" s="56"/>
    </row>
    <row r="7" ht="14.25" customHeight="1">
      <c r="A7" s="56"/>
      <c r="B7" s="82"/>
      <c r="C7" s="82"/>
      <c r="D7" s="144" t="s">
        <v>129</v>
      </c>
      <c r="E7" s="145" t="s">
        <v>130</v>
      </c>
      <c r="F7" s="144" t="s">
        <v>131</v>
      </c>
      <c r="G7" s="145" t="s">
        <v>130</v>
      </c>
      <c r="H7" s="144"/>
      <c r="I7" s="146" t="s">
        <v>132</v>
      </c>
      <c r="J7" s="147"/>
      <c r="K7" s="15"/>
      <c r="L7" s="82"/>
      <c r="M7" s="82"/>
      <c r="O7" s="56"/>
      <c r="P7" s="82"/>
      <c r="Q7" s="82"/>
      <c r="R7" s="56"/>
    </row>
    <row r="8" ht="14.25" customHeight="1">
      <c r="A8" s="56"/>
      <c r="B8" s="82"/>
      <c r="C8" s="148" t="s">
        <v>133</v>
      </c>
      <c r="D8" s="149" t="s">
        <v>134</v>
      </c>
      <c r="E8" s="150" t="s">
        <v>135</v>
      </c>
      <c r="F8" s="149" t="s">
        <v>136</v>
      </c>
      <c r="G8" s="150" t="s">
        <v>131</v>
      </c>
      <c r="H8" s="149"/>
      <c r="I8" s="149" t="s">
        <v>138</v>
      </c>
      <c r="J8" s="151" t="s">
        <v>139</v>
      </c>
      <c r="K8" s="152" t="s">
        <v>214</v>
      </c>
      <c r="L8" s="149"/>
      <c r="M8" s="153" t="s">
        <v>141</v>
      </c>
      <c r="N8" s="56"/>
      <c r="O8" s="56"/>
      <c r="P8" s="82"/>
      <c r="Q8" s="82"/>
      <c r="R8" s="56"/>
    </row>
    <row r="9" ht="14.25" customHeight="1">
      <c r="A9" s="56"/>
      <c r="B9" s="82"/>
      <c r="C9" s="82"/>
      <c r="D9" s="82"/>
      <c r="E9" s="154"/>
      <c r="F9" s="82"/>
      <c r="G9" s="154"/>
      <c r="H9" s="82"/>
      <c r="I9" s="82"/>
      <c r="J9" s="155"/>
      <c r="K9" s="155"/>
      <c r="L9" s="82"/>
      <c r="M9" s="156"/>
      <c r="N9" s="56"/>
      <c r="O9" s="56"/>
      <c r="P9" s="56"/>
      <c r="Q9" s="56"/>
      <c r="R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row>
    <row r="11" ht="14.25" customHeight="1">
      <c r="A11" s="82"/>
      <c r="B11" s="82"/>
      <c r="C11" s="82" t="s">
        <v>144</v>
      </c>
      <c r="D11" s="162">
        <v>330.5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row>
    <row r="13" ht="14.25" customHeight="1">
      <c r="A13" s="56"/>
      <c r="B13" s="82"/>
      <c r="C13" s="171" t="s">
        <v>148</v>
      </c>
      <c r="D13" s="171">
        <f>475*0.75</f>
        <v>356.25</v>
      </c>
      <c r="E13" s="172" t="s">
        <v>149</v>
      </c>
      <c r="F13" s="173">
        <f>(D13*G5)/12</f>
        <v>18554.6875</v>
      </c>
      <c r="G13" s="174" t="s">
        <v>146</v>
      </c>
      <c r="H13" s="173"/>
      <c r="I13" s="175">
        <f>(D13*G5)/J4</f>
        <v>6361.607143</v>
      </c>
      <c r="J13" s="176">
        <f>(D13*G5)/D5</f>
        <v>6564.158314</v>
      </c>
      <c r="K13" s="176">
        <f>D13/26</f>
        <v>13.70192308</v>
      </c>
      <c r="L13" s="171"/>
      <c r="M13" s="177" t="str">
        <f t="shared" si="2"/>
        <v>#ERROR!</v>
      </c>
      <c r="N13" s="56"/>
      <c r="O13" s="178"/>
      <c r="P13" s="56"/>
      <c r="Q13" s="56"/>
      <c r="R13" s="56"/>
    </row>
    <row r="14" ht="14.25" customHeight="1">
      <c r="A14" s="56"/>
      <c r="B14" s="82"/>
      <c r="C14" s="171" t="s">
        <v>150</v>
      </c>
      <c r="D14" s="171">
        <v>0.0</v>
      </c>
      <c r="E14" s="172" t="s">
        <v>151</v>
      </c>
      <c r="F14" s="173"/>
      <c r="G14" s="174" t="s">
        <v>152</v>
      </c>
      <c r="H14" s="173"/>
      <c r="I14" s="175">
        <f>D14/5</f>
        <v>0</v>
      </c>
      <c r="J14" s="176">
        <f>D14/D5</f>
        <v>0</v>
      </c>
      <c r="K14" s="179">
        <f>I5/53.6</f>
        <v>0</v>
      </c>
      <c r="L14" s="171"/>
      <c r="M14" s="177" t="str">
        <f t="shared" si="2"/>
        <v>#ERROR!</v>
      </c>
      <c r="N14" s="56"/>
      <c r="O14" s="56"/>
      <c r="P14" s="56"/>
      <c r="Q14" s="56"/>
      <c r="R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236" t="str">
        <f>+M14+M13+M52</f>
        <v>#ERROR!</v>
      </c>
      <c r="O17" s="82"/>
      <c r="P17" s="82" t="s">
        <v>157</v>
      </c>
      <c r="Q17" s="107">
        <v>13663.955902406415</v>
      </c>
      <c r="R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row>
    <row r="30" ht="14.25" customHeight="1">
      <c r="A30" s="56"/>
      <c r="B30" s="82"/>
      <c r="C30" s="82"/>
      <c r="D30" s="82"/>
      <c r="E30" s="208"/>
      <c r="F30" s="164"/>
      <c r="G30" s="209"/>
      <c r="H30" s="164"/>
      <c r="I30" s="144"/>
      <c r="J30" s="210"/>
      <c r="K30" s="151"/>
      <c r="L30" s="82"/>
      <c r="M30" s="211"/>
      <c r="N30" s="56"/>
      <c r="O30" s="56"/>
      <c r="P30" s="56"/>
      <c r="Q30" s="56"/>
      <c r="R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row>
    <row r="32" ht="14.25" customHeight="1">
      <c r="A32" s="56"/>
      <c r="B32" s="82"/>
      <c r="C32" s="82"/>
      <c r="D32" s="82"/>
      <c r="E32" s="154"/>
      <c r="F32" s="164"/>
      <c r="G32" s="218"/>
      <c r="H32" s="164"/>
      <c r="I32" s="144"/>
      <c r="J32" s="210"/>
      <c r="K32" s="210"/>
      <c r="L32" s="82"/>
      <c r="M32" s="168"/>
      <c r="N32" s="56"/>
      <c r="O32" s="56"/>
      <c r="P32" s="56"/>
      <c r="Q32" s="56"/>
      <c r="R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row>
    <row r="34" ht="14.25" customHeight="1">
      <c r="A34" s="82"/>
      <c r="B34" s="82"/>
      <c r="C34" s="82" t="s">
        <v>181</v>
      </c>
      <c r="D34" s="162">
        <f>D5</f>
        <v>33.92</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row>
    <row r="35" ht="14.25" customHeight="1">
      <c r="A35" s="56"/>
      <c r="B35" s="82"/>
      <c r="C35" s="82"/>
      <c r="D35" s="82"/>
      <c r="E35" s="154"/>
      <c r="F35" s="164"/>
      <c r="G35" s="218"/>
      <c r="H35" s="164"/>
      <c r="I35" s="144"/>
      <c r="J35" s="210"/>
      <c r="K35" s="210"/>
      <c r="L35" s="82"/>
      <c r="M35" s="168"/>
      <c r="N35" s="56"/>
      <c r="O35" s="56"/>
      <c r="P35" s="56"/>
      <c r="Q35" s="56"/>
      <c r="R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row>
    <row r="39" ht="14.25" customHeight="1">
      <c r="A39" s="82"/>
      <c r="B39" s="82"/>
      <c r="C39" s="82" t="s">
        <v>187</v>
      </c>
      <c r="D39" s="162">
        <f>D5</f>
        <v>33.92</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row>
    <row r="40" ht="14.25" customHeight="1">
      <c r="A40" s="56"/>
      <c r="B40" s="82"/>
      <c r="C40" s="82"/>
      <c r="D40" s="82"/>
      <c r="E40" s="208"/>
      <c r="F40" s="164"/>
      <c r="G40" s="209"/>
      <c r="H40" s="164"/>
      <c r="I40" s="144"/>
      <c r="J40" s="210"/>
      <c r="K40" s="151"/>
      <c r="L40" s="82"/>
      <c r="M40" s="211"/>
      <c r="N40" s="56"/>
      <c r="O40" s="56"/>
      <c r="P40" s="56"/>
      <c r="Q40" s="56"/>
      <c r="R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row>
    <row r="42" ht="14.25" customHeight="1">
      <c r="A42" s="56"/>
      <c r="B42" s="82"/>
      <c r="C42" s="82"/>
      <c r="D42" s="82"/>
      <c r="E42" s="82"/>
      <c r="F42" s="164"/>
      <c r="G42" s="220"/>
      <c r="H42" s="164"/>
      <c r="I42" s="144"/>
      <c r="J42" s="210"/>
      <c r="K42" s="221"/>
      <c r="L42" s="82"/>
      <c r="M42" s="168"/>
      <c r="N42" s="56"/>
      <c r="O42" s="56"/>
      <c r="P42" s="56"/>
      <c r="Q42" s="56"/>
      <c r="R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row>
    <row r="52" ht="14.25" customHeight="1">
      <c r="A52" s="171"/>
      <c r="B52" s="224"/>
      <c r="C52" s="225" t="s">
        <v>196</v>
      </c>
      <c r="D52" s="226">
        <v>0.0</v>
      </c>
      <c r="E52" s="226"/>
      <c r="F52" s="173"/>
      <c r="G52" s="227" t="s">
        <v>151</v>
      </c>
      <c r="H52" s="173"/>
      <c r="I52" s="228">
        <f>+D52/J4</f>
        <v>0</v>
      </c>
      <c r="J52" s="229">
        <f>+D52/D5</f>
        <v>0</v>
      </c>
      <c r="K52" s="229" t="str">
        <f t="shared" si="25"/>
        <v>#ERROR!</v>
      </c>
      <c r="L52" s="173"/>
      <c r="M52" s="168" t="str">
        <f t="shared" si="26"/>
        <v>#ERROR!</v>
      </c>
      <c r="N52" s="82"/>
      <c r="O52" s="82"/>
      <c r="P52" s="82"/>
      <c r="Q52" s="82"/>
      <c r="R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row>
    <row r="55" ht="14.25" customHeight="1">
      <c r="A55" s="56"/>
      <c r="B55" s="82"/>
      <c r="C55" s="82"/>
      <c r="D55" s="82"/>
      <c r="E55" s="82"/>
      <c r="F55" s="164"/>
      <c r="G55" s="209"/>
      <c r="H55" s="164"/>
      <c r="I55" s="144"/>
      <c r="J55" s="210"/>
      <c r="K55" s="210"/>
      <c r="L55" s="160"/>
      <c r="M55" s="211"/>
      <c r="N55" s="56"/>
      <c r="O55" s="56"/>
      <c r="P55" s="56"/>
      <c r="Q55" s="56"/>
      <c r="R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row>
    <row r="57" ht="14.25" customHeight="1">
      <c r="A57" s="56"/>
      <c r="B57" s="56"/>
      <c r="C57" s="138" t="s">
        <v>200</v>
      </c>
      <c r="D57" s="56"/>
      <c r="E57" s="232"/>
      <c r="F57" s="56"/>
      <c r="G57" s="233"/>
      <c r="H57" s="233"/>
      <c r="I57" s="56"/>
      <c r="J57" s="56"/>
      <c r="K57" s="56"/>
      <c r="L57" s="56"/>
      <c r="M57" s="56"/>
      <c r="N57" s="56"/>
      <c r="O57" s="56"/>
      <c r="P57" s="56"/>
      <c r="Q57" s="56"/>
      <c r="R57" s="56"/>
    </row>
    <row r="58" ht="14.25" customHeight="1">
      <c r="A58" s="56"/>
      <c r="B58" s="56"/>
      <c r="C58" s="138" t="s">
        <v>201</v>
      </c>
      <c r="D58" s="56"/>
      <c r="E58" s="232"/>
      <c r="F58" s="56"/>
      <c r="G58" s="233"/>
      <c r="H58" s="233"/>
      <c r="I58" s="56"/>
      <c r="J58" s="56"/>
      <c r="K58" s="56"/>
      <c r="L58" s="56"/>
      <c r="M58" s="56"/>
      <c r="N58" s="56"/>
      <c r="O58" s="56"/>
      <c r="P58" s="56"/>
      <c r="Q58" s="56"/>
      <c r="R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row>
    <row r="60" ht="14.25" customHeight="1">
      <c r="A60" s="56"/>
      <c r="B60" s="56"/>
      <c r="C60" s="139" t="s">
        <v>203</v>
      </c>
      <c r="D60" s="56"/>
      <c r="E60" s="56"/>
      <c r="F60" s="56"/>
      <c r="G60" s="56"/>
      <c r="H60" s="56"/>
      <c r="I60" s="56"/>
      <c r="J60" s="56"/>
      <c r="K60" s="56"/>
      <c r="L60" s="56"/>
      <c r="M60" s="56"/>
      <c r="N60" s="56"/>
      <c r="O60" s="56"/>
      <c r="P60" s="56"/>
      <c r="Q60" s="56"/>
      <c r="R60" s="56"/>
    </row>
    <row r="61" ht="14.25" customHeight="1">
      <c r="A61" s="56"/>
      <c r="B61" s="56"/>
      <c r="C61" s="56"/>
      <c r="D61" s="56"/>
      <c r="E61" s="56"/>
      <c r="F61" s="56"/>
      <c r="G61" s="56"/>
      <c r="H61" s="56"/>
      <c r="I61" s="99"/>
      <c r="J61" s="99"/>
      <c r="K61" s="56"/>
      <c r="L61" s="56"/>
      <c r="M61" s="56"/>
      <c r="N61" s="56"/>
      <c r="O61" s="56"/>
      <c r="P61" s="56"/>
      <c r="Q61" s="56"/>
      <c r="R61" s="56"/>
    </row>
    <row r="62" ht="14.25" customHeight="1">
      <c r="A62" s="56"/>
      <c r="B62" s="56"/>
      <c r="C62" s="56"/>
      <c r="D62" s="56"/>
      <c r="E62" s="56"/>
      <c r="F62" s="56"/>
      <c r="G62" s="56"/>
      <c r="H62" s="56"/>
      <c r="I62" s="56"/>
      <c r="J62" s="56"/>
      <c r="K62" s="56"/>
      <c r="L62" s="56"/>
      <c r="M62" s="56"/>
      <c r="N62" s="56"/>
      <c r="O62" s="56"/>
      <c r="P62" s="56"/>
      <c r="Q62" s="56"/>
      <c r="R62" s="56"/>
    </row>
    <row r="63" ht="14.25" customHeight="1">
      <c r="A63" s="56"/>
      <c r="B63" s="56"/>
      <c r="C63" s="56"/>
      <c r="D63" s="56"/>
      <c r="E63" s="56"/>
      <c r="F63" s="56"/>
      <c r="G63" s="56"/>
      <c r="H63" s="56"/>
      <c r="I63" s="56"/>
      <c r="J63" s="56"/>
      <c r="K63" s="56"/>
      <c r="L63" s="56"/>
      <c r="M63" s="56"/>
      <c r="N63" s="56"/>
      <c r="O63" s="56"/>
      <c r="P63" s="56"/>
      <c r="Q63" s="56"/>
      <c r="R63" s="56"/>
    </row>
    <row r="64" ht="14.25" customHeight="1">
      <c r="A64" s="56"/>
      <c r="B64" s="56"/>
      <c r="C64" s="56"/>
      <c r="D64" s="56"/>
      <c r="E64" s="56"/>
      <c r="F64" s="56"/>
      <c r="G64" s="56"/>
      <c r="H64" s="56"/>
      <c r="I64" s="56"/>
      <c r="J64" s="56"/>
      <c r="K64" s="56"/>
      <c r="L64" s="56"/>
      <c r="M64" s="56"/>
      <c r="N64" s="56"/>
      <c r="O64" s="56"/>
      <c r="P64" s="56"/>
      <c r="Q64" s="56"/>
      <c r="R64" s="56"/>
    </row>
    <row r="65" ht="14.25" customHeight="1">
      <c r="A65" s="56"/>
      <c r="B65" s="56"/>
      <c r="C65" s="56"/>
      <c r="D65" s="56"/>
      <c r="E65" s="56"/>
      <c r="F65" s="56"/>
      <c r="G65" s="56"/>
      <c r="H65" s="56"/>
      <c r="I65" s="56"/>
      <c r="J65" s="56"/>
      <c r="K65" s="56"/>
      <c r="L65" s="56"/>
      <c r="M65" s="56"/>
      <c r="N65" s="56"/>
      <c r="O65" s="56"/>
      <c r="P65" s="56"/>
      <c r="Q65" s="56"/>
      <c r="R65" s="56"/>
    </row>
    <row r="66" ht="14.25" customHeight="1">
      <c r="A66" s="56"/>
      <c r="B66" s="56"/>
      <c r="C66" s="56"/>
      <c r="D66" s="56"/>
      <c r="E66" s="56"/>
      <c r="F66" s="56"/>
      <c r="G66" s="56"/>
      <c r="H66" s="56"/>
      <c r="I66" s="56"/>
      <c r="J66" s="56"/>
      <c r="K66" s="56"/>
      <c r="L66" s="56"/>
      <c r="M66" s="56"/>
      <c r="N66" s="56"/>
      <c r="O66" s="56"/>
      <c r="P66" s="56"/>
      <c r="Q66" s="56"/>
      <c r="R66" s="56"/>
    </row>
    <row r="67" ht="14.25" customHeight="1">
      <c r="A67" s="56"/>
      <c r="B67" s="56"/>
      <c r="C67" s="56"/>
      <c r="D67" s="56"/>
      <c r="E67" s="56"/>
      <c r="F67" s="56"/>
      <c r="G67" s="56"/>
      <c r="H67" s="56"/>
      <c r="I67" s="56"/>
      <c r="J67" s="56"/>
      <c r="K67" s="56"/>
      <c r="L67" s="56"/>
      <c r="M67" s="56"/>
      <c r="N67" s="56"/>
      <c r="O67" s="56"/>
      <c r="P67" s="56"/>
      <c r="Q67" s="56"/>
      <c r="R67" s="56"/>
    </row>
    <row r="68" ht="14.25" customHeight="1">
      <c r="A68" s="56"/>
      <c r="B68" s="56"/>
      <c r="C68" s="56"/>
      <c r="D68" s="56"/>
      <c r="E68" s="56"/>
      <c r="F68" s="56"/>
      <c r="G68" s="56"/>
      <c r="H68" s="56"/>
      <c r="I68" s="56"/>
      <c r="J68" s="56"/>
      <c r="K68" s="56"/>
      <c r="L68" s="56"/>
      <c r="M68" s="56"/>
      <c r="N68" s="56"/>
      <c r="O68" s="56"/>
      <c r="P68" s="56"/>
      <c r="Q68" s="56"/>
      <c r="R68" s="56"/>
    </row>
    <row r="69" ht="14.25" customHeight="1">
      <c r="A69" s="56"/>
      <c r="B69" s="56"/>
      <c r="C69" s="56"/>
      <c r="D69" s="56"/>
      <c r="E69" s="56"/>
      <c r="F69" s="56"/>
      <c r="G69" s="56"/>
      <c r="H69" s="56"/>
      <c r="I69" s="56"/>
      <c r="J69" s="56"/>
      <c r="K69" s="56"/>
      <c r="L69" s="56"/>
      <c r="M69" s="56"/>
      <c r="N69" s="56"/>
      <c r="O69" s="56"/>
      <c r="P69" s="56"/>
      <c r="Q69" s="56"/>
      <c r="R69" s="56"/>
    </row>
    <row r="70" ht="14.25" customHeight="1">
      <c r="A70" s="56"/>
      <c r="B70" s="56"/>
      <c r="C70" s="56"/>
      <c r="D70" s="56"/>
      <c r="E70" s="56"/>
      <c r="F70" s="56"/>
      <c r="G70" s="56"/>
      <c r="H70" s="56"/>
      <c r="I70" s="56"/>
      <c r="J70" s="56"/>
      <c r="K70" s="56"/>
      <c r="L70" s="56"/>
      <c r="M70" s="56"/>
      <c r="N70" s="56"/>
      <c r="O70" s="56"/>
      <c r="P70" s="56"/>
      <c r="Q70" s="56"/>
      <c r="R70" s="56"/>
    </row>
    <row r="71" ht="14.25" customHeight="1">
      <c r="A71" s="56"/>
      <c r="B71" s="56"/>
      <c r="C71" s="56"/>
      <c r="D71" s="56"/>
      <c r="E71" s="56"/>
      <c r="F71" s="56"/>
      <c r="G71" s="56"/>
      <c r="H71" s="56"/>
      <c r="I71" s="56"/>
      <c r="J71" s="56"/>
      <c r="K71" s="56"/>
      <c r="L71" s="56"/>
      <c r="M71" s="56"/>
      <c r="N71" s="56"/>
      <c r="O71" s="56"/>
      <c r="P71" s="56"/>
      <c r="Q71" s="56"/>
      <c r="R71" s="56"/>
    </row>
    <row r="72" ht="14.25" customHeight="1">
      <c r="A72" s="56"/>
      <c r="B72" s="56"/>
      <c r="C72" s="56"/>
      <c r="D72" s="56"/>
      <c r="E72" s="56"/>
      <c r="F72" s="56"/>
      <c r="G72" s="56"/>
      <c r="H72" s="56"/>
      <c r="I72" s="56"/>
      <c r="J72" s="56"/>
      <c r="K72" s="56"/>
      <c r="L72" s="56"/>
      <c r="M72" s="56"/>
      <c r="N72" s="56"/>
      <c r="O72" s="56"/>
      <c r="P72" s="56"/>
      <c r="Q72" s="56"/>
      <c r="R72" s="56"/>
    </row>
    <row r="73" ht="14.25" customHeight="1">
      <c r="A73" s="56"/>
      <c r="B73" s="56"/>
      <c r="C73" s="56"/>
      <c r="D73" s="56"/>
      <c r="E73" s="56"/>
      <c r="F73" s="56"/>
      <c r="G73" s="56"/>
      <c r="H73" s="56"/>
      <c r="I73" s="56"/>
      <c r="J73" s="56"/>
      <c r="K73" s="56"/>
      <c r="L73" s="56"/>
      <c r="M73" s="56"/>
      <c r="N73" s="56"/>
      <c r="O73" s="56"/>
      <c r="P73" s="56"/>
      <c r="Q73" s="56"/>
      <c r="R73" s="56"/>
    </row>
    <row r="74" ht="14.25" customHeight="1">
      <c r="A74" s="56"/>
      <c r="B74" s="56"/>
      <c r="C74" s="56"/>
      <c r="D74" s="56"/>
      <c r="E74" s="56"/>
      <c r="F74" s="56"/>
      <c r="G74" s="56"/>
      <c r="H74" s="56"/>
      <c r="I74" s="56"/>
      <c r="J74" s="56"/>
      <c r="K74" s="56"/>
      <c r="L74" s="56"/>
      <c r="M74" s="56"/>
      <c r="N74" s="56"/>
      <c r="O74" s="56"/>
      <c r="P74" s="56"/>
      <c r="Q74" s="56"/>
      <c r="R74" s="56"/>
    </row>
    <row r="75" ht="14.25" customHeight="1">
      <c r="A75" s="56"/>
      <c r="B75" s="56"/>
      <c r="C75" s="56"/>
      <c r="D75" s="56"/>
      <c r="E75" s="56"/>
      <c r="F75" s="56"/>
      <c r="G75" s="56"/>
      <c r="H75" s="56"/>
      <c r="I75" s="56"/>
      <c r="J75" s="56"/>
      <c r="K75" s="56"/>
      <c r="L75" s="56"/>
      <c r="M75" s="56"/>
      <c r="N75" s="56"/>
      <c r="O75" s="56"/>
      <c r="P75" s="56"/>
      <c r="Q75" s="56"/>
      <c r="R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9" width="11.43"/>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35.0</v>
      </c>
      <c r="K4" s="56"/>
      <c r="L4" s="56"/>
      <c r="M4" s="56"/>
      <c r="N4" s="56"/>
      <c r="O4" s="56"/>
      <c r="P4" s="56"/>
      <c r="Q4" s="56"/>
      <c r="R4" s="56"/>
      <c r="S4" s="56"/>
    </row>
    <row r="5" ht="14.25" customHeight="1">
      <c r="A5" s="56"/>
      <c r="B5" s="78" t="s">
        <v>204</v>
      </c>
      <c r="C5" s="140"/>
      <c r="D5" s="141">
        <v>27.14</v>
      </c>
      <c r="E5" s="142"/>
      <c r="F5" s="56" t="s">
        <v>127</v>
      </c>
      <c r="G5" s="56">
        <v>625.0</v>
      </c>
      <c r="H5" s="56"/>
      <c r="I5" s="143">
        <f>D14/G5</f>
        <v>800</v>
      </c>
      <c r="J5" s="56"/>
      <c r="K5" s="56"/>
      <c r="L5" s="56"/>
      <c r="M5" s="56" t="s">
        <v>206</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215</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v>300.5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950*0.75</f>
        <v>712.5</v>
      </c>
      <c r="E13" s="172" t="s">
        <v>149</v>
      </c>
      <c r="F13" s="173">
        <f>(D13*G5)/12</f>
        <v>37109.375</v>
      </c>
      <c r="G13" s="174" t="s">
        <v>146</v>
      </c>
      <c r="H13" s="173"/>
      <c r="I13" s="175">
        <f>(D13*G5)/J4</f>
        <v>12723.21429</v>
      </c>
      <c r="J13" s="176">
        <f>(D13*G5)/D5</f>
        <v>16407.97716</v>
      </c>
      <c r="K13" s="176">
        <f>D13/26</f>
        <v>27.40384615</v>
      </c>
      <c r="L13" s="171"/>
      <c r="M13" s="177" t="str">
        <f t="shared" si="2"/>
        <v>#ERROR!</v>
      </c>
      <c r="N13" s="56"/>
      <c r="O13" s="178"/>
      <c r="P13" s="56"/>
      <c r="Q13" s="56"/>
      <c r="R13" s="56"/>
      <c r="S13" s="56"/>
    </row>
    <row r="14" ht="14.25" customHeight="1">
      <c r="A14" s="56"/>
      <c r="B14" s="82"/>
      <c r="C14" s="171" t="s">
        <v>150</v>
      </c>
      <c r="D14" s="235">
        <f>250000*2</f>
        <v>500000</v>
      </c>
      <c r="E14" s="172" t="s">
        <v>151</v>
      </c>
      <c r="F14" s="173"/>
      <c r="G14" s="174" t="s">
        <v>152</v>
      </c>
      <c r="H14" s="173"/>
      <c r="I14" s="175">
        <f>D14/5</f>
        <v>100000</v>
      </c>
      <c r="J14" s="176">
        <f>D14/D5</f>
        <v>18422.99189</v>
      </c>
      <c r="K14" s="179">
        <f>I5/27.1</f>
        <v>29.5202952</v>
      </c>
      <c r="L14" s="171"/>
      <c r="M14" s="177" t="str">
        <f t="shared" si="2"/>
        <v>#ERROR!</v>
      </c>
      <c r="N14" s="56"/>
      <c r="O14" s="56"/>
      <c r="P14" s="56"/>
      <c r="Q14" s="56"/>
      <c r="R14" s="56"/>
      <c r="S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27.14</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27.14</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v>0.0</v>
      </c>
      <c r="E52" s="226"/>
      <c r="F52" s="173"/>
      <c r="G52" s="227" t="s">
        <v>151</v>
      </c>
      <c r="H52" s="173"/>
      <c r="I52" s="228">
        <f>+D52/J4</f>
        <v>0</v>
      </c>
      <c r="J52" s="229">
        <f>+D52/D5</f>
        <v>0</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9" width="11.43"/>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35.0</v>
      </c>
      <c r="K4" s="56"/>
      <c r="L4" s="56"/>
      <c r="M4" s="56"/>
      <c r="N4" s="56"/>
      <c r="O4" s="56"/>
      <c r="P4" s="56"/>
      <c r="Q4" s="56"/>
      <c r="R4" s="56"/>
      <c r="S4" s="56"/>
    </row>
    <row r="5" ht="14.25" customHeight="1">
      <c r="A5" s="56"/>
      <c r="B5" s="78" t="s">
        <v>204</v>
      </c>
      <c r="C5" s="140"/>
      <c r="D5" s="141">
        <v>25.0</v>
      </c>
      <c r="E5" s="142"/>
      <c r="F5" s="56" t="s">
        <v>127</v>
      </c>
      <c r="G5" s="56">
        <v>625.0</v>
      </c>
      <c r="H5" s="56"/>
      <c r="I5" s="143">
        <f>D14/G5</f>
        <v>800</v>
      </c>
      <c r="J5" s="56"/>
      <c r="K5" s="56"/>
      <c r="L5" s="56"/>
      <c r="M5" s="56" t="s">
        <v>206</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216</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v>300.5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875*0.75</f>
        <v>656.25</v>
      </c>
      <c r="E13" s="172" t="s">
        <v>149</v>
      </c>
      <c r="F13" s="173">
        <f>(D13*G5)/12</f>
        <v>34179.6875</v>
      </c>
      <c r="G13" s="174" t="s">
        <v>146</v>
      </c>
      <c r="H13" s="173"/>
      <c r="I13" s="175">
        <f>(D13*G5)/J4</f>
        <v>11718.75</v>
      </c>
      <c r="J13" s="176">
        <f>(D13*G5)/D5</f>
        <v>16406.25</v>
      </c>
      <c r="K13" s="176">
        <f>D13/26</f>
        <v>25.24038462</v>
      </c>
      <c r="L13" s="171"/>
      <c r="M13" s="177" t="str">
        <f t="shared" si="2"/>
        <v>#ERROR!</v>
      </c>
      <c r="N13" s="56"/>
      <c r="O13" s="178"/>
      <c r="P13" s="56"/>
      <c r="Q13" s="56"/>
      <c r="R13" s="56"/>
      <c r="S13" s="56"/>
    </row>
    <row r="14" ht="14.25" customHeight="1">
      <c r="A14" s="56"/>
      <c r="B14" s="82"/>
      <c r="C14" s="171" t="s">
        <v>150</v>
      </c>
      <c r="D14" s="171">
        <v>500000.0</v>
      </c>
      <c r="E14" s="172" t="s">
        <v>151</v>
      </c>
      <c r="F14" s="173"/>
      <c r="G14" s="174" t="s">
        <v>152</v>
      </c>
      <c r="H14" s="173"/>
      <c r="I14" s="175">
        <f>D14/5</f>
        <v>100000</v>
      </c>
      <c r="J14" s="176">
        <f>D14/D5</f>
        <v>20000</v>
      </c>
      <c r="K14" s="179">
        <f>I5/27.1</f>
        <v>29.5202952</v>
      </c>
      <c r="L14" s="171"/>
      <c r="M14" s="177" t="str">
        <f t="shared" si="2"/>
        <v>#ERROR!</v>
      </c>
      <c r="N14" s="56"/>
      <c r="O14" s="56"/>
      <c r="P14" s="56"/>
      <c r="Q14" s="56"/>
      <c r="R14" s="56"/>
      <c r="S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25</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25</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v>0.0</v>
      </c>
      <c r="E52" s="226"/>
      <c r="F52" s="173"/>
      <c r="G52" s="227" t="s">
        <v>151</v>
      </c>
      <c r="H52" s="173"/>
      <c r="I52" s="228">
        <f>+D52/J4</f>
        <v>0</v>
      </c>
      <c r="J52" s="229">
        <f>+D52/D5</f>
        <v>0</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1.43"/>
    <col customWidth="1" min="3" max="3" width="86.57"/>
    <col customWidth="1" min="4" max="19" width="11.43"/>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21.0</v>
      </c>
      <c r="K4" s="56"/>
      <c r="L4" s="56"/>
      <c r="M4" s="56"/>
      <c r="N4" s="56"/>
      <c r="O4" s="56"/>
      <c r="P4" s="56"/>
      <c r="Q4" s="56"/>
      <c r="R4" s="56"/>
      <c r="S4" s="56"/>
    </row>
    <row r="5" ht="14.25" customHeight="1">
      <c r="A5" s="56"/>
      <c r="B5" s="78" t="s">
        <v>204</v>
      </c>
      <c r="C5" s="140"/>
      <c r="D5" s="141">
        <v>36.47</v>
      </c>
      <c r="E5" s="142"/>
      <c r="F5" s="56" t="s">
        <v>127</v>
      </c>
      <c r="G5" s="56">
        <v>593.53</v>
      </c>
      <c r="H5" s="56"/>
      <c r="I5" s="143">
        <f>D14/G5</f>
        <v>808.7207049</v>
      </c>
      <c r="J5" s="56"/>
      <c r="K5" s="56"/>
      <c r="L5" s="56"/>
      <c r="M5" s="56" t="s">
        <v>206</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217</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v>299.5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766*0.75</f>
        <v>574.5</v>
      </c>
      <c r="E13" s="172" t="s">
        <v>149</v>
      </c>
      <c r="F13" s="173">
        <f>(D13*G5)/12</f>
        <v>28415.24875</v>
      </c>
      <c r="G13" s="174" t="s">
        <v>146</v>
      </c>
      <c r="H13" s="173"/>
      <c r="I13" s="175">
        <f>(D13*G5)/J4</f>
        <v>16237.285</v>
      </c>
      <c r="J13" s="176">
        <f>(D13*G5)/D5</f>
        <v>9349.684261</v>
      </c>
      <c r="K13" s="176">
        <f>D13/26</f>
        <v>22.09615385</v>
      </c>
      <c r="L13" s="171"/>
      <c r="M13" s="177" t="str">
        <f t="shared" si="2"/>
        <v>#ERROR!</v>
      </c>
      <c r="N13" s="56"/>
      <c r="O13" s="178"/>
      <c r="P13" s="56"/>
      <c r="Q13" s="56"/>
      <c r="R13" s="56"/>
      <c r="S13" s="56"/>
    </row>
    <row r="14" ht="14.25" customHeight="1">
      <c r="A14" s="56"/>
      <c r="B14" s="82"/>
      <c r="C14" s="171" t="s">
        <v>150</v>
      </c>
      <c r="D14" s="171">
        <v>480000.0</v>
      </c>
      <c r="E14" s="172" t="s">
        <v>151</v>
      </c>
      <c r="F14" s="173"/>
      <c r="G14" s="174" t="s">
        <v>152</v>
      </c>
      <c r="H14" s="173"/>
      <c r="I14" s="175">
        <f>D14/5</f>
        <v>96000</v>
      </c>
      <c r="J14" s="176">
        <f>D14/D5</f>
        <v>13161.5026</v>
      </c>
      <c r="K14" s="179">
        <f>I5/36</f>
        <v>22.46446403</v>
      </c>
      <c r="L14" s="171"/>
      <c r="M14" s="177" t="str">
        <f t="shared" si="2"/>
        <v>#ERROR!</v>
      </c>
      <c r="N14" s="56"/>
      <c r="O14" s="56"/>
      <c r="P14" s="56"/>
      <c r="Q14" s="56"/>
      <c r="R14" s="56"/>
      <c r="S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36.47</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36.47</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v>5000000.0</v>
      </c>
      <c r="E52" s="226"/>
      <c r="F52" s="173"/>
      <c r="G52" s="227" t="s">
        <v>151</v>
      </c>
      <c r="H52" s="173"/>
      <c r="I52" s="228">
        <f>+D52/J4</f>
        <v>238095.2381</v>
      </c>
      <c r="J52" s="229">
        <f>+D52/D5</f>
        <v>137098.9855</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1.43"/>
    <col customWidth="1" min="3" max="3" width="86.57"/>
    <col customWidth="1" min="4" max="19" width="11.43"/>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21.0</v>
      </c>
      <c r="K4" s="56"/>
      <c r="L4" s="56"/>
      <c r="M4" s="56"/>
      <c r="N4" s="56"/>
      <c r="O4" s="56"/>
      <c r="P4" s="56"/>
      <c r="Q4" s="56"/>
      <c r="R4" s="56"/>
      <c r="S4" s="56"/>
    </row>
    <row r="5" ht="14.25" customHeight="1">
      <c r="A5" s="56"/>
      <c r="B5" s="78" t="s">
        <v>204</v>
      </c>
      <c r="C5" s="140"/>
      <c r="D5" s="141">
        <v>31.2</v>
      </c>
      <c r="E5" s="142"/>
      <c r="F5" s="56" t="s">
        <v>127</v>
      </c>
      <c r="G5" s="56">
        <v>625.0</v>
      </c>
      <c r="H5" s="56"/>
      <c r="I5" s="143">
        <f>D14/G5</f>
        <v>640</v>
      </c>
      <c r="J5" s="56"/>
      <c r="K5" s="56"/>
      <c r="L5" s="56"/>
      <c r="M5" s="56" t="s">
        <v>206</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218</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v>299.5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655*0.75</f>
        <v>491.25</v>
      </c>
      <c r="E13" s="172" t="s">
        <v>149</v>
      </c>
      <c r="F13" s="173">
        <f>(D13*G5)/12</f>
        <v>25585.9375</v>
      </c>
      <c r="G13" s="174" t="s">
        <v>146</v>
      </c>
      <c r="H13" s="173"/>
      <c r="I13" s="175">
        <f>(D13*G5)/J4</f>
        <v>14620.53571</v>
      </c>
      <c r="J13" s="176">
        <f>(D13*G5)/D5</f>
        <v>9840.745192</v>
      </c>
      <c r="K13" s="176">
        <f>D13/26</f>
        <v>18.89423077</v>
      </c>
      <c r="L13" s="171"/>
      <c r="M13" s="177" t="str">
        <f t="shared" si="2"/>
        <v>#ERROR!</v>
      </c>
      <c r="N13" s="56"/>
      <c r="O13" s="178"/>
      <c r="P13" s="56"/>
      <c r="Q13" s="56"/>
      <c r="R13" s="56"/>
      <c r="S13" s="56"/>
    </row>
    <row r="14" ht="14.25" customHeight="1">
      <c r="A14" s="56"/>
      <c r="B14" s="82"/>
      <c r="C14" s="171" t="s">
        <v>150</v>
      </c>
      <c r="D14" s="171">
        <v>400000.0</v>
      </c>
      <c r="E14" s="172" t="s">
        <v>151</v>
      </c>
      <c r="F14" s="173"/>
      <c r="G14" s="174" t="s">
        <v>152</v>
      </c>
      <c r="H14" s="173"/>
      <c r="I14" s="175">
        <f>D14/5</f>
        <v>80000</v>
      </c>
      <c r="J14" s="176">
        <f>D14/D5</f>
        <v>12820.51282</v>
      </c>
      <c r="K14" s="179">
        <f>I5/36</f>
        <v>17.77777778</v>
      </c>
      <c r="L14" s="171"/>
      <c r="M14" s="177" t="str">
        <f t="shared" si="2"/>
        <v>#ERROR!</v>
      </c>
      <c r="N14" s="56"/>
      <c r="O14" s="56"/>
      <c r="P14" s="56"/>
      <c r="Q14" s="56"/>
      <c r="R14" s="56"/>
      <c r="S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31.2</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31.2</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v>0.0</v>
      </c>
      <c r="E52" s="226"/>
      <c r="F52" s="173"/>
      <c r="G52" s="227" t="s">
        <v>151</v>
      </c>
      <c r="H52" s="173"/>
      <c r="I52" s="228">
        <f>+D52/J4</f>
        <v>0</v>
      </c>
      <c r="J52" s="229">
        <f>+D52/D5</f>
        <v>0</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1.43"/>
    <col customWidth="1" min="3" max="3" width="35.43"/>
    <col customWidth="1" min="4" max="4" width="13.0"/>
    <col customWidth="1" min="5" max="19" width="11.43"/>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16.0</v>
      </c>
      <c r="K4" s="56"/>
      <c r="L4" s="56"/>
      <c r="M4" s="56"/>
      <c r="N4" s="56"/>
      <c r="O4" s="56"/>
      <c r="P4" s="56"/>
      <c r="Q4" s="56"/>
      <c r="R4" s="56"/>
      <c r="S4" s="56"/>
    </row>
    <row r="5" ht="14.25" customHeight="1">
      <c r="A5" s="56"/>
      <c r="B5" s="78" t="s">
        <v>204</v>
      </c>
      <c r="C5" s="140"/>
      <c r="D5" s="141">
        <v>47.5</v>
      </c>
      <c r="E5" s="142"/>
      <c r="F5" s="56" t="s">
        <v>127</v>
      </c>
      <c r="G5" s="56">
        <v>593.53</v>
      </c>
      <c r="H5" s="56"/>
      <c r="I5" s="143">
        <f>D14/G5</f>
        <v>3285.427864</v>
      </c>
      <c r="J5" s="56"/>
      <c r="K5" s="56"/>
      <c r="L5" s="56"/>
      <c r="M5" s="56" t="s">
        <v>219</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220</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f>299.5+20</f>
        <v>319.5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760*0.75</f>
        <v>570</v>
      </c>
      <c r="E13" s="172" t="s">
        <v>149</v>
      </c>
      <c r="F13" s="173">
        <f>(D13*G5)/12</f>
        <v>28192.675</v>
      </c>
      <c r="G13" s="174" t="s">
        <v>146</v>
      </c>
      <c r="H13" s="173"/>
      <c r="I13" s="175">
        <f>(D13*G5)/J4</f>
        <v>21144.50625</v>
      </c>
      <c r="J13" s="176">
        <f>(D13*G5)/D5</f>
        <v>7122.36</v>
      </c>
      <c r="K13" s="176">
        <f>D13/26</f>
        <v>21.92307692</v>
      </c>
      <c r="L13" s="171"/>
      <c r="M13" s="177" t="str">
        <f t="shared" si="2"/>
        <v>#ERROR!</v>
      </c>
      <c r="N13" s="56"/>
      <c r="O13" s="178"/>
      <c r="P13" s="56"/>
      <c r="Q13" s="56"/>
      <c r="R13" s="56"/>
      <c r="S13" s="56"/>
    </row>
    <row r="14" ht="14.25" customHeight="1">
      <c r="A14" s="56"/>
      <c r="B14" s="82"/>
      <c r="C14" s="171" t="s">
        <v>150</v>
      </c>
      <c r="D14" s="235">
        <f>200000+1200000+550000</f>
        <v>1950000</v>
      </c>
      <c r="E14" s="172" t="s">
        <v>151</v>
      </c>
      <c r="F14" s="173"/>
      <c r="G14" s="174" t="s">
        <v>152</v>
      </c>
      <c r="H14" s="173"/>
      <c r="I14" s="175">
        <f>D14/5</f>
        <v>390000</v>
      </c>
      <c r="J14" s="176">
        <f>D14/D5</f>
        <v>41052.63158</v>
      </c>
      <c r="K14" s="179">
        <f>I5/47.5</f>
        <v>69.1669024</v>
      </c>
      <c r="L14" s="171"/>
      <c r="M14" s="177" t="str">
        <f t="shared" si="2"/>
        <v>#ERROR!</v>
      </c>
      <c r="N14" s="56"/>
      <c r="O14" s="56"/>
      <c r="P14" s="56"/>
      <c r="Q14" s="56"/>
      <c r="R14" s="56"/>
      <c r="S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47.5</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47.5</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v>4000000.0</v>
      </c>
      <c r="E52" s="226"/>
      <c r="F52" s="173"/>
      <c r="G52" s="227" t="s">
        <v>151</v>
      </c>
      <c r="H52" s="173"/>
      <c r="I52" s="228">
        <f>+D52/J4</f>
        <v>250000</v>
      </c>
      <c r="J52" s="229">
        <f>+D52/D5</f>
        <v>84210.52632</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1.43"/>
    <col customWidth="1" min="3" max="3" width="35.43"/>
    <col customWidth="1" min="4" max="4" width="13.0"/>
    <col customWidth="1" min="5" max="5" width="11.43"/>
    <col customWidth="1" min="6" max="6" width="11.57"/>
    <col customWidth="1" min="7" max="19" width="11.43"/>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16.0</v>
      </c>
      <c r="K4" s="56"/>
      <c r="L4" s="56"/>
      <c r="M4" s="56"/>
      <c r="N4" s="56"/>
      <c r="O4" s="56"/>
      <c r="P4" s="56"/>
      <c r="Q4" s="56"/>
      <c r="R4" s="56"/>
      <c r="S4" s="56"/>
    </row>
    <row r="5" ht="14.25" customHeight="1">
      <c r="A5" s="56"/>
      <c r="B5" s="78" t="s">
        <v>204</v>
      </c>
      <c r="C5" s="140"/>
      <c r="D5" s="141">
        <v>32.85</v>
      </c>
      <c r="E5" s="142"/>
      <c r="F5" s="56" t="s">
        <v>127</v>
      </c>
      <c r="G5" s="56">
        <v>625.0</v>
      </c>
      <c r="H5" s="56"/>
      <c r="I5" s="143">
        <f>D14/G5</f>
        <v>2880</v>
      </c>
      <c r="J5" s="56"/>
      <c r="K5" s="56"/>
      <c r="L5" s="56"/>
      <c r="M5" s="56" t="s">
        <v>221</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222</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f>299.5+20</f>
        <v>319.5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920*0.75</f>
        <v>690</v>
      </c>
      <c r="E13" s="172" t="s">
        <v>149</v>
      </c>
      <c r="F13" s="173">
        <f>(D13*G5)/12</f>
        <v>35937.5</v>
      </c>
      <c r="G13" s="174" t="s">
        <v>146</v>
      </c>
      <c r="H13" s="173"/>
      <c r="I13" s="175">
        <f>(D13*G5)/J4</f>
        <v>26953.125</v>
      </c>
      <c r="J13" s="176">
        <f>(D13*G5)/D5</f>
        <v>13127.85388</v>
      </c>
      <c r="K13" s="176">
        <f>D13/26</f>
        <v>26.53846154</v>
      </c>
      <c r="L13" s="171"/>
      <c r="M13" s="177" t="str">
        <f t="shared" si="2"/>
        <v>#ERROR!</v>
      </c>
      <c r="N13" s="56"/>
      <c r="O13" s="178"/>
      <c r="P13" s="56"/>
      <c r="Q13" s="56"/>
      <c r="R13" s="56"/>
      <c r="S13" s="56"/>
    </row>
    <row r="14" ht="14.25" customHeight="1">
      <c r="A14" s="56"/>
      <c r="B14" s="82"/>
      <c r="C14" s="171" t="s">
        <v>150</v>
      </c>
      <c r="D14" s="235">
        <v>1800000.0</v>
      </c>
      <c r="E14" s="172" t="s">
        <v>151</v>
      </c>
      <c r="F14" s="173">
        <f>+D14/45</f>
        <v>40000</v>
      </c>
      <c r="G14" s="174" t="s">
        <v>152</v>
      </c>
      <c r="H14" s="173"/>
      <c r="I14" s="175">
        <f>D14/5</f>
        <v>360000</v>
      </c>
      <c r="J14" s="176">
        <f>D14/D5</f>
        <v>54794.52055</v>
      </c>
      <c r="K14" s="179">
        <f>I5/47.5</f>
        <v>60.63157895</v>
      </c>
      <c r="L14" s="171"/>
      <c r="M14" s="177" t="str">
        <f t="shared" si="2"/>
        <v>#ERROR!</v>
      </c>
      <c r="N14" s="56"/>
      <c r="O14" s="56"/>
      <c r="P14" s="56"/>
      <c r="Q14" s="56"/>
      <c r="R14" s="56"/>
      <c r="S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32.85</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32.85</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v>1000000.0</v>
      </c>
      <c r="E52" s="226"/>
      <c r="F52" s="173"/>
      <c r="G52" s="227" t="s">
        <v>151</v>
      </c>
      <c r="H52" s="173"/>
      <c r="I52" s="228">
        <f>+D52/J4</f>
        <v>62500</v>
      </c>
      <c r="J52" s="229">
        <f>+D52/D5</f>
        <v>30441.4003</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1.43"/>
    <col customWidth="1" min="3" max="3" width="30.57"/>
    <col customWidth="1" min="4" max="19" width="11.43"/>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20.0</v>
      </c>
      <c r="K4" s="56"/>
      <c r="L4" s="56"/>
      <c r="M4" s="56"/>
      <c r="N4" s="56"/>
      <c r="O4" s="56"/>
      <c r="P4" s="56"/>
      <c r="Q4" s="56"/>
      <c r="R4" s="56"/>
      <c r="S4" s="56"/>
    </row>
    <row r="5" ht="14.25" customHeight="1">
      <c r="A5" s="56"/>
      <c r="B5" s="78" t="s">
        <v>204</v>
      </c>
      <c r="C5" s="140"/>
      <c r="D5" s="141">
        <v>48.75</v>
      </c>
      <c r="E5" s="142"/>
      <c r="F5" s="56" t="s">
        <v>127</v>
      </c>
      <c r="G5" s="56">
        <v>593.53</v>
      </c>
      <c r="H5" s="56"/>
      <c r="I5" s="143">
        <f>D14/G5</f>
        <v>1347.867842</v>
      </c>
      <c r="J5" s="56"/>
      <c r="K5" s="56"/>
      <c r="L5" s="56"/>
      <c r="M5" s="56" t="s">
        <v>219</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223</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v>299.5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975*0.75</f>
        <v>731.25</v>
      </c>
      <c r="E13" s="172" t="s">
        <v>149</v>
      </c>
      <c r="F13" s="173">
        <f>(D13*G5)/12</f>
        <v>36168.23438</v>
      </c>
      <c r="G13" s="174" t="s">
        <v>146</v>
      </c>
      <c r="H13" s="173"/>
      <c r="I13" s="175">
        <f>(D13*G5)/J4</f>
        <v>21700.94063</v>
      </c>
      <c r="J13" s="176">
        <f>(D13*G5)/D5</f>
        <v>8902.95</v>
      </c>
      <c r="K13" s="176">
        <f>D13/26</f>
        <v>28.125</v>
      </c>
      <c r="L13" s="171"/>
      <c r="M13" s="177" t="str">
        <f t="shared" si="2"/>
        <v>#ERROR!</v>
      </c>
      <c r="N13" s="56"/>
      <c r="O13" s="178"/>
      <c r="P13" s="56"/>
      <c r="Q13" s="56"/>
      <c r="R13" s="56"/>
      <c r="S13" s="56"/>
    </row>
    <row r="14" ht="14.25" customHeight="1">
      <c r="A14" s="56"/>
      <c r="B14" s="82"/>
      <c r="C14" s="171" t="s">
        <v>150</v>
      </c>
      <c r="D14" s="171">
        <f>400000+400000</f>
        <v>800000</v>
      </c>
      <c r="E14" s="172" t="s">
        <v>151</v>
      </c>
      <c r="F14" s="173"/>
      <c r="G14" s="174" t="s">
        <v>152</v>
      </c>
      <c r="H14" s="173"/>
      <c r="I14" s="175">
        <f>D14/5</f>
        <v>160000</v>
      </c>
      <c r="J14" s="176">
        <f>D14/D5</f>
        <v>16410.25641</v>
      </c>
      <c r="K14" s="179">
        <f>I5/48.8</f>
        <v>27.62024265</v>
      </c>
      <c r="L14" s="171"/>
      <c r="M14" s="177" t="str">
        <f t="shared" si="2"/>
        <v>#ERROR!</v>
      </c>
      <c r="N14" s="56"/>
      <c r="O14" s="56"/>
      <c r="P14" s="56"/>
      <c r="Q14" s="56"/>
      <c r="R14" s="56"/>
      <c r="S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48.75</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48.75</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v>4000000.0</v>
      </c>
      <c r="E52" s="226"/>
      <c r="F52" s="173"/>
      <c r="G52" s="227" t="s">
        <v>151</v>
      </c>
      <c r="H52" s="173"/>
      <c r="I52" s="228">
        <f>+D52/J4</f>
        <v>200000</v>
      </c>
      <c r="J52" s="229">
        <f>+D52/D5</f>
        <v>82051.28205</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57"/>
    <col customWidth="1" min="2" max="2" width="9.0"/>
    <col customWidth="1" min="3" max="3" width="4.86"/>
    <col customWidth="1" min="4" max="4" width="25.57"/>
    <col customWidth="1" min="5" max="5" width="17.43"/>
    <col customWidth="1" min="6" max="6" width="20.57"/>
    <col customWidth="1" min="7" max="7" width="8.43"/>
    <col customWidth="1" min="8" max="8" width="20.43"/>
    <col customWidth="1" min="9" max="9" width="6.57"/>
    <col customWidth="1" min="10" max="10" width="10.57"/>
    <col customWidth="1" min="11" max="11" width="1.57"/>
    <col customWidth="1" min="12" max="12" width="7.57"/>
    <col customWidth="1" min="13" max="13" width="8.0"/>
    <col customWidth="1" min="14" max="14" width="3.57"/>
    <col customWidth="1" min="15" max="15" width="7.43"/>
    <col customWidth="1" min="16" max="16" width="3.43"/>
    <col customWidth="1" min="17" max="17" width="11.43"/>
    <col customWidth="1" min="18" max="19" width="12.14"/>
    <col customWidth="1" min="20" max="20" width="11.43"/>
    <col customWidth="1" min="21" max="21" width="24.57"/>
  </cols>
  <sheetData>
    <row r="1" ht="14.25" customHeight="1">
      <c r="D1" s="5" t="s">
        <v>22</v>
      </c>
      <c r="E1" s="6"/>
      <c r="F1" s="6"/>
      <c r="G1" s="6"/>
      <c r="H1" s="6"/>
      <c r="I1" s="6"/>
      <c r="J1" s="6"/>
      <c r="Q1" s="7"/>
    </row>
    <row r="2" ht="14.25" customHeight="1">
      <c r="A2" s="8" t="s">
        <v>23</v>
      </c>
      <c r="B2" s="9" t="s">
        <v>24</v>
      </c>
      <c r="D2" s="5" t="s">
        <v>25</v>
      </c>
      <c r="E2" s="6"/>
      <c r="F2" s="6"/>
      <c r="G2" s="6"/>
      <c r="H2" s="6"/>
      <c r="I2" s="6"/>
      <c r="J2" s="6"/>
    </row>
    <row r="3" ht="14.25" customHeight="1">
      <c r="A3" s="10"/>
      <c r="B3" s="10"/>
      <c r="D3" s="10"/>
      <c r="E3" s="10"/>
      <c r="F3" s="10"/>
      <c r="G3" s="10"/>
      <c r="H3" s="10"/>
      <c r="I3" s="10"/>
      <c r="J3" s="10"/>
    </row>
    <row r="4" ht="14.25" customHeight="1">
      <c r="A4" s="10" t="s">
        <v>26</v>
      </c>
      <c r="B4" s="11">
        <v>25.3</v>
      </c>
      <c r="D4" s="10" t="s">
        <v>27</v>
      </c>
      <c r="E4" s="12">
        <f>B16</f>
        <v>293.5</v>
      </c>
      <c r="F4" s="10"/>
      <c r="G4" s="10"/>
      <c r="H4" s="10" t="s">
        <v>28</v>
      </c>
      <c r="I4" s="10"/>
      <c r="J4" s="13">
        <v>5546.0</v>
      </c>
      <c r="L4" s="14" t="s">
        <v>29</v>
      </c>
      <c r="M4" s="15"/>
    </row>
    <row r="5" ht="14.25" customHeight="1">
      <c r="A5" s="10" t="s">
        <v>30</v>
      </c>
      <c r="B5" s="11">
        <v>37.3</v>
      </c>
      <c r="D5" s="10" t="s">
        <v>31</v>
      </c>
      <c r="E5" s="16">
        <v>1362.97</v>
      </c>
      <c r="F5" s="10"/>
      <c r="G5" s="10"/>
      <c r="H5" s="17" t="s">
        <v>32</v>
      </c>
      <c r="I5" s="10"/>
      <c r="J5" s="11">
        <v>37.4</v>
      </c>
      <c r="L5" s="18" t="s">
        <v>33</v>
      </c>
      <c r="M5" s="19" t="s">
        <v>34</v>
      </c>
      <c r="Q5" s="14" t="s">
        <v>35</v>
      </c>
      <c r="R5" s="20" t="s">
        <v>36</v>
      </c>
      <c r="S5" s="21" t="s">
        <v>37</v>
      </c>
    </row>
    <row r="6" ht="14.25" customHeight="1">
      <c r="A6" s="10" t="s">
        <v>38</v>
      </c>
      <c r="B6" s="11">
        <v>25.4</v>
      </c>
      <c r="D6" s="10" t="s">
        <v>39</v>
      </c>
      <c r="E6" s="22">
        <f>L6</f>
        <v>0.4378</v>
      </c>
      <c r="F6" s="10"/>
      <c r="G6" s="10"/>
      <c r="H6" s="23" t="s">
        <v>40</v>
      </c>
      <c r="I6" s="24"/>
      <c r="J6" s="25">
        <f>S6*46/R6</f>
        <v>44.5567269</v>
      </c>
      <c r="L6" s="26">
        <v>0.4378</v>
      </c>
      <c r="M6" s="27">
        <v>0.30110000000000003</v>
      </c>
      <c r="N6" s="28" t="s">
        <v>41</v>
      </c>
      <c r="Q6" s="29" t="s">
        <v>42</v>
      </c>
      <c r="R6" s="30">
        <f t="shared" ref="R6:S6" si="1">AVERAGE(R8:R9)</f>
        <v>1846229.947</v>
      </c>
      <c r="S6" s="31">
        <f t="shared" si="1"/>
        <v>1788303.555</v>
      </c>
    </row>
    <row r="7" ht="14.25" customHeight="1">
      <c r="A7" s="10" t="s">
        <v>43</v>
      </c>
      <c r="B7" s="11">
        <v>6.8</v>
      </c>
      <c r="D7" s="10" t="s">
        <v>44</v>
      </c>
      <c r="E7" s="32">
        <v>6.33823611822395</v>
      </c>
      <c r="F7" s="10"/>
      <c r="G7" s="10"/>
      <c r="H7" s="10" t="s">
        <v>45</v>
      </c>
      <c r="I7" s="10"/>
      <c r="J7" s="33">
        <v>0.199</v>
      </c>
    </row>
    <row r="8" ht="14.25" customHeight="1">
      <c r="A8" s="10" t="s">
        <v>46</v>
      </c>
      <c r="B8" s="11">
        <f>ROUND(7.89836944134459+0.0225494930270619*(M19)-0.00000311464219105097*POWER(M19,2),1)</f>
        <v>28.8</v>
      </c>
      <c r="D8" s="10" t="s">
        <v>47</v>
      </c>
      <c r="E8" s="33">
        <v>0.73</v>
      </c>
      <c r="F8" s="10"/>
      <c r="G8" s="10"/>
      <c r="H8" s="10" t="s">
        <v>48</v>
      </c>
      <c r="I8" s="10"/>
      <c r="J8" s="11">
        <v>15.4</v>
      </c>
      <c r="Q8" s="34" t="s">
        <v>49</v>
      </c>
      <c r="R8" s="35">
        <v>1717658.7374999996</v>
      </c>
      <c r="S8" s="35">
        <v>1664140.2291000008</v>
      </c>
    </row>
    <row r="9" ht="14.25" customHeight="1">
      <c r="A9" s="10" t="s">
        <v>50</v>
      </c>
      <c r="B9" s="11">
        <v>8.1</v>
      </c>
      <c r="D9" s="10" t="s">
        <v>51</v>
      </c>
      <c r="E9" s="16">
        <v>24574.65</v>
      </c>
      <c r="F9" s="10"/>
      <c r="G9" s="10"/>
      <c r="H9" s="10"/>
      <c r="I9" s="10"/>
      <c r="J9" s="10"/>
      <c r="Q9" s="34" t="s">
        <v>52</v>
      </c>
      <c r="R9" s="35">
        <v>1974801.1555</v>
      </c>
      <c r="S9" s="35">
        <v>1912466.8802000002</v>
      </c>
    </row>
    <row r="10" ht="14.25" customHeight="1">
      <c r="A10" s="10" t="s">
        <v>53</v>
      </c>
      <c r="B10" s="11">
        <v>59.4</v>
      </c>
      <c r="D10" s="10"/>
      <c r="E10" s="10"/>
      <c r="F10" s="10"/>
      <c r="G10" s="10"/>
      <c r="H10" s="10" t="s">
        <v>54</v>
      </c>
      <c r="I10" s="10"/>
      <c r="J10" s="33">
        <v>0.025371301999809314</v>
      </c>
      <c r="Q10" s="36"/>
    </row>
    <row r="11" ht="14.25" customHeight="1">
      <c r="A11" s="10" t="s">
        <v>55</v>
      </c>
      <c r="B11" s="11">
        <v>47.6</v>
      </c>
      <c r="D11" s="37" t="s">
        <v>56</v>
      </c>
      <c r="E11" s="16"/>
      <c r="F11" s="10"/>
      <c r="G11" s="10"/>
      <c r="H11" s="10" t="s">
        <v>57</v>
      </c>
      <c r="I11" s="10"/>
      <c r="J11" s="38">
        <v>222.733</v>
      </c>
    </row>
    <row r="12" ht="14.25" customHeight="1">
      <c r="A12" s="10" t="s">
        <v>58</v>
      </c>
      <c r="B12" s="11">
        <v>19.2</v>
      </c>
      <c r="D12" s="39" t="s">
        <v>59</v>
      </c>
      <c r="E12" s="16">
        <v>1574.65</v>
      </c>
      <c r="F12" s="16"/>
      <c r="G12" s="10"/>
      <c r="H12" s="10"/>
      <c r="I12" s="10"/>
      <c r="J12" s="10"/>
      <c r="Q12" s="40" t="s">
        <v>60</v>
      </c>
      <c r="R12" s="40" t="s">
        <v>61</v>
      </c>
    </row>
    <row r="13" ht="14.25" customHeight="1">
      <c r="A13" s="10" t="s">
        <v>62</v>
      </c>
      <c r="B13" s="11">
        <v>20.6</v>
      </c>
      <c r="D13" s="39" t="s">
        <v>63</v>
      </c>
      <c r="E13" s="32">
        <v>13.2806</v>
      </c>
      <c r="F13" s="32"/>
      <c r="G13" s="10"/>
      <c r="H13" s="37" t="s">
        <v>64</v>
      </c>
      <c r="I13" s="37"/>
      <c r="J13" s="33" t="s">
        <v>65</v>
      </c>
      <c r="P13" s="40" t="s">
        <v>66</v>
      </c>
      <c r="Q13" s="41">
        <v>277.95638715799475</v>
      </c>
      <c r="R13" s="41">
        <v>17.971860898533805</v>
      </c>
    </row>
    <row r="14" ht="14.25" customHeight="1">
      <c r="A14" s="10" t="s">
        <v>67</v>
      </c>
      <c r="B14" s="11">
        <v>15.0</v>
      </c>
      <c r="D14" s="39" t="s">
        <v>57</v>
      </c>
      <c r="E14" s="32">
        <v>24.0186</v>
      </c>
      <c r="F14" s="32"/>
      <c r="G14" s="10"/>
      <c r="H14" s="39" t="s">
        <v>68</v>
      </c>
      <c r="I14" s="39"/>
      <c r="J14" s="42">
        <v>1.205</v>
      </c>
      <c r="P14" s="40" t="s">
        <v>69</v>
      </c>
      <c r="Q14" s="41">
        <v>22.159705463774674</v>
      </c>
      <c r="R14" s="41">
        <v>4.979607203620549</v>
      </c>
    </row>
    <row r="15" ht="14.25" customHeight="1">
      <c r="A15" s="10"/>
      <c r="B15" s="10"/>
      <c r="D15" s="39"/>
      <c r="E15" s="16"/>
      <c r="F15" s="10"/>
      <c r="G15" s="10"/>
      <c r="H15" s="39" t="s">
        <v>70</v>
      </c>
      <c r="I15" s="39"/>
      <c r="J15" s="43" t="s">
        <v>71</v>
      </c>
      <c r="P15" s="40" t="s">
        <v>72</v>
      </c>
      <c r="Q15" s="44">
        <v>-0.06837008044716526</v>
      </c>
      <c r="R15" s="44">
        <v>0.03799459828671609</v>
      </c>
    </row>
    <row r="16" ht="14.25" customHeight="1">
      <c r="A16" s="8" t="s">
        <v>73</v>
      </c>
      <c r="B16" s="45">
        <f>SUM(B4:B14)</f>
        <v>293.5</v>
      </c>
      <c r="D16" s="46" t="s">
        <v>74</v>
      </c>
      <c r="E16" s="16" t="s">
        <v>75</v>
      </c>
      <c r="F16" s="10" t="s">
        <v>76</v>
      </c>
      <c r="G16" s="10"/>
      <c r="H16" s="39" t="s">
        <v>77</v>
      </c>
      <c r="I16" s="39"/>
      <c r="J16" s="43">
        <v>3.475</v>
      </c>
      <c r="P16" s="40" t="s">
        <v>78</v>
      </c>
      <c r="Q16" s="47">
        <f>Q13+Q14*(J5)+Q15*POWER(J5,2)</f>
        <v>1011.096038</v>
      </c>
      <c r="R16" s="48">
        <f>R13+R14*(J5)+R15*POWER(J5,2)</f>
        <v>257.3544946</v>
      </c>
    </row>
    <row r="17" ht="14.25" customHeight="1">
      <c r="D17" s="39" t="s">
        <v>79</v>
      </c>
      <c r="E17" s="11">
        <f>ROUND(AVERAGE(Q18:R18)/(18.816272276233/100),1)</f>
        <v>795.1</v>
      </c>
      <c r="F17" s="10"/>
      <c r="G17" s="10"/>
      <c r="H17" s="39" t="s">
        <v>80</v>
      </c>
      <c r="I17" s="39"/>
      <c r="J17" s="42">
        <v>2.852</v>
      </c>
      <c r="L17" s="49" t="s">
        <v>81</v>
      </c>
      <c r="M17" s="50">
        <f>E17/SUM(E17:E18)</f>
        <v>0.730521867</v>
      </c>
    </row>
    <row r="18" ht="14.25" customHeight="1">
      <c r="D18" s="39" t="s">
        <v>82</v>
      </c>
      <c r="E18" s="11">
        <f>ROUND(AVERAGE(Q19:R19)/(30.4261370286276/100),1)</f>
        <v>293.3</v>
      </c>
      <c r="F18" s="10"/>
      <c r="G18" s="10"/>
      <c r="H18" s="39" t="s">
        <v>83</v>
      </c>
      <c r="I18" s="39"/>
      <c r="J18" s="43">
        <v>3.123</v>
      </c>
      <c r="L18" s="51" t="s">
        <v>84</v>
      </c>
      <c r="M18" s="52">
        <f>1-M17</f>
        <v>0.269478133</v>
      </c>
      <c r="P18" s="53" t="s">
        <v>85</v>
      </c>
      <c r="Q18" s="54">
        <f>Q16*(0.743721635950975)*(18.816272276233/100)</f>
        <v>141.4934752</v>
      </c>
      <c r="R18" s="54">
        <f>R16*0.612834191434808</f>
        <v>157.7156336</v>
      </c>
    </row>
    <row r="19" ht="14.25" customHeight="1">
      <c r="D19" s="39" t="s">
        <v>86</v>
      </c>
      <c r="E19" s="11">
        <f>ROUND(15.1902798500683*45,1)</f>
        <v>683.6</v>
      </c>
      <c r="F19" s="10"/>
      <c r="G19" s="10"/>
      <c r="H19" s="39" t="s">
        <v>87</v>
      </c>
      <c r="I19" s="39"/>
      <c r="J19" s="43">
        <v>1.162</v>
      </c>
      <c r="M19" s="55">
        <f>SUM(E17:E18)</f>
        <v>1088.4</v>
      </c>
      <c r="P19" s="53" t="s">
        <v>88</v>
      </c>
      <c r="Q19" s="54">
        <f>Q16*(0.256278364049025)*(30.4261370286276/100)</f>
        <v>78.84082649</v>
      </c>
      <c r="R19" s="54">
        <f>R16-R18</f>
        <v>99.63886099</v>
      </c>
    </row>
    <row r="20" ht="14.25" customHeight="1">
      <c r="B20" s="56"/>
      <c r="D20" s="39"/>
      <c r="E20" s="38"/>
      <c r="F20" s="10"/>
      <c r="G20" s="10"/>
      <c r="H20" s="37"/>
      <c r="I20" s="37"/>
      <c r="J20" s="10"/>
    </row>
    <row r="21" ht="14.25" customHeight="1">
      <c r="B21" s="57"/>
      <c r="D21" s="46" t="s">
        <v>89</v>
      </c>
      <c r="E21" s="38"/>
      <c r="F21" s="58" t="s">
        <v>90</v>
      </c>
      <c r="G21" s="10"/>
      <c r="H21" s="37" t="s">
        <v>91</v>
      </c>
      <c r="I21" s="37"/>
      <c r="J21" s="33"/>
      <c r="Q21" s="40" t="s">
        <v>92</v>
      </c>
      <c r="R21" s="40" t="s">
        <v>93</v>
      </c>
    </row>
    <row r="22" ht="14.25" customHeight="1">
      <c r="D22" s="39" t="s">
        <v>94</v>
      </c>
      <c r="E22" s="59" t="str">
        <f>[1]Invent!H6</f>
        <v>#ERROR!</v>
      </c>
      <c r="F22" s="60">
        <v>0.0229</v>
      </c>
      <c r="G22" s="10"/>
      <c r="H22" s="39" t="s">
        <v>95</v>
      </c>
      <c r="I22" s="39"/>
      <c r="J22" s="42">
        <v>2.279</v>
      </c>
      <c r="P22" s="40" t="s">
        <v>66</v>
      </c>
      <c r="Q22" s="61">
        <v>-696076.5648395503</v>
      </c>
      <c r="R22" s="61">
        <v>-190519.78443816822</v>
      </c>
    </row>
    <row r="23" ht="14.25" customHeight="1">
      <c r="D23" s="39" t="s">
        <v>96</v>
      </c>
      <c r="E23" s="59" t="str">
        <f>[1]Invent!H10</f>
        <v>#ERROR!</v>
      </c>
      <c r="F23" s="62">
        <v>0.05728313990281206</v>
      </c>
      <c r="G23" s="10"/>
      <c r="H23" s="39" t="s">
        <v>97</v>
      </c>
      <c r="I23" s="39"/>
      <c r="J23" s="43">
        <v>1.917</v>
      </c>
      <c r="P23" s="40" t="s">
        <v>69</v>
      </c>
      <c r="Q23" s="61">
        <v>108600.54591875679</v>
      </c>
      <c r="R23" s="61">
        <v>30008.893971882404</v>
      </c>
    </row>
    <row r="24" ht="14.25" customHeight="1">
      <c r="D24" s="39" t="s">
        <v>98</v>
      </c>
      <c r="E24" s="59" t="str">
        <f>[1]Invent!H15</f>
        <v>#ERROR!</v>
      </c>
      <c r="F24" s="62">
        <v>0.0285</v>
      </c>
      <c r="G24" s="10"/>
      <c r="H24" s="37"/>
      <c r="I24" s="37"/>
      <c r="J24" s="10"/>
      <c r="P24" s="40" t="s">
        <v>72</v>
      </c>
      <c r="Q24" s="61">
        <v>-603.0291518858286</v>
      </c>
      <c r="R24" s="61">
        <v>-218.8711242749053</v>
      </c>
    </row>
    <row r="25" ht="14.25" customHeight="1">
      <c r="D25" s="39" t="s">
        <v>99</v>
      </c>
      <c r="E25" s="59" t="str">
        <f>[1]Invent!H21</f>
        <v>#ERROR!</v>
      </c>
      <c r="F25" s="63">
        <v>0.0114</v>
      </c>
      <c r="G25" s="10"/>
      <c r="H25" s="37" t="s">
        <v>100</v>
      </c>
      <c r="I25" s="64" t="s">
        <v>101</v>
      </c>
      <c r="J25" s="64" t="s">
        <v>102</v>
      </c>
      <c r="Q25" s="65">
        <f t="shared" ref="Q25:R25" si="2">Q22+Q23*($J$5)+Q24*POWER($J$5,2)</f>
        <v>2522090.796</v>
      </c>
      <c r="R25" s="65">
        <f t="shared" si="2"/>
        <v>625664.6763</v>
      </c>
    </row>
    <row r="26" ht="14.25" customHeight="1">
      <c r="D26" s="10"/>
      <c r="E26" s="10"/>
      <c r="F26" s="10"/>
      <c r="G26" s="10"/>
      <c r="H26" s="39" t="s">
        <v>103</v>
      </c>
      <c r="I26" s="66">
        <v>17.8</v>
      </c>
      <c r="J26" s="67">
        <v>0.5</v>
      </c>
      <c r="M26" s="68"/>
      <c r="P26" s="40" t="s">
        <v>66</v>
      </c>
      <c r="Q26" s="61">
        <v>-5462339.834503462</v>
      </c>
      <c r="R26" s="61">
        <v>-1066501.8738839808</v>
      </c>
    </row>
    <row r="27" ht="14.25" customHeight="1">
      <c r="D27" s="37" t="s">
        <v>104</v>
      </c>
      <c r="E27" s="69" t="s">
        <v>105</v>
      </c>
      <c r="F27" s="10"/>
      <c r="G27" s="10"/>
      <c r="H27" s="39" t="s">
        <v>106</v>
      </c>
      <c r="I27" s="66">
        <v>7.888</v>
      </c>
      <c r="J27" s="67">
        <f>1-J26</f>
        <v>0.5</v>
      </c>
      <c r="M27" s="68"/>
      <c r="P27" s="40" t="s">
        <v>69</v>
      </c>
      <c r="Q27" s="61">
        <v>2217042.806094553</v>
      </c>
      <c r="R27" s="61">
        <v>465004.47985391726</v>
      </c>
    </row>
    <row r="28" ht="14.25" customHeight="1">
      <c r="D28" s="39" t="s">
        <v>107</v>
      </c>
      <c r="E28" s="16">
        <f>ROUND(AVERAGE(Q25,Q28),2)</f>
        <v>2544574.97</v>
      </c>
      <c r="F28" s="10"/>
      <c r="G28" s="10"/>
      <c r="H28" s="10"/>
      <c r="I28" s="10"/>
      <c r="J28" s="10"/>
      <c r="Q28" s="65">
        <f t="shared" ref="Q28:R28" si="3">Q26+Q27*LN($J$5)</f>
        <v>2567059.147</v>
      </c>
      <c r="R28" s="65">
        <f t="shared" si="3"/>
        <v>617591.2282</v>
      </c>
    </row>
    <row r="29" ht="14.25" customHeight="1">
      <c r="D29" s="39" t="s">
        <v>108</v>
      </c>
      <c r="E29" s="16">
        <f>ROUND(AVERAGE(R25,R28),2)</f>
        <v>621627.95</v>
      </c>
      <c r="F29" s="10"/>
      <c r="G29" s="10"/>
      <c r="H29" s="46" t="s">
        <v>109</v>
      </c>
      <c r="I29" s="46"/>
      <c r="J29" s="10"/>
      <c r="Q29" s="70">
        <v>3590915.2044667997</v>
      </c>
      <c r="R29" s="70">
        <v>831914.944246</v>
      </c>
    </row>
    <row r="30" ht="14.25" customHeight="1">
      <c r="D30" s="39"/>
      <c r="E30" s="16"/>
      <c r="F30" s="10"/>
      <c r="G30" s="10"/>
      <c r="H30" s="39" t="s">
        <v>110</v>
      </c>
      <c r="I30" s="39"/>
      <c r="J30" s="71">
        <v>20933.2</v>
      </c>
      <c r="K30" s="1" t="s">
        <v>111</v>
      </c>
    </row>
    <row r="31" ht="14.25" customHeight="1">
      <c r="D31" s="46" t="s">
        <v>112</v>
      </c>
      <c r="E31" s="16"/>
      <c r="F31" s="10"/>
      <c r="G31" s="10"/>
      <c r="H31" s="39" t="s">
        <v>113</v>
      </c>
      <c r="I31" s="39"/>
      <c r="J31" s="71">
        <v>0.0</v>
      </c>
      <c r="Q31" s="72">
        <f>E28/Q29</f>
        <v>0.708614608</v>
      </c>
      <c r="R31" s="72">
        <f>E29/R29</f>
        <v>0.7472253676</v>
      </c>
    </row>
    <row r="32" ht="14.25" customHeight="1">
      <c r="D32" s="39" t="s">
        <v>114</v>
      </c>
      <c r="E32" s="73">
        <v>20.0</v>
      </c>
      <c r="F32" s="10" t="s">
        <v>115</v>
      </c>
      <c r="G32" s="10"/>
      <c r="H32" s="39" t="s">
        <v>116</v>
      </c>
      <c r="I32" s="39"/>
      <c r="J32" s="71">
        <v>0.0</v>
      </c>
      <c r="Q32" s="16">
        <f t="shared" ref="Q32:R32" si="4">Q29/20</f>
        <v>179545.7602</v>
      </c>
      <c r="R32" s="16">
        <f t="shared" si="4"/>
        <v>41595.74721</v>
      </c>
    </row>
    <row r="33" ht="14.25" customHeight="1">
      <c r="D33" s="39" t="s">
        <v>117</v>
      </c>
      <c r="E33" s="73">
        <v>40.0</v>
      </c>
      <c r="F33" s="10"/>
      <c r="G33" s="10"/>
      <c r="H33" s="10"/>
      <c r="I33" s="10"/>
      <c r="J33" s="10"/>
    </row>
    <row r="34" ht="14.25" customHeight="1">
      <c r="D34" s="39" t="s">
        <v>118</v>
      </c>
      <c r="E34" s="73">
        <v>10.0</v>
      </c>
      <c r="F34" s="10"/>
      <c r="G34" s="10"/>
      <c r="H34" s="10" t="s">
        <v>119</v>
      </c>
      <c r="I34" s="10"/>
      <c r="J34" s="38" t="str">
        <f>[1]Cronograma!AI80</f>
        <v>#ERROR!</v>
      </c>
    </row>
    <row r="35" ht="14.25" customHeight="1">
      <c r="D35" s="10"/>
      <c r="E35" s="10"/>
      <c r="F35" s="10"/>
      <c r="G35" s="10"/>
      <c r="H35" s="39"/>
      <c r="I35" s="39"/>
      <c r="J35" s="39"/>
    </row>
    <row r="36" ht="14.25" customHeight="1">
      <c r="A36" s="3"/>
      <c r="B36" s="3"/>
      <c r="C36" s="3"/>
      <c r="D36" s="8" t="s">
        <v>120</v>
      </c>
      <c r="E36" s="74"/>
      <c r="F36" s="74"/>
      <c r="G36" s="74"/>
      <c r="H36" s="74"/>
      <c r="I36" s="74"/>
      <c r="J36" s="75" t="s">
        <v>121</v>
      </c>
      <c r="K36" s="3"/>
      <c r="L36" s="3"/>
      <c r="M36" s="3"/>
      <c r="N36" s="3"/>
      <c r="O36" s="3"/>
      <c r="P36" s="3"/>
      <c r="Q36" s="3"/>
      <c r="R36" s="3"/>
      <c r="S36" s="3"/>
      <c r="T36" s="3"/>
      <c r="U36" s="3"/>
    </row>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D1:J1"/>
    <mergeCell ref="D2:J2"/>
    <mergeCell ref="L4:M4"/>
  </mergeCells>
  <dataValidations>
    <dataValidation type="decimal" allowBlank="1" showInputMessage="1" showErrorMessage="1" prompt="Fuera de Rango - Debe digitar un número entre 34 y 40, admite decimales." sqref="J5">
      <formula1>34.0</formula1>
      <formula2>40.0</formula2>
    </dataValidation>
  </dataValidations>
  <printOptions/>
  <pageMargins bottom="0.75" footer="0.0" header="0.0" left="0.7" right="0.7" top="0.75"/>
  <pageSetup orientation="landscape"/>
  <drawing r:id="rId2"/>
  <legacyDrawing r:id="rId3"/>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1.43"/>
    <col customWidth="1" min="3" max="3" width="30.57"/>
    <col customWidth="1" min="4" max="19" width="11.43"/>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20.0</v>
      </c>
      <c r="K4" s="56"/>
      <c r="L4" s="56"/>
      <c r="M4" s="56"/>
      <c r="N4" s="56"/>
      <c r="O4" s="56"/>
      <c r="P4" s="56"/>
      <c r="Q4" s="56"/>
      <c r="R4" s="56"/>
      <c r="S4" s="56"/>
    </row>
    <row r="5" ht="14.25" customHeight="1">
      <c r="A5" s="56"/>
      <c r="B5" s="78" t="s">
        <v>204</v>
      </c>
      <c r="C5" s="140"/>
      <c r="D5" s="141">
        <v>23.0</v>
      </c>
      <c r="E5" s="142"/>
      <c r="F5" s="56" t="s">
        <v>127</v>
      </c>
      <c r="G5" s="56">
        <v>625.0</v>
      </c>
      <c r="H5" s="56"/>
      <c r="I5" s="143">
        <f>D14/G5</f>
        <v>320</v>
      </c>
      <c r="J5" s="56"/>
      <c r="K5" s="56"/>
      <c r="L5" s="56"/>
      <c r="M5" s="56" t="s">
        <v>219</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224</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v>299.5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460*0.75</f>
        <v>345</v>
      </c>
      <c r="E13" s="172" t="s">
        <v>149</v>
      </c>
      <c r="F13" s="173">
        <f>(D13*G5)/12</f>
        <v>17968.75</v>
      </c>
      <c r="G13" s="174" t="s">
        <v>146</v>
      </c>
      <c r="H13" s="173"/>
      <c r="I13" s="175">
        <f>(D13*G5)/J4</f>
        <v>10781.25</v>
      </c>
      <c r="J13" s="176">
        <f>(D13*G5)/D5</f>
        <v>9375</v>
      </c>
      <c r="K13" s="176">
        <f>D13/26</f>
        <v>13.26923077</v>
      </c>
      <c r="L13" s="171"/>
      <c r="M13" s="177" t="str">
        <f t="shared" si="2"/>
        <v>#ERROR!</v>
      </c>
      <c r="N13" s="56"/>
      <c r="O13" s="178"/>
      <c r="P13" s="56"/>
      <c r="Q13" s="56"/>
      <c r="R13" s="56"/>
      <c r="S13" s="56"/>
    </row>
    <row r="14" ht="14.25" customHeight="1">
      <c r="A14" s="56"/>
      <c r="B14" s="82"/>
      <c r="C14" s="171" t="s">
        <v>150</v>
      </c>
      <c r="D14" s="171">
        <v>200000.0</v>
      </c>
      <c r="E14" s="172" t="s">
        <v>151</v>
      </c>
      <c r="F14" s="173"/>
      <c r="G14" s="174" t="s">
        <v>152</v>
      </c>
      <c r="H14" s="173"/>
      <c r="I14" s="175">
        <f>D14/5</f>
        <v>40000</v>
      </c>
      <c r="J14" s="176">
        <f>D14/D5</f>
        <v>8695.652174</v>
      </c>
      <c r="K14" s="179">
        <f>I5/48.8</f>
        <v>6.557377049</v>
      </c>
      <c r="L14" s="171"/>
      <c r="M14" s="177" t="str">
        <f t="shared" si="2"/>
        <v>#ERROR!</v>
      </c>
      <c r="N14" s="56"/>
      <c r="O14" s="56"/>
      <c r="P14" s="56"/>
      <c r="Q14" s="56"/>
      <c r="R14" s="56"/>
      <c r="S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23</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23</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v>500000.0</v>
      </c>
      <c r="E52" s="226"/>
      <c r="F52" s="173"/>
      <c r="G52" s="227" t="s">
        <v>151</v>
      </c>
      <c r="H52" s="173"/>
      <c r="I52" s="228">
        <f>+D52/J4</f>
        <v>25000</v>
      </c>
      <c r="J52" s="229">
        <f>+D52/D5</f>
        <v>21739.13043</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3"/>
    <col customWidth="1" min="2" max="2" width="2.57"/>
    <col customWidth="1" min="3" max="3" width="21.14"/>
    <col customWidth="1" min="4" max="4" width="10.43"/>
    <col customWidth="1" min="5" max="5" width="12.43"/>
    <col customWidth="1" min="6" max="6" width="11.57"/>
    <col customWidth="1" min="7" max="7" width="10.14"/>
    <col customWidth="1" min="8" max="8" width="2.0"/>
    <col customWidth="1" min="9" max="9" width="11.57"/>
    <col customWidth="1" min="10" max="10" width="11.14"/>
    <col customWidth="1" min="11" max="11" width="12.57"/>
    <col customWidth="1" min="12" max="12" width="0.86"/>
    <col customWidth="1" min="13" max="13" width="11.0"/>
    <col customWidth="1" min="14" max="14" width="1.43"/>
    <col customWidth="1" min="15" max="15" width="11.43"/>
    <col customWidth="1" min="16" max="16" width="20.86"/>
    <col customWidth="1" min="17" max="17" width="9.14"/>
    <col customWidth="1" min="18" max="20" width="11.57"/>
    <col customWidth="1" min="21" max="21" width="11.43"/>
  </cols>
  <sheetData>
    <row r="1" ht="14.25" customHeight="1">
      <c r="A1" s="56"/>
      <c r="B1" s="76" t="s">
        <v>122</v>
      </c>
      <c r="N1" s="56"/>
      <c r="O1" s="56"/>
      <c r="P1" s="56"/>
      <c r="Q1" s="56"/>
      <c r="R1" s="56"/>
      <c r="S1" s="56"/>
      <c r="T1" s="56"/>
    </row>
    <row r="2" ht="14.25" customHeight="1">
      <c r="B2" s="77" t="s">
        <v>123</v>
      </c>
    </row>
    <row r="3" ht="14.25" customHeight="1">
      <c r="A3" s="56"/>
      <c r="B3" s="76" t="s">
        <v>124</v>
      </c>
      <c r="N3" s="56"/>
      <c r="O3" s="56"/>
      <c r="P3" s="56"/>
      <c r="Q3" s="56"/>
      <c r="R3" s="56"/>
      <c r="S3" s="56"/>
      <c r="T3" s="56"/>
    </row>
    <row r="4" ht="14.25" customHeight="1">
      <c r="A4" s="56"/>
      <c r="B4" s="56"/>
      <c r="C4" s="56"/>
      <c r="D4" s="56"/>
      <c r="E4" s="56">
        <f>293.5+6</f>
        <v>299.5</v>
      </c>
      <c r="F4" s="56"/>
      <c r="G4" s="56"/>
      <c r="H4" s="56"/>
      <c r="I4" s="56" t="s">
        <v>125</v>
      </c>
      <c r="J4" s="56">
        <f>0.84+0.68+1.5</f>
        <v>3.02</v>
      </c>
      <c r="K4" s="56"/>
      <c r="L4" s="56"/>
      <c r="M4" s="56"/>
      <c r="N4" s="56"/>
      <c r="O4" s="56"/>
      <c r="P4" s="56"/>
      <c r="Q4" s="56"/>
      <c r="R4" s="56"/>
      <c r="S4" s="56"/>
      <c r="T4" s="56"/>
    </row>
    <row r="5" ht="14.25" customHeight="1">
      <c r="A5" s="56"/>
      <c r="B5" s="78"/>
      <c r="C5" s="79" t="s">
        <v>126</v>
      </c>
      <c r="D5" s="80">
        <v>37.0</v>
      </c>
      <c r="E5" s="81"/>
      <c r="F5" s="56" t="s">
        <v>127</v>
      </c>
      <c r="G5" s="56">
        <v>593.53</v>
      </c>
      <c r="H5" s="56"/>
      <c r="I5" s="56" t="s">
        <v>128</v>
      </c>
      <c r="J5" s="56"/>
      <c r="K5" s="56"/>
      <c r="L5" s="56"/>
      <c r="M5" s="56"/>
      <c r="N5" s="56"/>
      <c r="O5" s="56"/>
      <c r="P5" s="56"/>
      <c r="Q5" s="56"/>
      <c r="R5" s="56"/>
      <c r="S5" s="56"/>
      <c r="T5" s="56"/>
    </row>
    <row r="6" ht="14.25" customHeight="1">
      <c r="A6" s="56"/>
      <c r="B6" s="56"/>
      <c r="C6" s="56"/>
      <c r="D6" s="56"/>
      <c r="E6" s="56"/>
      <c r="F6" s="56"/>
      <c r="G6" s="56"/>
      <c r="H6" s="56"/>
      <c r="I6" s="56"/>
      <c r="J6" s="56"/>
      <c r="K6" s="56"/>
      <c r="L6" s="56"/>
      <c r="M6" s="56"/>
      <c r="N6" s="56"/>
      <c r="O6" s="56"/>
      <c r="P6" s="56"/>
      <c r="Q6" s="56"/>
      <c r="R6" s="56"/>
      <c r="S6" s="56"/>
      <c r="T6" s="56"/>
    </row>
    <row r="7" ht="14.25" customHeight="1">
      <c r="A7" s="56"/>
      <c r="B7" s="82"/>
      <c r="C7" s="56"/>
      <c r="D7" s="56" t="s">
        <v>129</v>
      </c>
      <c r="E7" s="83" t="s">
        <v>130</v>
      </c>
      <c r="F7" s="56" t="s">
        <v>131</v>
      </c>
      <c r="G7" s="83" t="s">
        <v>130</v>
      </c>
      <c r="H7" s="56"/>
      <c r="I7" s="84" t="s">
        <v>132</v>
      </c>
      <c r="J7" s="56"/>
      <c r="K7" s="56"/>
      <c r="N7" s="56"/>
      <c r="O7" s="56"/>
      <c r="P7" s="82"/>
      <c r="Q7" s="82"/>
      <c r="R7" s="56"/>
      <c r="S7" s="56"/>
      <c r="T7" s="56"/>
      <c r="U7" s="1">
        <f>42+19+50</f>
        <v>111</v>
      </c>
    </row>
    <row r="8" ht="14.25" customHeight="1">
      <c r="A8" s="56"/>
      <c r="B8" s="82"/>
      <c r="C8" s="85" t="s">
        <v>133</v>
      </c>
      <c r="D8" s="85" t="s">
        <v>134</v>
      </c>
      <c r="E8" s="86" t="s">
        <v>135</v>
      </c>
      <c r="F8" s="85" t="s">
        <v>136</v>
      </c>
      <c r="G8" s="86" t="s">
        <v>131</v>
      </c>
      <c r="H8" s="85" t="s">
        <v>137</v>
      </c>
      <c r="I8" s="85" t="s">
        <v>138</v>
      </c>
      <c r="J8" s="87" t="s">
        <v>139</v>
      </c>
      <c r="K8" s="87" t="s">
        <v>140</v>
      </c>
      <c r="L8" s="85" t="s">
        <v>137</v>
      </c>
      <c r="M8" s="88" t="s">
        <v>141</v>
      </c>
      <c r="N8" s="56"/>
      <c r="O8" s="56"/>
      <c r="P8" s="82"/>
      <c r="Q8" s="82"/>
      <c r="R8" s="56"/>
      <c r="S8" s="56"/>
      <c r="T8" s="56"/>
    </row>
    <row r="9" ht="14.25" customHeight="1">
      <c r="A9" s="56"/>
      <c r="B9" s="82"/>
      <c r="C9" s="56"/>
      <c r="D9" s="56"/>
      <c r="E9" s="89" t="s">
        <v>137</v>
      </c>
      <c r="F9" s="56"/>
      <c r="G9" s="89" t="s">
        <v>137</v>
      </c>
      <c r="H9" s="56"/>
      <c r="I9" s="56"/>
      <c r="J9" s="90" t="s">
        <v>137</v>
      </c>
      <c r="K9" s="90" t="s">
        <v>137</v>
      </c>
      <c r="L9" s="56"/>
      <c r="M9" s="91" t="s">
        <v>137</v>
      </c>
      <c r="N9" s="56"/>
      <c r="O9" s="56"/>
      <c r="P9" s="56"/>
      <c r="Q9" s="56"/>
      <c r="R9" s="56"/>
      <c r="S9" s="56"/>
      <c r="T9" s="56"/>
    </row>
    <row r="10" ht="14.25" customHeight="1">
      <c r="A10" s="56"/>
      <c r="B10" s="92">
        <v>1.0</v>
      </c>
      <c r="C10" s="93" t="s">
        <v>142</v>
      </c>
      <c r="D10" s="93"/>
      <c r="E10" s="94" t="s">
        <v>137</v>
      </c>
      <c r="F10" s="93"/>
      <c r="G10" s="94" t="s">
        <v>137</v>
      </c>
      <c r="H10" s="93"/>
      <c r="I10" s="95">
        <v>586923.64</v>
      </c>
      <c r="J10" s="96">
        <v>15862.8</v>
      </c>
      <c r="K10" s="97">
        <v>26.73</v>
      </c>
      <c r="L10" s="93"/>
      <c r="M10" s="98">
        <v>0.231</v>
      </c>
      <c r="N10" s="56"/>
      <c r="O10" s="56" t="s">
        <v>143</v>
      </c>
      <c r="P10" s="56"/>
      <c r="Q10" s="56"/>
      <c r="R10" s="56"/>
      <c r="S10" s="56"/>
      <c r="T10" s="56"/>
    </row>
    <row r="11" ht="14.25" customHeight="1">
      <c r="A11" s="82"/>
      <c r="B11" s="82"/>
      <c r="C11" s="56" t="s">
        <v>144</v>
      </c>
      <c r="D11" s="56">
        <v>299.5</v>
      </c>
      <c r="E11" s="89" t="s">
        <v>145</v>
      </c>
      <c r="F11" s="99">
        <v>1362.97</v>
      </c>
      <c r="G11" s="89" t="s">
        <v>146</v>
      </c>
      <c r="H11" s="56"/>
      <c r="I11" s="99">
        <v>408209.52</v>
      </c>
      <c r="J11" s="100">
        <v>11032.69</v>
      </c>
      <c r="K11" s="90">
        <v>18.59</v>
      </c>
      <c r="L11" s="56"/>
      <c r="M11" s="101">
        <v>0.161</v>
      </c>
      <c r="N11" s="82"/>
      <c r="O11" s="82"/>
      <c r="P11" s="82"/>
      <c r="Q11" s="82"/>
      <c r="R11" s="82"/>
      <c r="S11" s="82"/>
      <c r="T11" s="82"/>
    </row>
    <row r="12" ht="14.25" customHeight="1">
      <c r="A12" s="82"/>
      <c r="B12" s="82"/>
      <c r="C12" s="56" t="s">
        <v>147</v>
      </c>
      <c r="D12" s="102">
        <v>0.4378</v>
      </c>
      <c r="E12" s="89" t="s">
        <v>141</v>
      </c>
      <c r="F12" s="56">
        <v>596.71</v>
      </c>
      <c r="G12" s="89" t="s">
        <v>146</v>
      </c>
      <c r="H12" s="56"/>
      <c r="I12" s="99">
        <v>178714.13</v>
      </c>
      <c r="J12" s="100">
        <v>4830.11</v>
      </c>
      <c r="K12" s="90">
        <v>8.14</v>
      </c>
      <c r="L12" s="56"/>
      <c r="M12" s="101">
        <v>0.07</v>
      </c>
      <c r="N12" s="82"/>
      <c r="O12" s="82"/>
      <c r="P12" s="82"/>
      <c r="Q12" s="82"/>
      <c r="R12" s="82"/>
      <c r="S12" s="82"/>
      <c r="T12" s="82"/>
    </row>
    <row r="13" ht="14.25" customHeight="1">
      <c r="A13" s="56"/>
      <c r="B13" s="82"/>
      <c r="C13" s="81" t="s">
        <v>148</v>
      </c>
      <c r="D13" s="81">
        <v>101.25</v>
      </c>
      <c r="E13" s="103" t="s">
        <v>149</v>
      </c>
      <c r="F13" s="104">
        <v>5007.91</v>
      </c>
      <c r="G13" s="103" t="s">
        <v>146</v>
      </c>
      <c r="H13" s="81" t="s">
        <v>137</v>
      </c>
      <c r="I13" s="81">
        <v>12018.98</v>
      </c>
      <c r="J13" s="105">
        <v>1624.18682</v>
      </c>
      <c r="K13" s="105">
        <v>3.894230769</v>
      </c>
      <c r="L13" s="81" t="s">
        <v>137</v>
      </c>
      <c r="M13" s="106">
        <v>0.005</v>
      </c>
      <c r="N13" s="56"/>
      <c r="O13" s="56"/>
      <c r="P13" s="56"/>
      <c r="Q13" s="56"/>
      <c r="R13" s="56"/>
      <c r="S13" s="56"/>
      <c r="T13" s="56"/>
    </row>
    <row r="14" ht="14.25" customHeight="1">
      <c r="A14" s="56"/>
      <c r="B14" s="92">
        <v>2.0</v>
      </c>
      <c r="C14" s="81" t="s">
        <v>150</v>
      </c>
      <c r="D14" s="81">
        <v>0.0</v>
      </c>
      <c r="E14" s="103" t="s">
        <v>151</v>
      </c>
      <c r="F14" s="81">
        <v>0.0</v>
      </c>
      <c r="G14" s="103" t="s">
        <v>152</v>
      </c>
      <c r="H14" s="81" t="s">
        <v>137</v>
      </c>
      <c r="I14" s="81">
        <v>0.0</v>
      </c>
      <c r="J14" s="105">
        <v>0.0</v>
      </c>
      <c r="K14" s="105">
        <v>0.0</v>
      </c>
      <c r="L14" s="81" t="s">
        <v>137</v>
      </c>
      <c r="M14" s="106">
        <v>0.0</v>
      </c>
      <c r="N14" s="56"/>
      <c r="O14" s="56"/>
      <c r="P14" s="56"/>
      <c r="Q14" s="56"/>
      <c r="R14" s="56"/>
      <c r="S14" s="56"/>
      <c r="T14" s="56"/>
    </row>
    <row r="15" ht="14.25" customHeight="1">
      <c r="A15" s="82"/>
      <c r="B15" s="82"/>
      <c r="C15" s="93" t="s">
        <v>153</v>
      </c>
      <c r="D15" s="93"/>
      <c r="E15" s="94" t="s">
        <v>137</v>
      </c>
      <c r="F15" s="93"/>
      <c r="G15" s="94" t="s">
        <v>137</v>
      </c>
      <c r="H15" s="93"/>
      <c r="I15" s="95">
        <v>530378.79</v>
      </c>
      <c r="J15" s="96">
        <v>14334.56</v>
      </c>
      <c r="K15" s="97">
        <v>24.15</v>
      </c>
      <c r="L15" s="93"/>
      <c r="M15" s="98">
        <v>0.209</v>
      </c>
      <c r="N15" s="82"/>
      <c r="O15" s="82"/>
      <c r="P15" s="82"/>
      <c r="Q15" s="82"/>
      <c r="R15" s="82"/>
      <c r="S15" s="82"/>
      <c r="T15" s="82"/>
    </row>
    <row r="16" ht="14.25" customHeight="1">
      <c r="A16" s="82"/>
      <c r="B16" s="82"/>
      <c r="C16" s="56" t="s">
        <v>154</v>
      </c>
      <c r="D16" s="56">
        <v>141.0</v>
      </c>
      <c r="E16" s="89" t="s">
        <v>155</v>
      </c>
      <c r="F16" s="56">
        <v>222.73</v>
      </c>
      <c r="G16" s="89" t="s">
        <v>156</v>
      </c>
      <c r="H16" s="56"/>
      <c r="I16" s="99">
        <v>31405.35</v>
      </c>
      <c r="J16" s="90">
        <v>848.79</v>
      </c>
      <c r="K16" s="90">
        <v>1.43</v>
      </c>
      <c r="L16" s="56"/>
      <c r="M16" s="101">
        <v>0.012</v>
      </c>
      <c r="N16" s="82"/>
      <c r="O16" s="82"/>
      <c r="P16" s="82" t="s">
        <v>157</v>
      </c>
      <c r="Q16" s="107">
        <v>13663.955902406415</v>
      </c>
      <c r="R16" s="82"/>
      <c r="S16" s="82"/>
      <c r="T16" s="82"/>
    </row>
    <row r="17" ht="14.25" customHeight="1">
      <c r="A17" s="82"/>
      <c r="B17" s="82"/>
      <c r="C17" s="108" t="s">
        <v>157</v>
      </c>
      <c r="D17" s="109">
        <v>795.1</v>
      </c>
      <c r="E17" s="110" t="s">
        <v>158</v>
      </c>
      <c r="F17" s="109">
        <v>303.64</v>
      </c>
      <c r="G17" s="110" t="s">
        <v>159</v>
      </c>
      <c r="H17" s="109" t="s">
        <v>137</v>
      </c>
      <c r="I17" s="111">
        <v>241424.16</v>
      </c>
      <c r="J17" s="112">
        <v>6524.98</v>
      </c>
      <c r="K17" s="108">
        <v>10.99</v>
      </c>
      <c r="L17" s="109" t="s">
        <v>137</v>
      </c>
      <c r="M17" s="113">
        <v>0.095</v>
      </c>
      <c r="N17" s="82"/>
      <c r="O17" s="82"/>
      <c r="P17" s="82" t="s">
        <v>160</v>
      </c>
      <c r="Q17" s="107">
        <v>12479.367116508722</v>
      </c>
      <c r="R17" s="82"/>
      <c r="S17" s="82"/>
      <c r="T17" s="82"/>
    </row>
    <row r="18" ht="14.25" customHeight="1">
      <c r="A18" s="82"/>
      <c r="B18" s="82"/>
      <c r="C18" s="114" t="s">
        <v>160</v>
      </c>
      <c r="D18" s="115">
        <v>293.3</v>
      </c>
      <c r="E18" s="116" t="s">
        <v>158</v>
      </c>
      <c r="F18" s="115">
        <v>277.32</v>
      </c>
      <c r="G18" s="116" t="s">
        <v>159</v>
      </c>
      <c r="H18" s="115" t="s">
        <v>137</v>
      </c>
      <c r="I18" s="117">
        <v>81337.96</v>
      </c>
      <c r="J18" s="118">
        <v>2198.32</v>
      </c>
      <c r="K18" s="114">
        <v>3.7</v>
      </c>
      <c r="L18" s="115" t="s">
        <v>137</v>
      </c>
      <c r="M18" s="119">
        <v>0.032</v>
      </c>
      <c r="N18" s="82"/>
      <c r="O18" s="82"/>
      <c r="P18" s="82" t="s">
        <v>161</v>
      </c>
      <c r="Q18" s="107">
        <v>3131.3436119709704</v>
      </c>
      <c r="R18" s="82"/>
      <c r="S18" s="82"/>
      <c r="T18" s="82"/>
    </row>
    <row r="19" ht="14.25" customHeight="1">
      <c r="A19" s="82"/>
      <c r="B19" s="82"/>
      <c r="C19" s="56" t="s">
        <v>161</v>
      </c>
      <c r="D19" s="56">
        <v>683.6</v>
      </c>
      <c r="E19" s="89" t="s">
        <v>158</v>
      </c>
      <c r="F19" s="56">
        <v>69.59</v>
      </c>
      <c r="G19" s="89" t="s">
        <v>159</v>
      </c>
      <c r="H19" s="56"/>
      <c r="I19" s="99">
        <v>47571.72</v>
      </c>
      <c r="J19" s="100">
        <v>1285.72</v>
      </c>
      <c r="K19" s="90">
        <v>2.17</v>
      </c>
      <c r="L19" s="56"/>
      <c r="M19" s="101">
        <v>0.019</v>
      </c>
      <c r="N19" s="82"/>
      <c r="O19" s="82"/>
      <c r="P19" s="82" t="s">
        <v>162</v>
      </c>
      <c r="Q19" s="107">
        <v>33667.06769294736</v>
      </c>
      <c r="R19" s="82"/>
      <c r="S19" s="82"/>
      <c r="T19" s="82"/>
    </row>
    <row r="20" ht="14.25" customHeight="1">
      <c r="A20" s="82"/>
      <c r="B20" s="82"/>
      <c r="C20" s="56" t="s">
        <v>162</v>
      </c>
      <c r="D20" s="56">
        <v>1.205</v>
      </c>
      <c r="E20" s="89" t="s">
        <v>163</v>
      </c>
      <c r="F20" s="99">
        <v>33667.07</v>
      </c>
      <c r="G20" s="89" t="s">
        <v>164</v>
      </c>
      <c r="H20" s="56"/>
      <c r="I20" s="99">
        <v>40568.82</v>
      </c>
      <c r="J20" s="100">
        <v>1096.45</v>
      </c>
      <c r="K20" s="90">
        <v>1.85</v>
      </c>
      <c r="L20" s="56"/>
      <c r="M20" s="101">
        <v>0.016</v>
      </c>
      <c r="N20" s="82"/>
      <c r="O20" s="82"/>
      <c r="P20" s="82" t="s">
        <v>165</v>
      </c>
      <c r="Q20" s="107">
        <v>11267.460810526314</v>
      </c>
      <c r="R20" s="82"/>
      <c r="S20" s="82"/>
      <c r="T20" s="82"/>
    </row>
    <row r="21" ht="14.25" customHeight="1">
      <c r="A21" s="82"/>
      <c r="B21" s="82"/>
      <c r="C21" s="56" t="s">
        <v>165</v>
      </c>
      <c r="D21" s="120" t="s">
        <v>71</v>
      </c>
      <c r="E21" s="89" t="s">
        <v>166</v>
      </c>
      <c r="F21" s="99">
        <v>11267.46</v>
      </c>
      <c r="G21" s="89" t="s">
        <v>164</v>
      </c>
      <c r="H21" s="56"/>
      <c r="I21" s="120" t="s">
        <v>71</v>
      </c>
      <c r="J21" s="121" t="s">
        <v>71</v>
      </c>
      <c r="K21" s="121" t="s">
        <v>71</v>
      </c>
      <c r="L21" s="56"/>
      <c r="M21" s="122" t="s">
        <v>71</v>
      </c>
      <c r="N21" s="82"/>
      <c r="O21" s="82"/>
      <c r="P21" s="82" t="s">
        <v>167</v>
      </c>
      <c r="Q21" s="107">
        <v>6142.747681578947</v>
      </c>
      <c r="R21" s="82"/>
      <c r="S21" s="82"/>
      <c r="T21" s="82"/>
    </row>
    <row r="22" ht="14.25" customHeight="1">
      <c r="A22" s="82"/>
      <c r="B22" s="82"/>
      <c r="C22" s="56" t="s">
        <v>167</v>
      </c>
      <c r="D22" s="56">
        <v>3.475</v>
      </c>
      <c r="E22" s="89" t="s">
        <v>168</v>
      </c>
      <c r="F22" s="99">
        <v>6142.75</v>
      </c>
      <c r="G22" s="89" t="s">
        <v>169</v>
      </c>
      <c r="H22" s="56"/>
      <c r="I22" s="99">
        <v>21346.06</v>
      </c>
      <c r="J22" s="90">
        <v>576.92</v>
      </c>
      <c r="K22" s="90">
        <v>0.97</v>
      </c>
      <c r="L22" s="56"/>
      <c r="M22" s="101">
        <v>0.008</v>
      </c>
      <c r="N22" s="82"/>
      <c r="O22" s="82"/>
      <c r="P22" s="82" t="s">
        <v>170</v>
      </c>
      <c r="Q22" s="107">
        <v>5587.656743817878</v>
      </c>
      <c r="R22" s="82"/>
      <c r="S22" s="82"/>
      <c r="T22" s="82"/>
    </row>
    <row r="23" ht="14.25" customHeight="1">
      <c r="A23" s="82"/>
      <c r="B23" s="82"/>
      <c r="C23" s="56" t="s">
        <v>170</v>
      </c>
      <c r="D23" s="56">
        <v>2.852</v>
      </c>
      <c r="E23" s="89" t="s">
        <v>168</v>
      </c>
      <c r="F23" s="99">
        <v>5587.66</v>
      </c>
      <c r="G23" s="89" t="s">
        <v>169</v>
      </c>
      <c r="H23" s="56"/>
      <c r="I23" s="99">
        <v>15936.01</v>
      </c>
      <c r="J23" s="90">
        <v>430.7</v>
      </c>
      <c r="K23" s="90">
        <v>0.73</v>
      </c>
      <c r="L23" s="56"/>
      <c r="M23" s="101">
        <v>0.006</v>
      </c>
      <c r="N23" s="82"/>
      <c r="O23" s="82"/>
      <c r="P23" s="82" t="s">
        <v>171</v>
      </c>
      <c r="Q23" s="107">
        <v>7205.0332456937795</v>
      </c>
      <c r="R23" s="82"/>
      <c r="S23" s="82"/>
      <c r="T23" s="82"/>
    </row>
    <row r="24" ht="14.25" customHeight="1">
      <c r="A24" s="82"/>
      <c r="B24" s="82"/>
      <c r="C24" s="56" t="s">
        <v>171</v>
      </c>
      <c r="D24" s="56">
        <v>3.123</v>
      </c>
      <c r="E24" s="89" t="s">
        <v>166</v>
      </c>
      <c r="F24" s="99">
        <v>7205.03</v>
      </c>
      <c r="G24" s="89" t="s">
        <v>164</v>
      </c>
      <c r="H24" s="56"/>
      <c r="I24" s="99">
        <v>22501.31</v>
      </c>
      <c r="J24" s="90">
        <v>608.14</v>
      </c>
      <c r="K24" s="90">
        <v>1.02</v>
      </c>
      <c r="L24" s="56"/>
      <c r="M24" s="101">
        <v>0.009</v>
      </c>
      <c r="N24" s="82"/>
      <c r="O24" s="82"/>
      <c r="P24" s="82" t="s">
        <v>172</v>
      </c>
      <c r="Q24" s="107">
        <v>4542.858487897581</v>
      </c>
      <c r="R24" s="82"/>
      <c r="S24" s="82"/>
      <c r="T24" s="82"/>
    </row>
    <row r="25" ht="14.25" customHeight="1">
      <c r="A25" s="82"/>
      <c r="B25" s="82"/>
      <c r="C25" s="123" t="s">
        <v>172</v>
      </c>
      <c r="D25" s="124">
        <v>1.162</v>
      </c>
      <c r="E25" s="125" t="s">
        <v>166</v>
      </c>
      <c r="F25" s="126">
        <v>4542.86</v>
      </c>
      <c r="G25" s="125" t="s">
        <v>164</v>
      </c>
      <c r="H25" s="124" t="s">
        <v>137</v>
      </c>
      <c r="I25" s="126">
        <v>5278.8</v>
      </c>
      <c r="J25" s="123">
        <v>142.67</v>
      </c>
      <c r="K25" s="123">
        <v>0.24</v>
      </c>
      <c r="L25" s="124" t="s">
        <v>137</v>
      </c>
      <c r="M25" s="127">
        <v>0.002</v>
      </c>
      <c r="N25" s="82"/>
      <c r="O25" s="82"/>
      <c r="P25" s="82" t="s">
        <v>173</v>
      </c>
      <c r="Q25" s="107">
        <v>3280.207155316545</v>
      </c>
      <c r="R25" s="82"/>
      <c r="S25" s="82"/>
      <c r="T25" s="82"/>
    </row>
    <row r="26" ht="14.25" customHeight="1">
      <c r="A26" s="82"/>
      <c r="B26" s="82"/>
      <c r="C26" s="56" t="s">
        <v>173</v>
      </c>
      <c r="D26" s="56">
        <v>2.279</v>
      </c>
      <c r="E26" s="89" t="s">
        <v>166</v>
      </c>
      <c r="F26" s="99">
        <v>3280.21</v>
      </c>
      <c r="G26" s="89" t="s">
        <v>164</v>
      </c>
      <c r="H26" s="56"/>
      <c r="I26" s="99">
        <v>7475.6</v>
      </c>
      <c r="J26" s="90">
        <v>202.04</v>
      </c>
      <c r="K26" s="90">
        <v>0.34</v>
      </c>
      <c r="L26" s="56"/>
      <c r="M26" s="101">
        <v>0.003</v>
      </c>
      <c r="N26" s="82"/>
      <c r="O26" s="82"/>
      <c r="P26" s="82" t="s">
        <v>174</v>
      </c>
      <c r="Q26" s="107">
        <v>3215.848039378094</v>
      </c>
      <c r="R26" s="82"/>
      <c r="S26" s="82"/>
      <c r="T26" s="82"/>
    </row>
    <row r="27" ht="14.25" customHeight="1">
      <c r="A27" s="82"/>
      <c r="B27" s="82"/>
      <c r="C27" s="56" t="s">
        <v>174</v>
      </c>
      <c r="D27" s="56">
        <v>1.917</v>
      </c>
      <c r="E27" s="89" t="s">
        <v>166</v>
      </c>
      <c r="F27" s="99">
        <v>3215.85</v>
      </c>
      <c r="G27" s="89" t="s">
        <v>164</v>
      </c>
      <c r="H27" s="56"/>
      <c r="I27" s="99">
        <v>6164.78</v>
      </c>
      <c r="J27" s="90">
        <v>166.62</v>
      </c>
      <c r="K27" s="90">
        <v>0.28</v>
      </c>
      <c r="L27" s="56"/>
      <c r="M27" s="101">
        <v>0.002</v>
      </c>
      <c r="N27" s="82"/>
      <c r="O27" s="82"/>
      <c r="P27" s="82" t="s">
        <v>175</v>
      </c>
      <c r="Q27" s="107">
        <v>50.5</v>
      </c>
      <c r="R27" s="82"/>
      <c r="S27" s="82"/>
      <c r="T27" s="82"/>
    </row>
    <row r="28" ht="14.25" customHeight="1">
      <c r="A28" s="82"/>
      <c r="B28" s="82"/>
      <c r="C28" s="56" t="s">
        <v>175</v>
      </c>
      <c r="D28" s="56">
        <v>9.0</v>
      </c>
      <c r="E28" s="89" t="s">
        <v>176</v>
      </c>
      <c r="F28" s="56">
        <v>50.5</v>
      </c>
      <c r="G28" s="89" t="s">
        <v>177</v>
      </c>
      <c r="H28" s="56"/>
      <c r="I28" s="56">
        <v>454.5</v>
      </c>
      <c r="J28" s="90">
        <v>12.28</v>
      </c>
      <c r="K28" s="90">
        <v>0.02</v>
      </c>
      <c r="L28" s="56"/>
      <c r="M28" s="101">
        <v>0.0</v>
      </c>
      <c r="N28" s="82"/>
      <c r="O28" s="82"/>
      <c r="P28" s="82" t="s">
        <v>178</v>
      </c>
      <c r="Q28" s="107">
        <v>2260.0702039011817</v>
      </c>
      <c r="R28" s="82"/>
      <c r="S28" s="82"/>
      <c r="T28" s="82"/>
    </row>
    <row r="29" ht="14.25" customHeight="1">
      <c r="A29" s="56"/>
      <c r="B29" s="82"/>
      <c r="C29" s="56" t="s">
        <v>178</v>
      </c>
      <c r="D29" s="56">
        <v>3.944</v>
      </c>
      <c r="E29" s="89" t="s">
        <v>158</v>
      </c>
      <c r="F29" s="99">
        <v>2260.07</v>
      </c>
      <c r="G29" s="89" t="s">
        <v>159</v>
      </c>
      <c r="H29" s="56"/>
      <c r="I29" s="99">
        <v>8913.72</v>
      </c>
      <c r="J29" s="90">
        <v>240.91</v>
      </c>
      <c r="K29" s="90">
        <v>0.41</v>
      </c>
      <c r="L29" s="56"/>
      <c r="M29" s="101">
        <v>0.004</v>
      </c>
      <c r="N29" s="56"/>
      <c r="O29" s="56"/>
      <c r="P29" s="56"/>
      <c r="Q29" s="56"/>
      <c r="R29" s="56"/>
      <c r="S29" s="56"/>
      <c r="T29" s="56"/>
    </row>
    <row r="30" ht="14.25" customHeight="1">
      <c r="A30" s="82"/>
      <c r="B30" s="82"/>
      <c r="C30" s="56"/>
      <c r="D30" s="56"/>
      <c r="E30" s="86" t="s">
        <v>137</v>
      </c>
      <c r="F30" s="56"/>
      <c r="G30" s="86" t="s">
        <v>137</v>
      </c>
      <c r="H30" s="56"/>
      <c r="I30" s="56"/>
      <c r="J30" s="90" t="s">
        <v>137</v>
      </c>
      <c r="K30" s="87" t="s">
        <v>137</v>
      </c>
      <c r="L30" s="56"/>
      <c r="M30" s="128" t="s">
        <v>137</v>
      </c>
      <c r="N30" s="82"/>
      <c r="O30" s="82"/>
      <c r="P30" s="82"/>
      <c r="Q30" s="82"/>
      <c r="R30" s="82"/>
      <c r="S30" s="82"/>
      <c r="T30" s="82"/>
    </row>
    <row r="31" ht="14.25" customHeight="1">
      <c r="A31" s="56"/>
      <c r="B31" s="82"/>
      <c r="C31" s="129" t="s">
        <v>179</v>
      </c>
      <c r="D31" s="130" t="s">
        <v>137</v>
      </c>
      <c r="E31" s="131" t="s">
        <v>137</v>
      </c>
      <c r="F31" s="130" t="s">
        <v>137</v>
      </c>
      <c r="G31" s="131" t="s">
        <v>137</v>
      </c>
      <c r="H31" s="132">
        <v>1117302.43</v>
      </c>
      <c r="I31" s="132">
        <v>30197.36</v>
      </c>
      <c r="J31" s="133">
        <v>50.88</v>
      </c>
      <c r="K31" s="56"/>
      <c r="L31" s="134">
        <v>0.44</v>
      </c>
      <c r="N31" s="56"/>
      <c r="O31" s="56"/>
      <c r="P31" s="56"/>
      <c r="Q31" s="56"/>
      <c r="R31" s="56"/>
      <c r="S31" s="56"/>
      <c r="T31" s="56"/>
    </row>
    <row r="32" ht="14.25" customHeight="1">
      <c r="A32" s="56"/>
      <c r="B32" s="92">
        <v>3.0</v>
      </c>
      <c r="C32" s="56"/>
      <c r="D32" s="56"/>
      <c r="E32" s="89" t="s">
        <v>137</v>
      </c>
      <c r="F32" s="56"/>
      <c r="G32" s="89" t="s">
        <v>137</v>
      </c>
      <c r="H32" s="56"/>
      <c r="I32" s="56"/>
      <c r="J32" s="90" t="s">
        <v>137</v>
      </c>
      <c r="K32" s="90" t="s">
        <v>137</v>
      </c>
      <c r="L32" s="56"/>
      <c r="M32" s="91" t="s">
        <v>137</v>
      </c>
      <c r="N32" s="56"/>
      <c r="O32" s="56"/>
      <c r="P32" s="56"/>
      <c r="Q32" s="56"/>
      <c r="R32" s="56"/>
      <c r="S32" s="56"/>
      <c r="T32" s="56"/>
    </row>
    <row r="33" ht="14.25" customHeight="1">
      <c r="A33" s="82"/>
      <c r="B33" s="82"/>
      <c r="C33" s="93" t="s">
        <v>180</v>
      </c>
      <c r="D33" s="93"/>
      <c r="E33" s="94" t="s">
        <v>137</v>
      </c>
      <c r="F33" s="93"/>
      <c r="G33" s="94" t="s">
        <v>137</v>
      </c>
      <c r="H33" s="93"/>
      <c r="I33" s="95">
        <v>909262.05</v>
      </c>
      <c r="J33" s="96">
        <v>24574.65</v>
      </c>
      <c r="K33" s="97">
        <v>41.4</v>
      </c>
      <c r="L33" s="93"/>
      <c r="M33" s="98">
        <v>0.358</v>
      </c>
      <c r="N33" s="82"/>
      <c r="O33" s="82"/>
      <c r="P33" s="82"/>
      <c r="Q33" s="82"/>
      <c r="R33" s="82"/>
      <c r="S33" s="82"/>
      <c r="T33" s="82"/>
    </row>
    <row r="34" ht="14.25" customHeight="1">
      <c r="A34" s="56"/>
      <c r="B34" s="82"/>
      <c r="C34" s="56" t="s">
        <v>181</v>
      </c>
      <c r="D34" s="56">
        <v>37.0</v>
      </c>
      <c r="E34" s="89" t="s">
        <v>182</v>
      </c>
      <c r="F34" s="99">
        <v>24574.65</v>
      </c>
      <c r="G34" s="89" t="s">
        <v>183</v>
      </c>
      <c r="H34" s="56"/>
      <c r="I34" s="99">
        <v>909262.05</v>
      </c>
      <c r="J34" s="100">
        <v>24574.65</v>
      </c>
      <c r="K34" s="90">
        <v>41.4</v>
      </c>
      <c r="L34" s="56"/>
      <c r="M34" s="101">
        <v>0.358</v>
      </c>
      <c r="N34" s="56"/>
      <c r="O34" s="56"/>
      <c r="P34" s="56"/>
      <c r="Q34" s="56"/>
      <c r="R34" s="56"/>
      <c r="S34" s="56"/>
      <c r="T34" s="56"/>
    </row>
    <row r="35" ht="14.25" customHeight="1">
      <c r="A35" s="56"/>
      <c r="B35" s="92">
        <v>4.0</v>
      </c>
      <c r="C35" s="56"/>
      <c r="D35" s="56"/>
      <c r="E35" s="89" t="s">
        <v>137</v>
      </c>
      <c r="F35" s="56"/>
      <c r="G35" s="89" t="s">
        <v>137</v>
      </c>
      <c r="H35" s="56"/>
      <c r="I35" s="56"/>
      <c r="J35" s="90" t="s">
        <v>137</v>
      </c>
      <c r="K35" s="90" t="s">
        <v>137</v>
      </c>
      <c r="L35" s="56"/>
      <c r="M35" s="91" t="s">
        <v>137</v>
      </c>
      <c r="N35" s="56"/>
      <c r="O35" s="56"/>
      <c r="P35" s="56"/>
      <c r="Q35" s="56"/>
      <c r="R35" s="56"/>
      <c r="S35" s="56"/>
      <c r="T35" s="56"/>
    </row>
    <row r="36" ht="14.25" customHeight="1">
      <c r="A36" s="82"/>
      <c r="B36" s="82"/>
      <c r="C36" s="93" t="s">
        <v>184</v>
      </c>
      <c r="D36" s="93"/>
      <c r="E36" s="94" t="s">
        <v>137</v>
      </c>
      <c r="F36" s="93"/>
      <c r="G36" s="94" t="s">
        <v>137</v>
      </c>
      <c r="H36" s="93"/>
      <c r="I36" s="95">
        <v>85181.9</v>
      </c>
      <c r="J36" s="96">
        <v>2302.21</v>
      </c>
      <c r="K36" s="97">
        <v>3.88</v>
      </c>
      <c r="L36" s="93"/>
      <c r="M36" s="98">
        <v>0.034</v>
      </c>
      <c r="N36" s="82"/>
      <c r="O36" s="82"/>
      <c r="P36" s="82"/>
      <c r="Q36" s="82"/>
      <c r="R36" s="82"/>
      <c r="S36" s="82"/>
      <c r="T36" s="82"/>
    </row>
    <row r="37" ht="14.25" customHeight="1">
      <c r="A37" s="82"/>
      <c r="B37" s="82"/>
      <c r="C37" s="56" t="s">
        <v>185</v>
      </c>
      <c r="D37" s="99">
        <v>1772.0</v>
      </c>
      <c r="E37" s="89" t="s">
        <v>158</v>
      </c>
      <c r="F37" s="56">
        <v>13.28</v>
      </c>
      <c r="G37" s="89" t="s">
        <v>159</v>
      </c>
      <c r="H37" s="56"/>
      <c r="I37" s="99">
        <v>23533.22</v>
      </c>
      <c r="J37" s="90">
        <v>636.03</v>
      </c>
      <c r="K37" s="90">
        <v>1.07</v>
      </c>
      <c r="L37" s="56"/>
      <c r="M37" s="101">
        <v>0.009</v>
      </c>
      <c r="N37" s="82"/>
      <c r="O37" s="82"/>
      <c r="P37" s="82"/>
      <c r="Q37" s="82"/>
      <c r="R37" s="82"/>
      <c r="S37" s="82"/>
      <c r="T37" s="82"/>
    </row>
    <row r="38" ht="14.25" customHeight="1">
      <c r="A38" s="82"/>
      <c r="B38" s="82"/>
      <c r="C38" s="56" t="s">
        <v>186</v>
      </c>
      <c r="D38" s="56">
        <v>141.0</v>
      </c>
      <c r="E38" s="89" t="s">
        <v>155</v>
      </c>
      <c r="F38" s="56">
        <v>24.02</v>
      </c>
      <c r="G38" s="89" t="s">
        <v>156</v>
      </c>
      <c r="H38" s="56"/>
      <c r="I38" s="99">
        <v>3386.62</v>
      </c>
      <c r="J38" s="90">
        <v>91.53</v>
      </c>
      <c r="K38" s="90">
        <v>0.15</v>
      </c>
      <c r="L38" s="56"/>
      <c r="M38" s="101">
        <v>0.001</v>
      </c>
      <c r="N38" s="82"/>
      <c r="O38" s="82"/>
      <c r="P38" s="82"/>
      <c r="Q38" s="82"/>
      <c r="R38" s="82"/>
      <c r="S38" s="82"/>
      <c r="T38" s="82"/>
    </row>
    <row r="39" ht="14.25" customHeight="1">
      <c r="A39" s="56"/>
      <c r="B39" s="82"/>
      <c r="C39" s="56" t="s">
        <v>187</v>
      </c>
      <c r="D39" s="56">
        <v>37.0</v>
      </c>
      <c r="E39" s="89" t="s">
        <v>182</v>
      </c>
      <c r="F39" s="99">
        <v>1574.65</v>
      </c>
      <c r="G39" s="89" t="s">
        <v>183</v>
      </c>
      <c r="H39" s="56"/>
      <c r="I39" s="99">
        <v>58262.05</v>
      </c>
      <c r="J39" s="100">
        <v>1574.65</v>
      </c>
      <c r="K39" s="90">
        <v>2.65</v>
      </c>
      <c r="L39" s="56"/>
      <c r="M39" s="101">
        <v>0.023</v>
      </c>
      <c r="N39" s="56"/>
      <c r="O39" s="56"/>
      <c r="P39" s="56"/>
      <c r="Q39" s="56"/>
      <c r="R39" s="56"/>
      <c r="S39" s="56"/>
      <c r="T39" s="56"/>
    </row>
    <row r="40" ht="14.25" customHeight="1">
      <c r="A40" s="82"/>
      <c r="B40" s="82"/>
      <c r="C40" s="56"/>
      <c r="D40" s="56"/>
      <c r="E40" s="86" t="s">
        <v>137</v>
      </c>
      <c r="F40" s="56"/>
      <c r="G40" s="86" t="s">
        <v>137</v>
      </c>
      <c r="H40" s="56"/>
      <c r="I40" s="56"/>
      <c r="J40" s="90" t="s">
        <v>137</v>
      </c>
      <c r="K40" s="87" t="s">
        <v>137</v>
      </c>
      <c r="L40" s="56"/>
      <c r="M40" s="128" t="s">
        <v>137</v>
      </c>
      <c r="N40" s="82"/>
      <c r="O40" s="82"/>
      <c r="P40" s="82"/>
      <c r="Q40" s="82"/>
      <c r="R40" s="82"/>
      <c r="S40" s="82"/>
      <c r="T40" s="82"/>
    </row>
    <row r="41" ht="14.25" customHeight="1">
      <c r="A41" s="56"/>
      <c r="B41" s="82"/>
      <c r="C41" s="129" t="s">
        <v>188</v>
      </c>
      <c r="D41" s="131" t="s">
        <v>137</v>
      </c>
      <c r="E41" s="130" t="s">
        <v>137</v>
      </c>
      <c r="F41" s="131" t="s">
        <v>137</v>
      </c>
      <c r="G41" s="132">
        <v>2111746.38</v>
      </c>
      <c r="H41" s="132">
        <v>57074.23</v>
      </c>
      <c r="I41" s="133">
        <v>96.16</v>
      </c>
      <c r="J41" s="56"/>
      <c r="K41" s="134">
        <v>0.831</v>
      </c>
      <c r="N41" s="56"/>
      <c r="O41" s="56"/>
      <c r="P41" s="56"/>
      <c r="Q41" s="56"/>
      <c r="R41" s="56"/>
      <c r="S41" s="56"/>
      <c r="T41" s="56"/>
    </row>
    <row r="42" ht="14.25" customHeight="1">
      <c r="A42" s="56"/>
      <c r="B42" s="92">
        <v>5.0</v>
      </c>
      <c r="C42" s="56"/>
      <c r="D42" s="56"/>
      <c r="E42" s="56"/>
      <c r="F42" s="56"/>
      <c r="G42" s="89" t="s">
        <v>137</v>
      </c>
      <c r="H42" s="56"/>
      <c r="I42" s="56"/>
      <c r="J42" s="90" t="s">
        <v>137</v>
      </c>
      <c r="K42" s="90" t="s">
        <v>137</v>
      </c>
      <c r="L42" s="56"/>
      <c r="M42" s="91" t="s">
        <v>137</v>
      </c>
      <c r="N42" s="56"/>
      <c r="O42" s="56"/>
      <c r="P42" s="56"/>
      <c r="Q42" s="56"/>
      <c r="R42" s="56"/>
      <c r="S42" s="56"/>
      <c r="T42" s="56"/>
    </row>
    <row r="43" ht="14.25" customHeight="1">
      <c r="A43" s="135"/>
      <c r="B43" s="92"/>
      <c r="C43" s="93" t="s">
        <v>189</v>
      </c>
      <c r="D43" s="93"/>
      <c r="E43" s="93"/>
      <c r="F43" s="94" t="s">
        <v>137</v>
      </c>
      <c r="G43" s="93"/>
      <c r="H43" s="95">
        <v>429516.63</v>
      </c>
      <c r="I43" s="96">
        <v>33230.18</v>
      </c>
      <c r="J43" s="97">
        <v>55.99</v>
      </c>
      <c r="K43" s="93"/>
      <c r="L43" s="98">
        <v>0.169</v>
      </c>
      <c r="N43" s="135"/>
      <c r="O43" s="135"/>
      <c r="P43" s="135"/>
      <c r="Q43" s="135"/>
      <c r="R43" s="135"/>
      <c r="S43" s="135"/>
      <c r="T43" s="135"/>
    </row>
    <row r="44" ht="14.25" customHeight="1">
      <c r="A44" s="135"/>
      <c r="B44" s="92"/>
      <c r="C44" s="93" t="s">
        <v>190</v>
      </c>
      <c r="D44" s="93"/>
      <c r="E44" s="93"/>
      <c r="F44" s="93"/>
      <c r="G44" s="94" t="s">
        <v>105</v>
      </c>
      <c r="H44" s="93"/>
      <c r="I44" s="95">
        <v>158310.15</v>
      </c>
      <c r="J44" s="96">
        <v>4278.65</v>
      </c>
      <c r="K44" s="97">
        <v>7.21</v>
      </c>
      <c r="L44" s="93"/>
      <c r="M44" s="98">
        <v>0.062</v>
      </c>
      <c r="N44" s="135"/>
      <c r="O44" s="135"/>
      <c r="P44" s="135"/>
      <c r="Q44" s="135"/>
      <c r="R44" s="135"/>
      <c r="S44" s="135"/>
      <c r="T44" s="135"/>
    </row>
    <row r="45" ht="14.25" customHeight="1">
      <c r="A45" s="82"/>
      <c r="B45" s="92"/>
      <c r="C45" s="93" t="s">
        <v>191</v>
      </c>
      <c r="D45" s="93"/>
      <c r="E45" s="93"/>
      <c r="F45" s="93"/>
      <c r="G45" s="94" t="s">
        <v>105</v>
      </c>
      <c r="H45" s="93"/>
      <c r="I45" s="95">
        <v>11705.91</v>
      </c>
      <c r="J45" s="97">
        <v>316.38</v>
      </c>
      <c r="K45" s="97">
        <v>0.53</v>
      </c>
      <c r="L45" s="93"/>
      <c r="M45" s="98">
        <v>0.005</v>
      </c>
      <c r="N45" s="82"/>
      <c r="O45" s="82"/>
      <c r="P45" s="82"/>
      <c r="Q45" s="82"/>
      <c r="R45" s="82"/>
      <c r="S45" s="82"/>
      <c r="T45" s="82"/>
    </row>
    <row r="46" ht="14.25" customHeight="1">
      <c r="A46" s="82"/>
      <c r="B46" s="92"/>
      <c r="C46" s="56" t="s">
        <v>192</v>
      </c>
      <c r="D46" s="56"/>
      <c r="E46" s="56"/>
      <c r="F46" s="56"/>
      <c r="G46" s="89" t="s">
        <v>105</v>
      </c>
      <c r="H46" s="56"/>
      <c r="I46" s="99">
        <v>2180.61</v>
      </c>
      <c r="J46" s="90">
        <v>58.94</v>
      </c>
      <c r="K46" s="90">
        <v>0.1</v>
      </c>
      <c r="L46" s="56"/>
      <c r="M46" s="101">
        <v>0.001</v>
      </c>
      <c r="N46" s="82"/>
      <c r="O46" s="82"/>
      <c r="P46" s="82"/>
      <c r="Q46" s="82"/>
      <c r="R46" s="82"/>
      <c r="S46" s="82"/>
      <c r="T46" s="82"/>
    </row>
    <row r="47" ht="14.25" customHeight="1">
      <c r="A47" s="135"/>
      <c r="B47" s="92"/>
      <c r="C47" s="56" t="s">
        <v>193</v>
      </c>
      <c r="D47" s="56"/>
      <c r="E47" s="56"/>
      <c r="F47" s="56"/>
      <c r="G47" s="89" t="s">
        <v>105</v>
      </c>
      <c r="H47" s="56"/>
      <c r="I47" s="99">
        <v>9525.3</v>
      </c>
      <c r="J47" s="90">
        <v>257.44</v>
      </c>
      <c r="K47" s="90">
        <v>0.43</v>
      </c>
      <c r="L47" s="56"/>
      <c r="M47" s="101">
        <v>0.004</v>
      </c>
      <c r="N47" s="135"/>
      <c r="O47" s="135"/>
      <c r="P47" s="135"/>
      <c r="Q47" s="135"/>
      <c r="R47" s="135"/>
      <c r="S47" s="135"/>
      <c r="T47" s="135"/>
    </row>
    <row r="48" ht="14.25" customHeight="1">
      <c r="A48" s="82"/>
      <c r="B48" s="92"/>
      <c r="C48" s="93" t="s">
        <v>194</v>
      </c>
      <c r="D48" s="93"/>
      <c r="E48" s="93"/>
      <c r="F48" s="93"/>
      <c r="G48" s="94" t="s">
        <v>105</v>
      </c>
      <c r="H48" s="93"/>
      <c r="I48" s="95">
        <v>238567.37</v>
      </c>
      <c r="J48" s="96">
        <v>28069.39</v>
      </c>
      <c r="K48" s="97">
        <v>47.29</v>
      </c>
      <c r="L48" s="93"/>
      <c r="M48" s="98">
        <v>0.094</v>
      </c>
      <c r="N48" s="82"/>
      <c r="O48" s="82"/>
      <c r="P48" s="82"/>
      <c r="Q48" s="82"/>
      <c r="R48" s="82"/>
      <c r="S48" s="82"/>
      <c r="T48" s="82"/>
    </row>
    <row r="49" ht="14.25" customHeight="1">
      <c r="A49" s="82"/>
      <c r="B49" s="92"/>
      <c r="C49" s="56" t="s">
        <v>192</v>
      </c>
      <c r="D49" s="56"/>
      <c r="E49" s="56"/>
      <c r="F49" s="56"/>
      <c r="G49" s="89" t="s">
        <v>105</v>
      </c>
      <c r="H49" s="56"/>
      <c r="I49" s="99">
        <v>1997.44</v>
      </c>
      <c r="J49" s="90">
        <v>53.98</v>
      </c>
      <c r="K49" s="90">
        <v>0.09</v>
      </c>
      <c r="L49" s="56"/>
      <c r="M49" s="101">
        <v>0.001</v>
      </c>
      <c r="N49" s="82"/>
      <c r="O49" s="82"/>
      <c r="P49" s="82"/>
      <c r="Q49" s="82"/>
      <c r="R49" s="82"/>
      <c r="S49" s="82"/>
      <c r="T49" s="82"/>
    </row>
    <row r="50" ht="14.25" customHeight="1">
      <c r="A50" s="82"/>
      <c r="B50" s="92"/>
      <c r="C50" s="56" t="s">
        <v>195</v>
      </c>
      <c r="D50" s="56"/>
      <c r="E50" s="56"/>
      <c r="F50" s="56"/>
      <c r="G50" s="89" t="s">
        <v>105</v>
      </c>
      <c r="H50" s="56"/>
      <c r="I50" s="99">
        <v>33447.92</v>
      </c>
      <c r="J50" s="90">
        <v>904.0</v>
      </c>
      <c r="K50" s="90">
        <v>1.52</v>
      </c>
      <c r="L50" s="56"/>
      <c r="M50" s="101">
        <v>0.013</v>
      </c>
      <c r="N50" s="82"/>
      <c r="O50" s="82"/>
      <c r="P50" s="82"/>
      <c r="Q50" s="82"/>
      <c r="R50" s="82"/>
      <c r="S50" s="82"/>
      <c r="T50" s="82"/>
    </row>
    <row r="51" ht="14.25" customHeight="1">
      <c r="A51" s="82"/>
      <c r="B51" s="92"/>
      <c r="C51" s="56" t="s">
        <v>193</v>
      </c>
      <c r="D51" s="56"/>
      <c r="E51" s="56"/>
      <c r="F51" s="56"/>
      <c r="G51" s="89" t="s">
        <v>105</v>
      </c>
      <c r="H51" s="56"/>
      <c r="I51" s="99">
        <v>2714.71</v>
      </c>
      <c r="J51" s="90">
        <v>73.37</v>
      </c>
      <c r="K51" s="90">
        <v>0.12</v>
      </c>
      <c r="L51" s="56"/>
      <c r="M51" s="101">
        <v>0.001</v>
      </c>
      <c r="N51" s="82"/>
      <c r="O51" s="82"/>
      <c r="P51" s="82"/>
      <c r="Q51" s="82"/>
      <c r="R51" s="82"/>
      <c r="S51" s="82"/>
      <c r="T51" s="82"/>
    </row>
    <row r="52" ht="14.25" customHeight="1">
      <c r="A52" s="82"/>
      <c r="B52" s="92"/>
      <c r="C52" s="81" t="s">
        <v>196</v>
      </c>
      <c r="D52" s="81">
        <v>1000000.0</v>
      </c>
      <c r="E52" s="81" t="s">
        <v>137</v>
      </c>
      <c r="F52" s="81" t="s">
        <v>137</v>
      </c>
      <c r="G52" s="103" t="s">
        <v>151</v>
      </c>
      <c r="H52" s="81" t="s">
        <v>137</v>
      </c>
      <c r="I52" s="104">
        <v>200000.0</v>
      </c>
      <c r="J52" s="136">
        <v>27027.03</v>
      </c>
      <c r="K52" s="105">
        <v>45.54</v>
      </c>
      <c r="L52" s="81" t="s">
        <v>137</v>
      </c>
      <c r="M52" s="101">
        <v>0.079</v>
      </c>
      <c r="N52" s="82"/>
      <c r="O52" s="82"/>
      <c r="P52" s="82"/>
      <c r="Q52" s="82"/>
      <c r="R52" s="82"/>
      <c r="S52" s="82"/>
      <c r="T52" s="82"/>
    </row>
    <row r="53" ht="14.25" customHeight="1">
      <c r="A53" s="135"/>
      <c r="B53" s="92"/>
      <c r="C53" s="56" t="s">
        <v>197</v>
      </c>
      <c r="D53" s="56"/>
      <c r="E53" s="56"/>
      <c r="F53" s="56"/>
      <c r="G53" s="89" t="s">
        <v>105</v>
      </c>
      <c r="H53" s="56"/>
      <c r="I53" s="56">
        <v>407.3</v>
      </c>
      <c r="J53" s="90">
        <v>11.01</v>
      </c>
      <c r="K53" s="90">
        <v>0.02</v>
      </c>
      <c r="L53" s="56"/>
      <c r="M53" s="101">
        <v>0.0</v>
      </c>
      <c r="N53" s="135"/>
      <c r="O53" s="135"/>
      <c r="P53" s="135"/>
      <c r="Q53" s="135"/>
      <c r="R53" s="135"/>
      <c r="S53" s="135"/>
      <c r="T53" s="135"/>
    </row>
    <row r="54" ht="14.25" customHeight="1">
      <c r="A54" s="56"/>
      <c r="B54" s="82"/>
      <c r="C54" s="93" t="s">
        <v>198</v>
      </c>
      <c r="D54" s="93"/>
      <c r="E54" s="93"/>
      <c r="F54" s="93"/>
      <c r="G54" s="94" t="s">
        <v>105</v>
      </c>
      <c r="H54" s="93"/>
      <c r="I54" s="95">
        <v>20933.2</v>
      </c>
      <c r="J54" s="97">
        <v>565.76</v>
      </c>
      <c r="K54" s="97">
        <v>0.95</v>
      </c>
      <c r="L54" s="93"/>
      <c r="M54" s="98">
        <v>0.008</v>
      </c>
      <c r="N54" s="56"/>
      <c r="O54" s="56"/>
      <c r="P54" s="56"/>
      <c r="Q54" s="56"/>
      <c r="R54" s="56"/>
      <c r="S54" s="56"/>
      <c r="T54" s="56"/>
    </row>
    <row r="55" ht="14.25" customHeight="1">
      <c r="A55" s="82"/>
      <c r="B55" s="82"/>
      <c r="C55" s="56"/>
      <c r="D55" s="56"/>
      <c r="E55" s="56"/>
      <c r="F55" s="56"/>
      <c r="G55" s="86" t="s">
        <v>137</v>
      </c>
      <c r="H55" s="56"/>
      <c r="I55" s="56"/>
      <c r="J55" s="90" t="s">
        <v>137</v>
      </c>
      <c r="K55" s="90" t="s">
        <v>137</v>
      </c>
      <c r="L55" s="93"/>
      <c r="M55" s="128" t="s">
        <v>137</v>
      </c>
      <c r="N55" s="82"/>
      <c r="O55" s="82"/>
      <c r="P55" s="82"/>
      <c r="Q55" s="82"/>
      <c r="R55" s="82"/>
      <c r="S55" s="82"/>
      <c r="T55" s="82"/>
    </row>
    <row r="56" ht="14.25" customHeight="1">
      <c r="A56" s="56"/>
      <c r="B56" s="56"/>
      <c r="C56" s="84" t="s">
        <v>199</v>
      </c>
      <c r="D56" s="135" t="s">
        <v>137</v>
      </c>
      <c r="E56" s="129" t="s">
        <v>137</v>
      </c>
      <c r="F56" s="132">
        <v>2541263.01</v>
      </c>
      <c r="G56" s="132">
        <v>90304.41</v>
      </c>
      <c r="H56" s="137">
        <v>152.15</v>
      </c>
      <c r="I56" s="93"/>
      <c r="J56" s="134">
        <v>1.0</v>
      </c>
      <c r="N56" s="56"/>
      <c r="O56" s="56"/>
      <c r="P56" s="56"/>
      <c r="Q56" s="56"/>
      <c r="R56" s="56"/>
      <c r="S56" s="56"/>
      <c r="T56" s="56"/>
    </row>
    <row r="57" ht="14.25" customHeight="1">
      <c r="A57" s="56"/>
      <c r="B57" s="56"/>
      <c r="C57" s="138" t="s">
        <v>200</v>
      </c>
      <c r="D57" s="56"/>
      <c r="E57" s="56"/>
      <c r="F57" s="56"/>
      <c r="N57" s="56"/>
      <c r="O57" s="56"/>
      <c r="P57" s="56"/>
      <c r="Q57" s="56"/>
      <c r="R57" s="56"/>
      <c r="S57" s="56"/>
      <c r="T57" s="56"/>
    </row>
    <row r="58" ht="14.25" customHeight="1">
      <c r="A58" s="135"/>
      <c r="B58" s="135"/>
      <c r="C58" s="138" t="s">
        <v>201</v>
      </c>
      <c r="D58" s="138"/>
      <c r="E58" s="56"/>
      <c r="F58" s="56"/>
      <c r="G58" s="56"/>
      <c r="H58" s="56"/>
      <c r="I58" s="56"/>
      <c r="N58" s="135"/>
      <c r="O58" s="135"/>
      <c r="P58" s="135"/>
      <c r="Q58" s="135"/>
      <c r="R58" s="135"/>
      <c r="S58" s="135"/>
      <c r="T58" s="135"/>
    </row>
    <row r="59" ht="14.25" customHeight="1">
      <c r="A59" s="56"/>
      <c r="B59" s="56"/>
      <c r="C59" s="138" t="s">
        <v>202</v>
      </c>
      <c r="D59" s="138">
        <v>593.53</v>
      </c>
      <c r="E59" s="135"/>
      <c r="F59" s="135"/>
      <c r="G59" s="135"/>
      <c r="H59" s="135"/>
      <c r="I59" s="135"/>
      <c r="J59" s="135"/>
      <c r="K59" s="135"/>
      <c r="N59" s="56"/>
      <c r="O59" s="56"/>
      <c r="P59" s="56"/>
      <c r="Q59" s="56"/>
      <c r="R59" s="56"/>
      <c r="S59" s="56"/>
      <c r="T59" s="56"/>
    </row>
    <row r="60" ht="14.25" customHeight="1">
      <c r="A60" s="56"/>
      <c r="B60" s="56"/>
      <c r="C60" s="139" t="s">
        <v>203</v>
      </c>
      <c r="D60" s="56"/>
      <c r="E60" s="56"/>
      <c r="F60" s="56"/>
      <c r="G60" s="56"/>
      <c r="H60" s="56"/>
      <c r="I60" s="56"/>
      <c r="J60" s="56"/>
      <c r="K60" s="56"/>
      <c r="N60" s="56"/>
      <c r="O60" s="56"/>
      <c r="P60" s="56"/>
      <c r="Q60" s="56"/>
      <c r="R60" s="56"/>
      <c r="S60" s="56"/>
      <c r="T60" s="56"/>
    </row>
    <row r="61" ht="14.25" customHeight="1">
      <c r="A61" s="56"/>
      <c r="B61" s="56"/>
      <c r="C61" s="56"/>
      <c r="D61" s="56"/>
      <c r="E61" s="56"/>
      <c r="F61" s="56"/>
      <c r="G61" s="56"/>
      <c r="H61" s="56"/>
      <c r="I61" s="56"/>
      <c r="J61" s="56"/>
      <c r="K61" s="56"/>
      <c r="L61" s="56"/>
      <c r="M61" s="56"/>
      <c r="N61" s="56"/>
      <c r="O61" s="56"/>
      <c r="P61" s="56"/>
      <c r="Q61" s="56"/>
      <c r="R61" s="56"/>
      <c r="S61" s="56"/>
      <c r="T61" s="56"/>
    </row>
    <row r="62" ht="14.25" customHeight="1">
      <c r="A62" s="56"/>
      <c r="B62" s="56"/>
      <c r="C62" s="56"/>
      <c r="D62" s="56"/>
      <c r="E62" s="56"/>
      <c r="F62" s="56"/>
      <c r="G62" s="56"/>
      <c r="H62" s="56"/>
      <c r="I62" s="56"/>
      <c r="J62" s="56"/>
      <c r="K62" s="56"/>
      <c r="L62" s="56"/>
      <c r="M62" s="56"/>
      <c r="N62" s="56"/>
      <c r="O62" s="56"/>
      <c r="P62" s="56"/>
      <c r="Q62" s="56"/>
      <c r="R62" s="56"/>
      <c r="S62" s="56"/>
      <c r="T62" s="56"/>
    </row>
    <row r="63" ht="14.25" customHeight="1">
      <c r="A63" s="56"/>
      <c r="B63" s="56"/>
      <c r="C63" s="56"/>
      <c r="D63" s="56"/>
      <c r="E63" s="56"/>
      <c r="F63" s="56"/>
      <c r="G63" s="56"/>
      <c r="H63" s="56"/>
      <c r="I63" s="56"/>
      <c r="J63" s="56"/>
      <c r="K63" s="56"/>
      <c r="L63" s="56"/>
      <c r="M63" s="56"/>
      <c r="N63" s="56"/>
      <c r="O63" s="56"/>
      <c r="P63" s="56"/>
      <c r="Q63" s="56"/>
      <c r="R63" s="56"/>
      <c r="S63" s="56"/>
      <c r="T63" s="56"/>
    </row>
    <row r="64" ht="14.25" customHeight="1">
      <c r="A64" s="56"/>
      <c r="B64" s="56"/>
      <c r="C64" s="56"/>
      <c r="D64" s="56"/>
      <c r="E64" s="56"/>
      <c r="F64" s="56"/>
      <c r="G64" s="56"/>
      <c r="H64" s="56"/>
      <c r="I64" s="56"/>
      <c r="J64" s="56"/>
      <c r="K64" s="56"/>
      <c r="L64" s="56"/>
      <c r="M64" s="56"/>
      <c r="N64" s="56"/>
      <c r="O64" s="56"/>
      <c r="P64" s="56"/>
      <c r="Q64" s="56"/>
      <c r="R64" s="56"/>
      <c r="S64" s="56"/>
      <c r="T64" s="56"/>
    </row>
    <row r="65" ht="14.25" customHeight="1">
      <c r="A65" s="56"/>
      <c r="B65" s="56"/>
      <c r="C65" s="56"/>
      <c r="D65" s="56"/>
      <c r="E65" s="56"/>
      <c r="F65" s="56"/>
      <c r="G65" s="56"/>
      <c r="H65" s="56"/>
      <c r="I65" s="56"/>
      <c r="J65" s="56"/>
      <c r="K65" s="56"/>
      <c r="L65" s="56"/>
      <c r="M65" s="56"/>
      <c r="N65" s="56"/>
      <c r="O65" s="56"/>
      <c r="P65" s="56"/>
      <c r="Q65" s="56"/>
      <c r="R65" s="56"/>
      <c r="S65" s="56"/>
      <c r="T65" s="56"/>
    </row>
    <row r="66" ht="14.25" customHeight="1">
      <c r="A66" s="56"/>
      <c r="B66" s="56"/>
      <c r="C66" s="56"/>
      <c r="D66" s="56"/>
      <c r="E66" s="56"/>
      <c r="F66" s="56"/>
      <c r="G66" s="56"/>
      <c r="H66" s="56"/>
      <c r="I66" s="56"/>
      <c r="J66" s="56"/>
      <c r="K66" s="56"/>
      <c r="L66" s="56"/>
      <c r="M66" s="56"/>
      <c r="N66" s="56"/>
      <c r="O66" s="56"/>
      <c r="P66" s="56"/>
      <c r="Q66" s="56"/>
      <c r="R66" s="56"/>
      <c r="S66" s="56"/>
      <c r="T66" s="56"/>
    </row>
    <row r="67" ht="14.25" customHeight="1">
      <c r="A67" s="56"/>
      <c r="B67" s="56"/>
      <c r="C67" s="56"/>
      <c r="D67" s="56"/>
      <c r="E67" s="56"/>
      <c r="F67" s="56"/>
      <c r="G67" s="56"/>
      <c r="H67" s="56"/>
      <c r="I67" s="56"/>
      <c r="J67" s="56"/>
      <c r="K67" s="56"/>
      <c r="L67" s="56"/>
      <c r="M67" s="56"/>
      <c r="N67" s="56"/>
      <c r="O67" s="56"/>
      <c r="P67" s="56"/>
      <c r="Q67" s="56"/>
      <c r="R67" s="56"/>
      <c r="S67" s="56"/>
      <c r="T67" s="56"/>
    </row>
    <row r="68" ht="14.25" customHeight="1">
      <c r="A68" s="56"/>
      <c r="B68" s="56"/>
      <c r="C68" s="56"/>
      <c r="D68" s="56"/>
      <c r="E68" s="56"/>
      <c r="F68" s="56"/>
      <c r="G68" s="56"/>
      <c r="H68" s="56"/>
      <c r="I68" s="56"/>
      <c r="J68" s="56"/>
      <c r="K68" s="56"/>
      <c r="L68" s="56"/>
      <c r="M68" s="56"/>
      <c r="N68" s="56"/>
      <c r="O68" s="56"/>
      <c r="P68" s="56"/>
      <c r="Q68" s="56"/>
      <c r="R68" s="56"/>
      <c r="S68" s="56"/>
      <c r="T68" s="56"/>
    </row>
    <row r="69" ht="14.25" customHeight="1">
      <c r="A69" s="56"/>
      <c r="B69" s="56"/>
      <c r="C69" s="56"/>
      <c r="D69" s="56"/>
      <c r="E69" s="56"/>
      <c r="F69" s="56"/>
      <c r="G69" s="56"/>
      <c r="H69" s="56"/>
      <c r="I69" s="56"/>
      <c r="J69" s="56"/>
      <c r="K69" s="56"/>
      <c r="L69" s="56"/>
      <c r="M69" s="56"/>
      <c r="N69" s="56"/>
      <c r="O69" s="56"/>
      <c r="P69" s="56"/>
      <c r="Q69" s="56"/>
      <c r="R69" s="56"/>
      <c r="S69" s="56"/>
      <c r="T69" s="56"/>
    </row>
    <row r="70" ht="14.25" customHeight="1">
      <c r="A70" s="56"/>
      <c r="B70" s="56"/>
      <c r="C70" s="56"/>
      <c r="D70" s="56"/>
      <c r="E70" s="56"/>
      <c r="F70" s="56"/>
      <c r="G70" s="56"/>
      <c r="H70" s="56"/>
      <c r="I70" s="56"/>
      <c r="J70" s="56"/>
      <c r="K70" s="56"/>
      <c r="L70" s="56"/>
      <c r="M70" s="56"/>
      <c r="N70" s="56"/>
      <c r="O70" s="56"/>
      <c r="P70" s="56"/>
      <c r="Q70" s="56"/>
      <c r="R70" s="56"/>
      <c r="S70" s="56"/>
      <c r="T70" s="56"/>
    </row>
    <row r="71" ht="14.25" customHeight="1">
      <c r="A71" s="56"/>
      <c r="B71" s="56"/>
      <c r="C71" s="56"/>
      <c r="D71" s="56"/>
      <c r="E71" s="56"/>
      <c r="F71" s="56"/>
      <c r="G71" s="56"/>
      <c r="H71" s="56"/>
      <c r="I71" s="56"/>
      <c r="J71" s="56"/>
      <c r="K71" s="56"/>
      <c r="L71" s="56"/>
      <c r="M71" s="56"/>
      <c r="N71" s="56"/>
      <c r="O71" s="56"/>
      <c r="P71" s="56"/>
      <c r="Q71" s="56"/>
      <c r="R71" s="56"/>
      <c r="S71" s="56"/>
      <c r="T71" s="56"/>
    </row>
    <row r="72" ht="14.25" customHeight="1">
      <c r="A72" s="56"/>
      <c r="B72" s="56"/>
      <c r="C72" s="56"/>
      <c r="D72" s="56"/>
      <c r="E72" s="56"/>
      <c r="F72" s="56"/>
      <c r="G72" s="56"/>
      <c r="H72" s="56"/>
      <c r="I72" s="56"/>
      <c r="J72" s="56"/>
      <c r="K72" s="56"/>
      <c r="L72" s="56"/>
      <c r="M72" s="56"/>
      <c r="N72" s="56"/>
      <c r="O72" s="56"/>
      <c r="P72" s="56"/>
      <c r="Q72" s="56"/>
      <c r="R72" s="56"/>
      <c r="S72" s="56"/>
      <c r="T72" s="56"/>
    </row>
    <row r="73" ht="14.25" customHeight="1">
      <c r="A73" s="56"/>
      <c r="B73" s="56"/>
      <c r="C73" s="56"/>
      <c r="D73" s="56"/>
      <c r="E73" s="56"/>
      <c r="F73" s="56"/>
      <c r="G73" s="56"/>
      <c r="H73" s="56"/>
      <c r="I73" s="56"/>
      <c r="J73" s="56"/>
      <c r="K73" s="56"/>
      <c r="L73" s="56"/>
      <c r="M73" s="56"/>
      <c r="N73" s="56"/>
      <c r="O73" s="56"/>
      <c r="P73" s="56"/>
      <c r="Q73" s="56"/>
      <c r="R73" s="56"/>
      <c r="S73" s="56"/>
      <c r="T73" s="56"/>
    </row>
    <row r="74" ht="14.25" customHeight="1">
      <c r="A74" s="56"/>
      <c r="B74" s="56"/>
      <c r="C74" s="56"/>
      <c r="D74" s="56"/>
      <c r="E74" s="56"/>
      <c r="F74" s="56"/>
      <c r="G74" s="56"/>
      <c r="H74" s="56"/>
      <c r="I74" s="56"/>
      <c r="J74" s="56"/>
      <c r="K74" s="56"/>
      <c r="L74" s="56"/>
      <c r="M74" s="56"/>
      <c r="N74" s="56"/>
      <c r="O74" s="56"/>
      <c r="P74" s="56"/>
      <c r="Q74" s="56"/>
      <c r="R74" s="56"/>
      <c r="S74" s="56"/>
      <c r="T74" s="56"/>
    </row>
    <row r="75" ht="14.25" customHeight="1">
      <c r="A75" s="56"/>
      <c r="B75" s="56"/>
      <c r="C75" s="56"/>
      <c r="D75" s="56"/>
      <c r="E75" s="56"/>
      <c r="F75" s="56"/>
      <c r="G75" s="56"/>
      <c r="H75" s="56"/>
      <c r="I75" s="56"/>
      <c r="J75" s="56"/>
      <c r="K75" s="56"/>
      <c r="L75" s="56"/>
      <c r="M75" s="56"/>
      <c r="N75" s="56"/>
      <c r="O75" s="56"/>
      <c r="P75" s="56"/>
      <c r="Q75" s="56"/>
      <c r="R75" s="56"/>
      <c r="S75" s="56"/>
      <c r="T75" s="56"/>
    </row>
    <row r="76" ht="14.25" customHeight="1">
      <c r="A76" s="56"/>
      <c r="B76" s="56"/>
      <c r="C76" s="56"/>
      <c r="D76" s="56"/>
      <c r="E76" s="56"/>
      <c r="F76" s="56"/>
      <c r="G76" s="56"/>
      <c r="H76" s="56"/>
      <c r="I76" s="56"/>
      <c r="J76" s="56"/>
      <c r="K76" s="56"/>
      <c r="L76" s="56"/>
      <c r="M76" s="56"/>
      <c r="N76" s="56"/>
      <c r="O76" s="56"/>
      <c r="P76" s="56"/>
      <c r="Q76" s="56"/>
      <c r="R76" s="56"/>
      <c r="S76" s="56"/>
      <c r="T76" s="56"/>
    </row>
    <row r="77" ht="14.25" customHeight="1">
      <c r="A77" s="56"/>
      <c r="B77" s="56"/>
      <c r="C77" s="56"/>
      <c r="D77" s="56"/>
      <c r="E77" s="56"/>
      <c r="F77" s="56"/>
      <c r="G77" s="56"/>
      <c r="H77" s="56"/>
      <c r="I77" s="56"/>
      <c r="J77" s="56"/>
      <c r="K77" s="56"/>
      <c r="L77" s="56"/>
      <c r="M77" s="56"/>
      <c r="N77" s="56"/>
      <c r="O77" s="56"/>
      <c r="P77" s="56"/>
      <c r="Q77" s="56"/>
      <c r="R77" s="56"/>
      <c r="S77" s="56"/>
      <c r="T77" s="56"/>
    </row>
    <row r="78" ht="14.25" customHeight="1">
      <c r="A78" s="56"/>
      <c r="B78" s="56"/>
      <c r="C78" s="56"/>
      <c r="D78" s="56"/>
      <c r="E78" s="56"/>
      <c r="F78" s="56"/>
      <c r="G78" s="56"/>
      <c r="H78" s="56"/>
      <c r="I78" s="56"/>
      <c r="J78" s="56"/>
      <c r="K78" s="56"/>
      <c r="L78" s="56"/>
      <c r="M78" s="56"/>
      <c r="N78" s="56"/>
      <c r="O78" s="56"/>
      <c r="P78" s="56"/>
      <c r="Q78" s="56"/>
      <c r="R78" s="56"/>
      <c r="S78" s="56"/>
      <c r="T78" s="56"/>
    </row>
    <row r="79" ht="14.25" customHeight="1">
      <c r="A79" s="56"/>
      <c r="B79" s="56"/>
      <c r="C79" s="56"/>
      <c r="D79" s="56"/>
      <c r="E79" s="56"/>
      <c r="F79" s="56"/>
      <c r="G79" s="56"/>
      <c r="H79" s="56"/>
      <c r="I79" s="56"/>
      <c r="J79" s="56"/>
      <c r="K79" s="56"/>
      <c r="L79" s="56"/>
      <c r="M79" s="56"/>
      <c r="N79" s="56"/>
      <c r="O79" s="56"/>
      <c r="P79" s="56"/>
      <c r="Q79" s="56"/>
      <c r="R79" s="56"/>
      <c r="S79" s="56"/>
      <c r="T79" s="56"/>
    </row>
    <row r="80" ht="14.25" customHeight="1">
      <c r="A80" s="56"/>
      <c r="B80" s="56"/>
      <c r="C80" s="56"/>
      <c r="D80" s="56"/>
      <c r="E80" s="56"/>
      <c r="F80" s="56"/>
      <c r="G80" s="56"/>
      <c r="H80" s="56"/>
      <c r="I80" s="56"/>
      <c r="J80" s="56"/>
      <c r="K80" s="56"/>
      <c r="L80" s="56"/>
      <c r="M80" s="56"/>
      <c r="N80" s="56"/>
      <c r="O80" s="56"/>
      <c r="P80" s="56"/>
      <c r="Q80" s="56"/>
      <c r="R80" s="56"/>
      <c r="S80" s="56"/>
      <c r="T80" s="56"/>
    </row>
    <row r="81" ht="14.25" customHeight="1">
      <c r="A81" s="56"/>
      <c r="B81" s="56"/>
      <c r="C81" s="56"/>
      <c r="D81" s="56"/>
      <c r="E81" s="56"/>
      <c r="F81" s="56"/>
      <c r="G81" s="56"/>
      <c r="H81" s="56"/>
      <c r="I81" s="56"/>
      <c r="J81" s="56"/>
      <c r="K81" s="56"/>
      <c r="L81" s="56"/>
      <c r="M81" s="56"/>
      <c r="N81" s="56"/>
      <c r="O81" s="56"/>
      <c r="P81" s="56"/>
      <c r="Q81" s="56"/>
      <c r="R81" s="56"/>
      <c r="S81" s="56"/>
      <c r="T81" s="56"/>
    </row>
    <row r="82" ht="14.25" customHeight="1">
      <c r="A82" s="56"/>
      <c r="B82" s="56"/>
      <c r="C82" s="56"/>
      <c r="D82" s="56"/>
      <c r="E82" s="56"/>
      <c r="F82" s="56"/>
      <c r="G82" s="56"/>
      <c r="H82" s="56"/>
      <c r="I82" s="56"/>
      <c r="J82" s="56"/>
      <c r="K82" s="56"/>
      <c r="L82" s="56"/>
      <c r="M82" s="56"/>
      <c r="N82" s="56"/>
      <c r="O82" s="56"/>
      <c r="P82" s="56"/>
      <c r="Q82" s="56"/>
      <c r="R82" s="56"/>
      <c r="S82" s="56"/>
      <c r="T82" s="56"/>
    </row>
    <row r="83" ht="14.25" customHeight="1">
      <c r="A83" s="56"/>
      <c r="B83" s="56"/>
      <c r="C83" s="56"/>
      <c r="D83" s="56"/>
      <c r="E83" s="56"/>
      <c r="F83" s="56"/>
      <c r="G83" s="56"/>
      <c r="H83" s="56"/>
      <c r="I83" s="56"/>
      <c r="J83" s="56"/>
      <c r="K83" s="56"/>
      <c r="L83" s="56"/>
      <c r="M83" s="56"/>
      <c r="N83" s="56"/>
      <c r="O83" s="56"/>
      <c r="P83" s="56"/>
      <c r="Q83" s="56"/>
      <c r="R83" s="56"/>
      <c r="S83" s="56"/>
      <c r="T83" s="56"/>
    </row>
    <row r="84" ht="14.25" customHeight="1">
      <c r="A84" s="56"/>
      <c r="B84" s="56"/>
      <c r="C84" s="56"/>
      <c r="D84" s="56"/>
      <c r="E84" s="56"/>
      <c r="F84" s="56"/>
      <c r="G84" s="56"/>
      <c r="H84" s="56"/>
      <c r="I84" s="56"/>
      <c r="J84" s="56"/>
      <c r="K84" s="56"/>
      <c r="L84" s="56"/>
      <c r="M84" s="56"/>
      <c r="N84" s="56"/>
      <c r="O84" s="56"/>
      <c r="P84" s="56"/>
      <c r="Q84" s="56"/>
      <c r="R84" s="56"/>
      <c r="S84" s="56"/>
      <c r="T84" s="56"/>
    </row>
    <row r="85" ht="14.25" customHeight="1">
      <c r="A85" s="56"/>
      <c r="B85" s="56"/>
      <c r="C85" s="56"/>
      <c r="D85" s="56"/>
      <c r="E85" s="56"/>
      <c r="F85" s="56"/>
      <c r="G85" s="56"/>
      <c r="H85" s="56"/>
      <c r="I85" s="56"/>
      <c r="J85" s="56"/>
      <c r="K85" s="56"/>
      <c r="L85" s="56"/>
      <c r="M85" s="56"/>
      <c r="N85" s="56"/>
      <c r="O85" s="56"/>
      <c r="P85" s="56"/>
      <c r="Q85" s="56"/>
      <c r="R85" s="56"/>
      <c r="S85" s="56"/>
      <c r="T85" s="56"/>
    </row>
    <row r="86" ht="14.25" customHeight="1">
      <c r="A86" s="56"/>
      <c r="B86" s="56"/>
      <c r="C86" s="56"/>
      <c r="D86" s="56"/>
      <c r="E86" s="56"/>
      <c r="F86" s="56"/>
      <c r="G86" s="56"/>
      <c r="H86" s="56"/>
      <c r="I86" s="56"/>
      <c r="J86" s="56"/>
      <c r="K86" s="56"/>
      <c r="L86" s="56"/>
      <c r="M86" s="56"/>
      <c r="N86" s="56"/>
      <c r="O86" s="56"/>
      <c r="P86" s="56"/>
      <c r="Q86" s="56"/>
      <c r="R86" s="56"/>
      <c r="S86" s="56"/>
      <c r="T86" s="56"/>
    </row>
    <row r="87" ht="14.25" customHeight="1">
      <c r="A87" s="56"/>
      <c r="B87" s="56"/>
      <c r="C87" s="56"/>
      <c r="D87" s="56"/>
      <c r="E87" s="56"/>
      <c r="F87" s="56"/>
      <c r="G87" s="56"/>
      <c r="H87" s="56"/>
      <c r="I87" s="56"/>
      <c r="J87" s="56"/>
      <c r="K87" s="56"/>
      <c r="L87" s="56"/>
      <c r="M87" s="56"/>
      <c r="N87" s="56"/>
      <c r="O87" s="56"/>
      <c r="P87" s="56"/>
      <c r="Q87" s="56"/>
      <c r="R87" s="56"/>
      <c r="S87" s="56"/>
      <c r="T87" s="56"/>
    </row>
    <row r="88" ht="14.25" customHeight="1">
      <c r="A88" s="56"/>
      <c r="B88" s="56"/>
      <c r="C88" s="56"/>
      <c r="D88" s="56"/>
      <c r="E88" s="56"/>
      <c r="F88" s="56"/>
      <c r="G88" s="56"/>
      <c r="H88" s="56"/>
      <c r="I88" s="56"/>
      <c r="J88" s="56"/>
      <c r="K88" s="56"/>
      <c r="L88" s="56"/>
      <c r="M88" s="56"/>
      <c r="N88" s="56"/>
      <c r="O88" s="56"/>
      <c r="P88" s="56"/>
      <c r="Q88" s="56"/>
      <c r="R88" s="56"/>
      <c r="S88" s="56"/>
      <c r="T88" s="56"/>
    </row>
    <row r="89" ht="14.25" customHeight="1">
      <c r="A89" s="56"/>
      <c r="B89" s="56"/>
      <c r="C89" s="56"/>
      <c r="D89" s="56"/>
      <c r="E89" s="56"/>
      <c r="F89" s="56"/>
      <c r="G89" s="56"/>
      <c r="H89" s="56"/>
      <c r="I89" s="56"/>
      <c r="J89" s="56"/>
      <c r="K89" s="56"/>
      <c r="L89" s="56"/>
      <c r="M89" s="56"/>
      <c r="N89" s="56"/>
      <c r="O89" s="56"/>
      <c r="P89" s="56"/>
      <c r="Q89" s="56"/>
      <c r="R89" s="56"/>
      <c r="S89" s="56"/>
      <c r="T89" s="56"/>
    </row>
    <row r="90" ht="14.25" customHeight="1">
      <c r="A90" s="56"/>
      <c r="B90" s="56"/>
      <c r="C90" s="56"/>
      <c r="D90" s="56"/>
      <c r="E90" s="56"/>
      <c r="F90" s="56"/>
      <c r="G90" s="56"/>
      <c r="H90" s="56"/>
      <c r="I90" s="56"/>
      <c r="J90" s="56"/>
      <c r="K90" s="56"/>
      <c r="L90" s="56"/>
      <c r="M90" s="56"/>
      <c r="N90" s="56"/>
      <c r="O90" s="56"/>
      <c r="P90" s="56"/>
      <c r="Q90" s="56"/>
      <c r="R90" s="56"/>
      <c r="S90" s="56"/>
      <c r="T90" s="56"/>
    </row>
    <row r="91" ht="14.25" customHeight="1">
      <c r="A91" s="56"/>
      <c r="B91" s="56"/>
      <c r="C91" s="56"/>
      <c r="D91" s="56"/>
      <c r="E91" s="56"/>
      <c r="F91" s="56"/>
      <c r="G91" s="56"/>
      <c r="H91" s="56"/>
      <c r="I91" s="56"/>
      <c r="J91" s="56"/>
      <c r="K91" s="56"/>
      <c r="L91" s="56"/>
      <c r="M91" s="56"/>
      <c r="N91" s="56"/>
      <c r="O91" s="56"/>
      <c r="P91" s="56"/>
      <c r="Q91" s="56"/>
      <c r="R91" s="56"/>
      <c r="S91" s="56"/>
      <c r="T91" s="56"/>
    </row>
    <row r="92" ht="14.25" customHeight="1">
      <c r="A92" s="56"/>
      <c r="B92" s="56"/>
      <c r="C92" s="56"/>
      <c r="D92" s="56"/>
      <c r="E92" s="56"/>
      <c r="F92" s="56"/>
      <c r="G92" s="56"/>
      <c r="H92" s="56"/>
      <c r="I92" s="56"/>
      <c r="J92" s="56"/>
      <c r="K92" s="56"/>
      <c r="L92" s="56"/>
      <c r="M92" s="56"/>
      <c r="N92" s="56"/>
      <c r="O92" s="56"/>
      <c r="P92" s="56"/>
      <c r="Q92" s="56"/>
      <c r="R92" s="56"/>
      <c r="S92" s="56"/>
      <c r="T92" s="56"/>
    </row>
    <row r="93" ht="14.25" customHeight="1">
      <c r="A93" s="56"/>
      <c r="B93" s="56"/>
      <c r="C93" s="56"/>
      <c r="D93" s="56"/>
      <c r="E93" s="56"/>
      <c r="F93" s="56"/>
      <c r="G93" s="56"/>
      <c r="H93" s="56"/>
      <c r="I93" s="56"/>
      <c r="J93" s="56"/>
      <c r="K93" s="56"/>
      <c r="L93" s="56"/>
      <c r="M93" s="56"/>
      <c r="N93" s="56"/>
      <c r="O93" s="56"/>
      <c r="P93" s="56"/>
      <c r="Q93" s="56"/>
      <c r="R93" s="56"/>
      <c r="S93" s="56"/>
      <c r="T93" s="56"/>
    </row>
    <row r="94" ht="14.25" customHeight="1">
      <c r="A94" s="56"/>
      <c r="B94" s="56"/>
      <c r="C94" s="56"/>
      <c r="D94" s="56"/>
      <c r="E94" s="56"/>
      <c r="F94" s="56"/>
      <c r="G94" s="56"/>
      <c r="H94" s="56"/>
      <c r="I94" s="56"/>
      <c r="J94" s="56"/>
      <c r="K94" s="56"/>
      <c r="L94" s="56"/>
      <c r="M94" s="56"/>
      <c r="N94" s="56"/>
      <c r="O94" s="56"/>
      <c r="P94" s="56"/>
      <c r="Q94" s="56"/>
      <c r="R94" s="56"/>
      <c r="S94" s="56"/>
      <c r="T94" s="56"/>
    </row>
    <row r="95" ht="14.25" customHeight="1">
      <c r="A95" s="56"/>
      <c r="B95" s="56"/>
      <c r="C95" s="56"/>
      <c r="D95" s="56"/>
      <c r="E95" s="56"/>
      <c r="F95" s="56"/>
      <c r="G95" s="56"/>
      <c r="H95" s="56"/>
      <c r="I95" s="56"/>
      <c r="J95" s="56"/>
      <c r="K95" s="56"/>
      <c r="L95" s="56"/>
      <c r="M95" s="56"/>
      <c r="N95" s="56"/>
      <c r="O95" s="56"/>
      <c r="P95" s="56"/>
      <c r="Q95" s="56"/>
      <c r="R95" s="56"/>
      <c r="S95" s="56"/>
      <c r="T95" s="56"/>
    </row>
    <row r="96" ht="14.25" customHeight="1">
      <c r="A96" s="56"/>
      <c r="B96" s="56"/>
      <c r="C96" s="56"/>
      <c r="D96" s="56"/>
      <c r="E96" s="56"/>
      <c r="F96" s="56"/>
      <c r="G96" s="56"/>
      <c r="H96" s="56"/>
      <c r="I96" s="56"/>
      <c r="J96" s="56"/>
      <c r="K96" s="56"/>
      <c r="L96" s="56"/>
      <c r="M96" s="56"/>
      <c r="N96" s="56"/>
      <c r="O96" s="56"/>
      <c r="P96" s="56"/>
      <c r="Q96" s="56"/>
      <c r="R96" s="56"/>
      <c r="S96" s="56"/>
      <c r="T96" s="56"/>
    </row>
    <row r="97" ht="14.25" customHeight="1">
      <c r="A97" s="56"/>
      <c r="B97" s="56"/>
      <c r="C97" s="56"/>
      <c r="D97" s="56"/>
      <c r="E97" s="56"/>
      <c r="F97" s="56"/>
      <c r="G97" s="56"/>
      <c r="H97" s="56"/>
      <c r="I97" s="56"/>
      <c r="J97" s="56"/>
      <c r="K97" s="56"/>
      <c r="L97" s="56"/>
      <c r="M97" s="56"/>
      <c r="N97" s="56"/>
      <c r="O97" s="56"/>
      <c r="P97" s="56"/>
      <c r="Q97" s="56"/>
      <c r="R97" s="56"/>
      <c r="S97" s="56"/>
      <c r="T97" s="56"/>
    </row>
    <row r="98" ht="14.25" customHeight="1">
      <c r="A98" s="56"/>
      <c r="B98" s="56"/>
      <c r="C98" s="56"/>
      <c r="D98" s="56"/>
      <c r="E98" s="56"/>
      <c r="F98" s="56"/>
      <c r="G98" s="56"/>
      <c r="H98" s="56"/>
      <c r="I98" s="56"/>
      <c r="J98" s="56"/>
      <c r="K98" s="56"/>
      <c r="L98" s="56"/>
      <c r="M98" s="56"/>
      <c r="N98" s="56"/>
      <c r="O98" s="56"/>
      <c r="P98" s="56"/>
      <c r="Q98" s="56"/>
      <c r="R98" s="56"/>
      <c r="S98" s="56"/>
      <c r="T98" s="56"/>
    </row>
    <row r="99" ht="14.25" customHeight="1">
      <c r="A99" s="56"/>
      <c r="B99" s="56"/>
      <c r="C99" s="56"/>
      <c r="D99" s="56"/>
      <c r="E99" s="56"/>
      <c r="F99" s="56"/>
      <c r="G99" s="56"/>
      <c r="H99" s="56"/>
      <c r="I99" s="56"/>
      <c r="J99" s="56"/>
      <c r="K99" s="56"/>
      <c r="L99" s="56"/>
      <c r="M99" s="56"/>
      <c r="N99" s="56"/>
      <c r="O99" s="56"/>
      <c r="P99" s="56"/>
      <c r="Q99" s="56"/>
      <c r="R99" s="56"/>
      <c r="S99" s="56"/>
      <c r="T99" s="56"/>
    </row>
    <row r="100" ht="14.25" customHeight="1">
      <c r="A100" s="56"/>
      <c r="B100" s="56"/>
      <c r="C100" s="56"/>
      <c r="D100" s="56"/>
      <c r="E100" s="56"/>
      <c r="F100" s="56"/>
      <c r="G100" s="56"/>
      <c r="H100" s="56"/>
      <c r="I100" s="56"/>
      <c r="J100" s="56"/>
      <c r="K100" s="56"/>
      <c r="L100" s="56"/>
      <c r="M100" s="56"/>
      <c r="N100" s="56"/>
      <c r="O100" s="56"/>
      <c r="P100" s="56"/>
      <c r="Q100" s="56"/>
      <c r="R100" s="56"/>
      <c r="S100" s="56"/>
      <c r="T100" s="56"/>
    </row>
    <row r="101" ht="14.25" customHeight="1">
      <c r="A101" s="56"/>
      <c r="B101" s="56"/>
      <c r="C101" s="56"/>
      <c r="D101" s="56"/>
      <c r="E101" s="56"/>
      <c r="F101" s="56"/>
      <c r="G101" s="56"/>
      <c r="H101" s="56"/>
      <c r="I101" s="56"/>
      <c r="J101" s="56"/>
      <c r="K101" s="56"/>
      <c r="L101" s="56"/>
      <c r="M101" s="56"/>
      <c r="N101" s="56"/>
      <c r="O101" s="56"/>
      <c r="P101" s="56"/>
      <c r="Q101" s="56"/>
      <c r="R101" s="56"/>
      <c r="S101" s="56"/>
      <c r="T101" s="56"/>
    </row>
    <row r="102" ht="14.25" customHeight="1">
      <c r="A102" s="56"/>
      <c r="B102" s="56"/>
      <c r="C102" s="56"/>
      <c r="D102" s="56"/>
      <c r="E102" s="56"/>
      <c r="F102" s="56"/>
      <c r="G102" s="56"/>
      <c r="H102" s="56"/>
      <c r="I102" s="56"/>
      <c r="J102" s="56"/>
      <c r="K102" s="56"/>
      <c r="L102" s="56"/>
      <c r="M102" s="56"/>
      <c r="N102" s="56"/>
      <c r="O102" s="56"/>
      <c r="P102" s="56"/>
      <c r="Q102" s="56"/>
      <c r="R102" s="56"/>
      <c r="S102" s="56"/>
      <c r="T102" s="56"/>
    </row>
    <row r="103" ht="14.25" customHeight="1">
      <c r="A103" s="56"/>
      <c r="B103" s="56"/>
      <c r="C103" s="56"/>
      <c r="D103" s="56"/>
      <c r="E103" s="56"/>
      <c r="F103" s="56"/>
      <c r="G103" s="56"/>
      <c r="H103" s="56"/>
      <c r="I103" s="56"/>
      <c r="J103" s="56"/>
      <c r="K103" s="56"/>
      <c r="L103" s="56"/>
      <c r="M103" s="56"/>
      <c r="N103" s="56"/>
      <c r="O103" s="56"/>
      <c r="P103" s="56"/>
      <c r="Q103" s="56"/>
      <c r="R103" s="56"/>
      <c r="S103" s="56"/>
      <c r="T103" s="56"/>
    </row>
    <row r="104" ht="14.25" customHeight="1">
      <c r="A104" s="56"/>
      <c r="B104" s="56"/>
      <c r="C104" s="56"/>
      <c r="D104" s="56"/>
      <c r="E104" s="56"/>
      <c r="F104" s="56"/>
      <c r="G104" s="56"/>
      <c r="H104" s="56"/>
      <c r="I104" s="56"/>
      <c r="J104" s="56"/>
      <c r="K104" s="56"/>
      <c r="L104" s="56"/>
      <c r="M104" s="56"/>
      <c r="N104" s="56"/>
      <c r="O104" s="56"/>
      <c r="P104" s="56"/>
      <c r="Q104" s="56"/>
      <c r="R104" s="56"/>
      <c r="S104" s="56"/>
      <c r="T104" s="56"/>
    </row>
    <row r="105" ht="14.25" customHeight="1">
      <c r="A105" s="56"/>
      <c r="B105" s="56"/>
      <c r="C105" s="56"/>
      <c r="D105" s="56"/>
      <c r="E105" s="56"/>
      <c r="F105" s="56"/>
      <c r="G105" s="56"/>
      <c r="H105" s="56"/>
      <c r="I105" s="56"/>
      <c r="J105" s="56"/>
      <c r="K105" s="56"/>
      <c r="L105" s="56"/>
      <c r="M105" s="56"/>
      <c r="N105" s="56"/>
      <c r="O105" s="56"/>
      <c r="P105" s="56"/>
      <c r="Q105" s="56"/>
      <c r="R105" s="56"/>
      <c r="S105" s="56"/>
      <c r="T105" s="56"/>
    </row>
    <row r="106" ht="14.25" customHeight="1">
      <c r="A106" s="56"/>
      <c r="B106" s="56"/>
      <c r="C106" s="56"/>
      <c r="D106" s="56"/>
      <c r="E106" s="56"/>
      <c r="F106" s="56"/>
      <c r="G106" s="56"/>
      <c r="H106" s="56"/>
      <c r="I106" s="56"/>
      <c r="J106" s="56"/>
      <c r="K106" s="56"/>
      <c r="L106" s="56"/>
      <c r="M106" s="56"/>
      <c r="N106" s="56"/>
      <c r="O106" s="56"/>
      <c r="P106" s="56"/>
      <c r="Q106" s="56"/>
      <c r="R106" s="56"/>
      <c r="S106" s="56"/>
      <c r="T106" s="56"/>
    </row>
    <row r="107" ht="14.25" customHeight="1">
      <c r="A107" s="56"/>
      <c r="B107" s="56"/>
      <c r="C107" s="56"/>
      <c r="D107" s="56"/>
      <c r="E107" s="56"/>
      <c r="F107" s="56"/>
      <c r="G107" s="56"/>
      <c r="H107" s="56"/>
      <c r="I107" s="56"/>
      <c r="J107" s="56"/>
      <c r="K107" s="56"/>
      <c r="L107" s="56"/>
      <c r="M107" s="56"/>
      <c r="N107" s="56"/>
      <c r="O107" s="56"/>
      <c r="P107" s="56"/>
      <c r="Q107" s="56"/>
      <c r="R107" s="56"/>
      <c r="S107" s="56"/>
      <c r="T107" s="56"/>
    </row>
    <row r="108" ht="14.25" customHeight="1">
      <c r="A108" s="56"/>
      <c r="B108" s="56"/>
      <c r="C108" s="56"/>
      <c r="D108" s="56"/>
      <c r="E108" s="56"/>
      <c r="F108" s="56"/>
      <c r="G108" s="56"/>
      <c r="H108" s="56"/>
      <c r="I108" s="56"/>
      <c r="J108" s="56"/>
      <c r="K108" s="56"/>
      <c r="L108" s="56"/>
      <c r="M108" s="56"/>
      <c r="N108" s="56"/>
      <c r="O108" s="56"/>
      <c r="P108" s="56"/>
      <c r="Q108" s="56"/>
      <c r="R108" s="56"/>
      <c r="S108" s="56"/>
      <c r="T108" s="56"/>
    </row>
    <row r="109" ht="14.25" customHeight="1">
      <c r="A109" s="56"/>
      <c r="B109" s="56"/>
      <c r="C109" s="56"/>
      <c r="D109" s="56"/>
      <c r="E109" s="56"/>
      <c r="F109" s="56"/>
      <c r="G109" s="56"/>
      <c r="H109" s="56"/>
      <c r="I109" s="56"/>
      <c r="J109" s="56"/>
      <c r="K109" s="56"/>
      <c r="L109" s="56"/>
      <c r="M109" s="56"/>
      <c r="N109" s="56"/>
      <c r="O109" s="56"/>
      <c r="P109" s="56"/>
      <c r="Q109" s="56"/>
      <c r="R109" s="56"/>
      <c r="S109" s="56"/>
      <c r="T109" s="56"/>
    </row>
    <row r="110" ht="14.25" customHeight="1">
      <c r="A110" s="56"/>
      <c r="B110" s="56"/>
      <c r="C110" s="56"/>
      <c r="D110" s="56"/>
      <c r="E110" s="56"/>
      <c r="F110" s="56"/>
      <c r="G110" s="56"/>
      <c r="H110" s="56"/>
      <c r="I110" s="56"/>
      <c r="J110" s="56"/>
      <c r="K110" s="56"/>
      <c r="L110" s="56"/>
      <c r="M110" s="56"/>
      <c r="N110" s="56"/>
      <c r="O110" s="56"/>
      <c r="P110" s="56"/>
      <c r="Q110" s="56"/>
      <c r="R110" s="56"/>
      <c r="S110" s="56"/>
      <c r="T110" s="56"/>
    </row>
    <row r="111" ht="14.25" customHeight="1">
      <c r="A111" s="56"/>
      <c r="B111" s="56"/>
      <c r="C111" s="56"/>
      <c r="D111" s="56"/>
      <c r="E111" s="56"/>
      <c r="F111" s="56"/>
      <c r="G111" s="56"/>
      <c r="H111" s="56"/>
      <c r="I111" s="56"/>
      <c r="J111" s="56"/>
      <c r="K111" s="56"/>
      <c r="L111" s="56"/>
      <c r="M111" s="56"/>
      <c r="N111" s="56"/>
      <c r="O111" s="56"/>
      <c r="P111" s="56"/>
      <c r="Q111" s="56"/>
      <c r="R111" s="56"/>
      <c r="S111" s="56"/>
      <c r="T111" s="56"/>
    </row>
    <row r="112" ht="14.25" customHeight="1">
      <c r="A112" s="56"/>
      <c r="B112" s="56"/>
      <c r="C112" s="56"/>
      <c r="D112" s="56"/>
      <c r="E112" s="56"/>
      <c r="F112" s="56"/>
      <c r="G112" s="56"/>
      <c r="H112" s="56"/>
      <c r="I112" s="56"/>
      <c r="J112" s="56"/>
      <c r="K112" s="56"/>
      <c r="L112" s="56"/>
      <c r="M112" s="56"/>
      <c r="N112" s="56"/>
      <c r="O112" s="56"/>
      <c r="P112" s="56"/>
      <c r="Q112" s="56"/>
      <c r="R112" s="56"/>
      <c r="S112" s="56"/>
      <c r="T112" s="56"/>
    </row>
    <row r="113" ht="14.25" customHeight="1">
      <c r="A113" s="56"/>
      <c r="B113" s="56"/>
      <c r="C113" s="56"/>
      <c r="D113" s="56"/>
      <c r="E113" s="56"/>
      <c r="F113" s="56"/>
      <c r="G113" s="56"/>
      <c r="H113" s="56"/>
      <c r="I113" s="56"/>
      <c r="J113" s="56"/>
      <c r="K113" s="56"/>
      <c r="L113" s="56"/>
      <c r="M113" s="56"/>
      <c r="N113" s="56"/>
      <c r="O113" s="56"/>
      <c r="P113" s="56"/>
      <c r="Q113" s="56"/>
      <c r="R113" s="56"/>
      <c r="S113" s="56"/>
      <c r="T113" s="56"/>
    </row>
    <row r="114" ht="14.25" customHeight="1">
      <c r="A114" s="56"/>
      <c r="B114" s="56"/>
      <c r="C114" s="56"/>
      <c r="D114" s="56"/>
      <c r="E114" s="56"/>
      <c r="F114" s="56"/>
      <c r="G114" s="56"/>
      <c r="H114" s="56"/>
      <c r="I114" s="56"/>
      <c r="J114" s="56"/>
      <c r="K114" s="56"/>
      <c r="L114" s="56"/>
      <c r="M114" s="56"/>
      <c r="N114" s="56"/>
      <c r="O114" s="56"/>
      <c r="P114" s="56"/>
      <c r="Q114" s="56"/>
      <c r="R114" s="56"/>
      <c r="S114" s="56"/>
      <c r="T114" s="56"/>
    </row>
    <row r="115" ht="14.25" customHeight="1">
      <c r="A115" s="56"/>
      <c r="B115" s="56"/>
      <c r="C115" s="56"/>
      <c r="D115" s="56"/>
      <c r="E115" s="56"/>
      <c r="F115" s="56"/>
      <c r="G115" s="56"/>
      <c r="H115" s="56"/>
      <c r="I115" s="56"/>
      <c r="J115" s="56"/>
      <c r="K115" s="56"/>
      <c r="L115" s="56"/>
      <c r="M115" s="56"/>
      <c r="N115" s="56"/>
      <c r="O115" s="56"/>
      <c r="P115" s="56"/>
      <c r="Q115" s="56"/>
      <c r="R115" s="56"/>
      <c r="S115" s="56"/>
      <c r="T115" s="56"/>
    </row>
    <row r="116" ht="14.25" customHeight="1">
      <c r="A116" s="56"/>
      <c r="B116" s="56"/>
      <c r="C116" s="56"/>
      <c r="D116" s="56"/>
      <c r="E116" s="56"/>
      <c r="F116" s="56"/>
      <c r="G116" s="56"/>
      <c r="H116" s="56"/>
      <c r="I116" s="56"/>
      <c r="J116" s="56"/>
      <c r="K116" s="56"/>
      <c r="L116" s="56"/>
      <c r="M116" s="56"/>
      <c r="N116" s="56"/>
      <c r="O116" s="56"/>
      <c r="P116" s="56"/>
      <c r="Q116" s="56"/>
      <c r="R116" s="56"/>
      <c r="S116" s="56"/>
      <c r="T116" s="56"/>
    </row>
    <row r="117" ht="14.25" customHeight="1">
      <c r="A117" s="56"/>
      <c r="B117" s="56"/>
      <c r="C117" s="56"/>
      <c r="D117" s="56"/>
      <c r="E117" s="56"/>
      <c r="F117" s="56"/>
      <c r="G117" s="56"/>
      <c r="H117" s="56"/>
      <c r="I117" s="56"/>
      <c r="J117" s="56"/>
      <c r="K117" s="56"/>
      <c r="L117" s="56"/>
      <c r="M117" s="56"/>
      <c r="N117" s="56"/>
      <c r="O117" s="56"/>
      <c r="P117" s="56"/>
      <c r="Q117" s="56"/>
      <c r="R117" s="56"/>
      <c r="S117" s="56"/>
      <c r="T117" s="56"/>
    </row>
    <row r="118" ht="14.25" customHeight="1">
      <c r="A118" s="56"/>
      <c r="B118" s="56"/>
      <c r="C118" s="56"/>
      <c r="D118" s="56"/>
      <c r="E118" s="56"/>
      <c r="F118" s="56"/>
      <c r="G118" s="56"/>
      <c r="H118" s="56"/>
      <c r="I118" s="56"/>
      <c r="J118" s="56"/>
      <c r="K118" s="56"/>
      <c r="L118" s="56"/>
      <c r="M118" s="56"/>
      <c r="N118" s="56"/>
      <c r="O118" s="56"/>
      <c r="P118" s="56"/>
      <c r="Q118" s="56"/>
      <c r="R118" s="56"/>
      <c r="S118" s="56"/>
      <c r="T118" s="56"/>
    </row>
    <row r="119" ht="14.25" customHeight="1">
      <c r="A119" s="56"/>
      <c r="B119" s="56"/>
      <c r="C119" s="56"/>
      <c r="D119" s="56"/>
      <c r="E119" s="56"/>
      <c r="F119" s="56"/>
      <c r="G119" s="56"/>
      <c r="H119" s="56"/>
      <c r="I119" s="56"/>
      <c r="J119" s="56"/>
      <c r="K119" s="56"/>
      <c r="L119" s="56"/>
      <c r="M119" s="56"/>
      <c r="N119" s="56"/>
      <c r="O119" s="56"/>
      <c r="P119" s="56"/>
      <c r="Q119" s="56"/>
      <c r="R119" s="56"/>
      <c r="S119" s="56"/>
      <c r="T119" s="56"/>
    </row>
    <row r="120" ht="14.25" customHeight="1">
      <c r="A120" s="56"/>
      <c r="B120" s="56"/>
      <c r="C120" s="56"/>
      <c r="D120" s="56"/>
      <c r="E120" s="56"/>
      <c r="F120" s="56"/>
      <c r="G120" s="56"/>
      <c r="H120" s="56"/>
      <c r="I120" s="56"/>
      <c r="J120" s="56"/>
      <c r="K120" s="56"/>
      <c r="L120" s="56"/>
      <c r="M120" s="56"/>
      <c r="N120" s="56"/>
      <c r="O120" s="56"/>
      <c r="P120" s="56"/>
      <c r="Q120" s="56"/>
      <c r="R120" s="56"/>
      <c r="S120" s="56"/>
      <c r="T120" s="56"/>
    </row>
    <row r="121" ht="14.25" customHeight="1">
      <c r="A121" s="56"/>
      <c r="B121" s="56"/>
      <c r="C121" s="56"/>
      <c r="D121" s="56"/>
      <c r="E121" s="56"/>
      <c r="F121" s="56"/>
      <c r="G121" s="56"/>
      <c r="H121" s="56"/>
      <c r="I121" s="56"/>
      <c r="J121" s="56"/>
      <c r="K121" s="56"/>
      <c r="L121" s="56"/>
      <c r="M121" s="56"/>
      <c r="N121" s="56"/>
      <c r="O121" s="56"/>
      <c r="P121" s="56"/>
      <c r="Q121" s="56"/>
      <c r="R121" s="56"/>
      <c r="S121" s="56"/>
      <c r="T121" s="56"/>
    </row>
    <row r="122" ht="14.25" customHeight="1">
      <c r="A122" s="56"/>
      <c r="B122" s="56"/>
      <c r="C122" s="56"/>
      <c r="D122" s="56"/>
      <c r="E122" s="56"/>
      <c r="F122" s="56"/>
      <c r="G122" s="56"/>
      <c r="H122" s="56"/>
      <c r="I122" s="56"/>
      <c r="J122" s="56"/>
      <c r="K122" s="56"/>
      <c r="L122" s="56"/>
      <c r="M122" s="56"/>
      <c r="N122" s="56"/>
      <c r="O122" s="56"/>
      <c r="P122" s="56"/>
      <c r="Q122" s="56"/>
      <c r="R122" s="56"/>
      <c r="S122" s="56"/>
      <c r="T122" s="56"/>
    </row>
    <row r="123" ht="14.25" customHeight="1">
      <c r="A123" s="56"/>
      <c r="B123" s="56"/>
      <c r="C123" s="56"/>
      <c r="D123" s="56"/>
      <c r="E123" s="56"/>
      <c r="F123" s="56"/>
      <c r="G123" s="56"/>
      <c r="H123" s="56"/>
      <c r="I123" s="56"/>
      <c r="J123" s="56"/>
      <c r="K123" s="56"/>
      <c r="L123" s="56"/>
      <c r="M123" s="56"/>
      <c r="N123" s="56"/>
      <c r="O123" s="56"/>
      <c r="P123" s="56"/>
      <c r="Q123" s="56"/>
      <c r="R123" s="56"/>
      <c r="S123" s="56"/>
      <c r="T123" s="56"/>
    </row>
    <row r="124" ht="14.25" customHeight="1">
      <c r="A124" s="56"/>
      <c r="B124" s="56"/>
      <c r="C124" s="56"/>
      <c r="D124" s="56"/>
      <c r="E124" s="56"/>
      <c r="F124" s="56"/>
      <c r="G124" s="56"/>
      <c r="H124" s="56"/>
      <c r="I124" s="56"/>
      <c r="J124" s="56"/>
      <c r="K124" s="56"/>
      <c r="L124" s="56"/>
      <c r="M124" s="56"/>
      <c r="N124" s="56"/>
      <c r="O124" s="56"/>
      <c r="P124" s="56"/>
      <c r="Q124" s="56"/>
      <c r="R124" s="56"/>
      <c r="S124" s="56"/>
      <c r="T124" s="56"/>
    </row>
    <row r="125" ht="14.25" customHeight="1">
      <c r="A125" s="56"/>
      <c r="B125" s="56"/>
      <c r="C125" s="56"/>
      <c r="D125" s="56"/>
      <c r="E125" s="56"/>
      <c r="F125" s="56"/>
      <c r="G125" s="56"/>
      <c r="H125" s="56"/>
      <c r="I125" s="56"/>
      <c r="J125" s="56"/>
      <c r="K125" s="56"/>
      <c r="L125" s="56"/>
      <c r="M125" s="56"/>
      <c r="N125" s="56"/>
      <c r="O125" s="56"/>
      <c r="P125" s="56"/>
      <c r="Q125" s="56"/>
      <c r="R125" s="56"/>
      <c r="S125" s="56"/>
      <c r="T125" s="56"/>
    </row>
    <row r="126" ht="14.25" customHeight="1">
      <c r="A126" s="56"/>
      <c r="B126" s="56"/>
      <c r="C126" s="56"/>
      <c r="D126" s="56"/>
      <c r="E126" s="56"/>
      <c r="F126" s="56"/>
      <c r="G126" s="56"/>
      <c r="H126" s="56"/>
      <c r="I126" s="56"/>
      <c r="J126" s="56"/>
      <c r="K126" s="56"/>
      <c r="L126" s="56"/>
      <c r="M126" s="56"/>
      <c r="N126" s="56"/>
      <c r="O126" s="56"/>
      <c r="P126" s="56"/>
      <c r="Q126" s="56"/>
      <c r="R126" s="56"/>
      <c r="S126" s="56"/>
      <c r="T126" s="56"/>
    </row>
    <row r="127" ht="14.25" customHeight="1">
      <c r="A127" s="56"/>
      <c r="B127" s="56"/>
      <c r="C127" s="56"/>
      <c r="D127" s="56"/>
      <c r="E127" s="56"/>
      <c r="F127" s="56"/>
      <c r="G127" s="56"/>
      <c r="H127" s="56"/>
      <c r="I127" s="56"/>
      <c r="J127" s="56"/>
      <c r="K127" s="56"/>
      <c r="L127" s="56"/>
      <c r="M127" s="56"/>
      <c r="N127" s="56"/>
      <c r="O127" s="56"/>
      <c r="P127" s="56"/>
      <c r="Q127" s="56"/>
      <c r="R127" s="56"/>
      <c r="S127" s="56"/>
      <c r="T127" s="56"/>
    </row>
    <row r="128" ht="14.25" customHeight="1">
      <c r="A128" s="56"/>
      <c r="B128" s="56"/>
      <c r="C128" s="56"/>
      <c r="D128" s="56"/>
      <c r="E128" s="56"/>
      <c r="F128" s="56"/>
      <c r="G128" s="56"/>
      <c r="H128" s="56"/>
      <c r="I128" s="56"/>
      <c r="J128" s="56"/>
      <c r="K128" s="56"/>
      <c r="L128" s="56"/>
      <c r="M128" s="56"/>
      <c r="N128" s="56"/>
      <c r="O128" s="56"/>
      <c r="P128" s="56"/>
      <c r="Q128" s="56"/>
      <c r="R128" s="56"/>
      <c r="S128" s="56"/>
      <c r="T128" s="56"/>
    </row>
    <row r="129" ht="14.25" customHeight="1">
      <c r="A129" s="56"/>
      <c r="B129" s="56"/>
      <c r="C129" s="56"/>
      <c r="D129" s="56"/>
      <c r="E129" s="56"/>
      <c r="F129" s="56"/>
      <c r="G129" s="56"/>
      <c r="H129" s="56"/>
      <c r="I129" s="56"/>
      <c r="J129" s="56"/>
      <c r="K129" s="56"/>
      <c r="L129" s="56"/>
      <c r="M129" s="56"/>
      <c r="N129" s="56"/>
      <c r="O129" s="56"/>
      <c r="P129" s="56"/>
      <c r="Q129" s="56"/>
      <c r="R129" s="56"/>
      <c r="S129" s="56"/>
      <c r="T129" s="56"/>
    </row>
    <row r="130" ht="14.25" customHeight="1">
      <c r="A130" s="56"/>
      <c r="B130" s="56"/>
      <c r="C130" s="56"/>
      <c r="D130" s="56"/>
      <c r="E130" s="56"/>
      <c r="F130" s="56"/>
      <c r="G130" s="56"/>
      <c r="H130" s="56"/>
      <c r="I130" s="56"/>
      <c r="J130" s="56"/>
      <c r="K130" s="56"/>
      <c r="L130" s="56"/>
      <c r="M130" s="56"/>
      <c r="N130" s="56"/>
      <c r="O130" s="56"/>
      <c r="P130" s="56"/>
      <c r="Q130" s="56"/>
      <c r="R130" s="56"/>
      <c r="S130" s="56"/>
      <c r="T130" s="56"/>
    </row>
    <row r="131" ht="14.25" customHeight="1">
      <c r="A131" s="56"/>
      <c r="B131" s="56"/>
      <c r="C131" s="56"/>
      <c r="D131" s="56"/>
      <c r="E131" s="56"/>
      <c r="F131" s="56"/>
      <c r="G131" s="56"/>
      <c r="H131" s="56"/>
      <c r="I131" s="56"/>
      <c r="J131" s="56"/>
      <c r="K131" s="56"/>
      <c r="L131" s="56"/>
      <c r="M131" s="56"/>
      <c r="N131" s="56"/>
      <c r="O131" s="56"/>
      <c r="P131" s="56"/>
      <c r="Q131" s="56"/>
      <c r="R131" s="56"/>
      <c r="S131" s="56"/>
      <c r="T131" s="56"/>
    </row>
    <row r="132" ht="14.25" customHeight="1">
      <c r="A132" s="56"/>
      <c r="B132" s="56"/>
      <c r="C132" s="56"/>
      <c r="D132" s="56"/>
      <c r="E132" s="56"/>
      <c r="F132" s="56"/>
      <c r="G132" s="56"/>
      <c r="H132" s="56"/>
      <c r="I132" s="56"/>
      <c r="J132" s="56"/>
      <c r="K132" s="56"/>
      <c r="L132" s="56"/>
      <c r="M132" s="56"/>
      <c r="N132" s="56"/>
      <c r="O132" s="56"/>
      <c r="P132" s="56"/>
      <c r="Q132" s="56"/>
      <c r="R132" s="56"/>
      <c r="S132" s="56"/>
      <c r="T132" s="56"/>
    </row>
    <row r="133" ht="14.25" customHeight="1">
      <c r="A133" s="56"/>
      <c r="B133" s="56"/>
      <c r="C133" s="56"/>
      <c r="D133" s="56"/>
      <c r="E133" s="56"/>
      <c r="F133" s="56"/>
      <c r="G133" s="56"/>
      <c r="H133" s="56"/>
      <c r="I133" s="56"/>
      <c r="J133" s="56"/>
      <c r="K133" s="56"/>
      <c r="L133" s="56"/>
      <c r="M133" s="56"/>
      <c r="N133" s="56"/>
      <c r="O133" s="56"/>
      <c r="P133" s="56"/>
      <c r="Q133" s="56"/>
      <c r="R133" s="56"/>
      <c r="S133" s="56"/>
      <c r="T133" s="56"/>
    </row>
    <row r="134" ht="14.25" customHeight="1">
      <c r="A134" s="56"/>
      <c r="B134" s="56"/>
      <c r="C134" s="56"/>
      <c r="D134" s="56"/>
      <c r="E134" s="56"/>
      <c r="F134" s="56"/>
      <c r="G134" s="56"/>
      <c r="H134" s="56"/>
      <c r="I134" s="56"/>
      <c r="J134" s="56"/>
      <c r="K134" s="56"/>
      <c r="L134" s="56"/>
      <c r="M134" s="56"/>
      <c r="N134" s="56"/>
      <c r="O134" s="56"/>
      <c r="P134" s="56"/>
      <c r="Q134" s="56"/>
      <c r="R134" s="56"/>
      <c r="S134" s="56"/>
      <c r="T134" s="56"/>
    </row>
    <row r="135" ht="14.25" customHeight="1">
      <c r="A135" s="56"/>
      <c r="B135" s="56"/>
      <c r="C135" s="56"/>
      <c r="D135" s="56"/>
      <c r="E135" s="56"/>
      <c r="F135" s="56"/>
      <c r="G135" s="56"/>
      <c r="H135" s="56"/>
      <c r="I135" s="56"/>
      <c r="J135" s="56"/>
      <c r="K135" s="56"/>
      <c r="L135" s="56"/>
      <c r="M135" s="56"/>
      <c r="N135" s="56"/>
      <c r="O135" s="56"/>
      <c r="P135" s="56"/>
      <c r="Q135" s="56"/>
      <c r="R135" s="56"/>
      <c r="S135" s="56"/>
      <c r="T135" s="56"/>
    </row>
    <row r="136" ht="14.25" customHeight="1">
      <c r="A136" s="56"/>
      <c r="B136" s="56"/>
      <c r="C136" s="56"/>
      <c r="D136" s="56"/>
      <c r="E136" s="56"/>
      <c r="F136" s="56"/>
      <c r="G136" s="56"/>
      <c r="H136" s="56"/>
      <c r="I136" s="56"/>
      <c r="J136" s="56"/>
      <c r="K136" s="56"/>
      <c r="L136" s="56"/>
      <c r="M136" s="56"/>
      <c r="N136" s="56"/>
      <c r="O136" s="56"/>
      <c r="P136" s="56"/>
      <c r="Q136" s="56"/>
      <c r="R136" s="56"/>
      <c r="S136" s="56"/>
      <c r="T136" s="56"/>
    </row>
    <row r="137" ht="14.25" customHeight="1">
      <c r="A137" s="56"/>
      <c r="B137" s="56"/>
      <c r="C137" s="56"/>
      <c r="D137" s="56"/>
      <c r="E137" s="56"/>
      <c r="F137" s="56"/>
      <c r="G137" s="56"/>
      <c r="H137" s="56"/>
      <c r="I137" s="56"/>
      <c r="J137" s="56"/>
      <c r="K137" s="56"/>
      <c r="L137" s="56"/>
      <c r="M137" s="56"/>
      <c r="N137" s="56"/>
      <c r="O137" s="56"/>
      <c r="P137" s="56"/>
      <c r="Q137" s="56"/>
      <c r="R137" s="56"/>
      <c r="S137" s="56"/>
      <c r="T137" s="56"/>
    </row>
    <row r="138" ht="14.25" customHeight="1">
      <c r="A138" s="56"/>
      <c r="B138" s="56"/>
      <c r="C138" s="56"/>
      <c r="D138" s="56"/>
      <c r="E138" s="56"/>
      <c r="F138" s="56"/>
      <c r="G138" s="56"/>
      <c r="H138" s="56"/>
      <c r="I138" s="56"/>
      <c r="J138" s="56"/>
      <c r="K138" s="56"/>
      <c r="L138" s="56"/>
      <c r="M138" s="56"/>
      <c r="N138" s="56"/>
      <c r="O138" s="56"/>
      <c r="P138" s="56"/>
      <c r="Q138" s="56"/>
      <c r="R138" s="56"/>
      <c r="S138" s="56"/>
      <c r="T138" s="56"/>
    </row>
    <row r="139" ht="14.25" customHeight="1">
      <c r="A139" s="56"/>
      <c r="B139" s="56"/>
      <c r="C139" s="56"/>
      <c r="D139" s="56"/>
      <c r="E139" s="56"/>
      <c r="F139" s="56"/>
      <c r="G139" s="56"/>
      <c r="H139" s="56"/>
      <c r="I139" s="56"/>
      <c r="J139" s="56"/>
      <c r="K139" s="56"/>
      <c r="L139" s="56"/>
      <c r="M139" s="56"/>
      <c r="N139" s="56"/>
      <c r="O139" s="56"/>
      <c r="P139" s="56"/>
      <c r="Q139" s="56"/>
      <c r="R139" s="56"/>
      <c r="S139" s="56"/>
      <c r="T139" s="56"/>
    </row>
    <row r="140" ht="14.25" customHeight="1">
      <c r="A140" s="56"/>
      <c r="B140" s="56"/>
      <c r="C140" s="56"/>
      <c r="D140" s="56"/>
      <c r="E140" s="56"/>
      <c r="F140" s="56"/>
      <c r="G140" s="56"/>
      <c r="H140" s="56"/>
      <c r="I140" s="56"/>
      <c r="J140" s="56"/>
      <c r="K140" s="56"/>
      <c r="L140" s="56"/>
      <c r="M140" s="56"/>
      <c r="N140" s="56"/>
      <c r="O140" s="56"/>
      <c r="P140" s="56"/>
      <c r="Q140" s="56"/>
      <c r="R140" s="56"/>
      <c r="S140" s="56"/>
      <c r="T140" s="56"/>
    </row>
    <row r="141" ht="14.25" customHeight="1">
      <c r="A141" s="56"/>
      <c r="B141" s="56"/>
      <c r="C141" s="56"/>
      <c r="D141" s="56"/>
      <c r="E141" s="56"/>
      <c r="F141" s="56"/>
      <c r="G141" s="56"/>
      <c r="H141" s="56"/>
      <c r="I141" s="56"/>
      <c r="J141" s="56"/>
      <c r="K141" s="56"/>
      <c r="L141" s="56"/>
      <c r="M141" s="56"/>
      <c r="N141" s="56"/>
      <c r="O141" s="56"/>
      <c r="P141" s="56"/>
      <c r="Q141" s="56"/>
      <c r="R141" s="56"/>
      <c r="S141" s="56"/>
      <c r="T141" s="56"/>
    </row>
    <row r="142" ht="14.25" customHeight="1">
      <c r="A142" s="56"/>
      <c r="B142" s="56"/>
      <c r="C142" s="56"/>
      <c r="D142" s="56"/>
      <c r="E142" s="56"/>
      <c r="F142" s="56"/>
      <c r="G142" s="56"/>
      <c r="H142" s="56"/>
      <c r="I142" s="56"/>
      <c r="J142" s="56"/>
      <c r="K142" s="56"/>
      <c r="L142" s="56"/>
      <c r="M142" s="56"/>
      <c r="N142" s="56"/>
      <c r="O142" s="56"/>
      <c r="P142" s="56"/>
      <c r="Q142" s="56"/>
      <c r="R142" s="56"/>
      <c r="S142" s="56"/>
      <c r="T142" s="56"/>
    </row>
    <row r="143" ht="14.25" customHeight="1">
      <c r="A143" s="56"/>
      <c r="B143" s="56"/>
      <c r="C143" s="56"/>
      <c r="D143" s="56"/>
      <c r="E143" s="56"/>
      <c r="F143" s="56"/>
      <c r="G143" s="56"/>
      <c r="H143" s="56"/>
      <c r="I143" s="56"/>
      <c r="J143" s="56"/>
      <c r="K143" s="56"/>
      <c r="L143" s="56"/>
      <c r="M143" s="56"/>
      <c r="N143" s="56"/>
      <c r="O143" s="56"/>
      <c r="P143" s="56"/>
      <c r="Q143" s="56"/>
      <c r="R143" s="56"/>
      <c r="S143" s="56"/>
      <c r="T143" s="56"/>
    </row>
    <row r="144" ht="14.25" customHeight="1">
      <c r="A144" s="56"/>
      <c r="B144" s="56"/>
      <c r="C144" s="56"/>
      <c r="D144" s="56"/>
      <c r="E144" s="56"/>
      <c r="F144" s="56"/>
      <c r="G144" s="56"/>
      <c r="H144" s="56"/>
      <c r="I144" s="56"/>
      <c r="J144" s="56"/>
      <c r="K144" s="56"/>
      <c r="L144" s="56"/>
      <c r="M144" s="56"/>
      <c r="N144" s="56"/>
      <c r="O144" s="56"/>
      <c r="P144" s="56"/>
      <c r="Q144" s="56"/>
      <c r="R144" s="56"/>
      <c r="S144" s="56"/>
      <c r="T144" s="56"/>
    </row>
    <row r="145" ht="14.25" customHeight="1">
      <c r="A145" s="56"/>
      <c r="B145" s="56"/>
      <c r="C145" s="56"/>
      <c r="D145" s="56"/>
      <c r="E145" s="56"/>
      <c r="F145" s="56"/>
      <c r="G145" s="56"/>
      <c r="H145" s="56"/>
      <c r="I145" s="56"/>
      <c r="J145" s="56"/>
      <c r="K145" s="56"/>
      <c r="L145" s="56"/>
      <c r="M145" s="56"/>
      <c r="N145" s="56"/>
      <c r="O145" s="56"/>
      <c r="P145" s="56"/>
      <c r="Q145" s="56"/>
      <c r="R145" s="56"/>
      <c r="S145" s="56"/>
      <c r="T145" s="56"/>
    </row>
    <row r="146" ht="14.25" customHeight="1">
      <c r="A146" s="56"/>
      <c r="B146" s="56"/>
      <c r="C146" s="56"/>
      <c r="D146" s="56"/>
      <c r="E146" s="56"/>
      <c r="F146" s="56"/>
      <c r="G146" s="56"/>
      <c r="H146" s="56"/>
      <c r="I146" s="56"/>
      <c r="J146" s="56"/>
      <c r="K146" s="56"/>
      <c r="L146" s="56"/>
      <c r="M146" s="56"/>
      <c r="N146" s="56"/>
      <c r="O146" s="56"/>
      <c r="P146" s="56"/>
      <c r="Q146" s="56"/>
      <c r="R146" s="56"/>
      <c r="S146" s="56"/>
      <c r="T146" s="56"/>
    </row>
    <row r="147" ht="14.25" customHeight="1">
      <c r="A147" s="56"/>
      <c r="B147" s="56"/>
      <c r="C147" s="56"/>
      <c r="D147" s="56"/>
      <c r="E147" s="56"/>
      <c r="F147" s="56"/>
      <c r="G147" s="56"/>
      <c r="H147" s="56"/>
      <c r="I147" s="56"/>
      <c r="J147" s="56"/>
      <c r="K147" s="56"/>
      <c r="L147" s="56"/>
      <c r="M147" s="56"/>
      <c r="N147" s="56"/>
      <c r="O147" s="56"/>
      <c r="P147" s="56"/>
      <c r="Q147" s="56"/>
      <c r="R147" s="56"/>
      <c r="S147" s="56"/>
      <c r="T147" s="56"/>
    </row>
    <row r="148" ht="14.25" customHeight="1">
      <c r="A148" s="56"/>
      <c r="B148" s="56"/>
      <c r="C148" s="56"/>
      <c r="D148" s="56"/>
      <c r="E148" s="56"/>
      <c r="F148" s="56"/>
      <c r="G148" s="56"/>
      <c r="H148" s="56"/>
      <c r="I148" s="56"/>
      <c r="J148" s="56"/>
      <c r="K148" s="56"/>
      <c r="L148" s="56"/>
      <c r="M148" s="56"/>
      <c r="N148" s="56"/>
      <c r="O148" s="56"/>
      <c r="P148" s="56"/>
      <c r="Q148" s="56"/>
      <c r="R148" s="56"/>
      <c r="S148" s="56"/>
      <c r="T148" s="56"/>
    </row>
    <row r="149" ht="14.25" customHeight="1">
      <c r="A149" s="56"/>
      <c r="B149" s="56"/>
      <c r="C149" s="56"/>
      <c r="D149" s="56"/>
      <c r="E149" s="56"/>
      <c r="F149" s="56"/>
      <c r="G149" s="56"/>
      <c r="H149" s="56"/>
      <c r="I149" s="56"/>
      <c r="J149" s="56"/>
      <c r="K149" s="56"/>
      <c r="L149" s="56"/>
      <c r="M149" s="56"/>
      <c r="N149" s="56"/>
      <c r="O149" s="56"/>
      <c r="P149" s="56"/>
      <c r="Q149" s="56"/>
      <c r="R149" s="56"/>
      <c r="S149" s="56"/>
      <c r="T149" s="56"/>
    </row>
    <row r="150" ht="14.25" customHeight="1">
      <c r="A150" s="56"/>
      <c r="B150" s="56"/>
      <c r="C150" s="56"/>
      <c r="D150" s="56"/>
      <c r="E150" s="56"/>
      <c r="F150" s="56"/>
      <c r="G150" s="56"/>
      <c r="H150" s="56"/>
      <c r="I150" s="56"/>
      <c r="J150" s="56"/>
      <c r="K150" s="56"/>
      <c r="L150" s="56"/>
      <c r="M150" s="56"/>
      <c r="N150" s="56"/>
      <c r="O150" s="56"/>
      <c r="P150" s="56"/>
      <c r="Q150" s="56"/>
      <c r="R150" s="56"/>
      <c r="S150" s="56"/>
      <c r="T150" s="56"/>
    </row>
    <row r="151" ht="14.25" customHeight="1">
      <c r="A151" s="56"/>
      <c r="B151" s="56"/>
      <c r="C151" s="56"/>
      <c r="D151" s="56"/>
      <c r="E151" s="56"/>
      <c r="F151" s="56"/>
      <c r="G151" s="56"/>
      <c r="H151" s="56"/>
      <c r="I151" s="56"/>
      <c r="J151" s="56"/>
      <c r="K151" s="56"/>
      <c r="L151" s="56"/>
      <c r="M151" s="56"/>
      <c r="N151" s="56"/>
      <c r="O151" s="56"/>
      <c r="P151" s="56"/>
      <c r="Q151" s="56"/>
      <c r="R151" s="56"/>
      <c r="S151" s="56"/>
      <c r="T151" s="56"/>
    </row>
    <row r="152" ht="14.25" customHeight="1">
      <c r="A152" s="56"/>
      <c r="B152" s="56"/>
      <c r="C152" s="56"/>
      <c r="D152" s="56"/>
      <c r="E152" s="56"/>
      <c r="F152" s="56"/>
      <c r="G152" s="56"/>
      <c r="H152" s="56"/>
      <c r="I152" s="56"/>
      <c r="J152" s="56"/>
      <c r="K152" s="56"/>
      <c r="L152" s="56"/>
      <c r="M152" s="56"/>
      <c r="N152" s="56"/>
      <c r="O152" s="56"/>
      <c r="P152" s="56"/>
      <c r="Q152" s="56"/>
      <c r="R152" s="56"/>
      <c r="S152" s="56"/>
      <c r="T152" s="56"/>
    </row>
    <row r="153" ht="14.25" customHeight="1">
      <c r="A153" s="56"/>
      <c r="B153" s="56"/>
      <c r="C153" s="56"/>
      <c r="D153" s="56"/>
      <c r="E153" s="56"/>
      <c r="F153" s="56"/>
      <c r="G153" s="56"/>
      <c r="H153" s="56"/>
      <c r="I153" s="56"/>
      <c r="J153" s="56"/>
      <c r="K153" s="56"/>
      <c r="L153" s="56"/>
      <c r="M153" s="56"/>
      <c r="N153" s="56"/>
      <c r="O153" s="56"/>
      <c r="P153" s="56"/>
      <c r="Q153" s="56"/>
      <c r="R153" s="56"/>
      <c r="S153" s="56"/>
      <c r="T153" s="56"/>
    </row>
    <row r="154" ht="14.25" customHeight="1">
      <c r="A154" s="56"/>
      <c r="B154" s="56"/>
      <c r="C154" s="56"/>
      <c r="D154" s="56"/>
      <c r="E154" s="56"/>
      <c r="F154" s="56"/>
      <c r="G154" s="56"/>
      <c r="H154" s="56"/>
      <c r="I154" s="56"/>
      <c r="J154" s="56"/>
      <c r="K154" s="56"/>
      <c r="L154" s="56"/>
      <c r="M154" s="56"/>
      <c r="N154" s="56"/>
      <c r="O154" s="56"/>
      <c r="P154" s="56"/>
      <c r="Q154" s="56"/>
      <c r="R154" s="56"/>
      <c r="S154" s="56"/>
      <c r="T154" s="56"/>
    </row>
    <row r="155" ht="14.25" customHeight="1">
      <c r="A155" s="56"/>
      <c r="B155" s="56"/>
      <c r="C155" s="56"/>
      <c r="D155" s="56"/>
      <c r="E155" s="56"/>
      <c r="F155" s="56"/>
      <c r="G155" s="56"/>
      <c r="H155" s="56"/>
      <c r="I155" s="56"/>
      <c r="J155" s="56"/>
      <c r="K155" s="56"/>
      <c r="L155" s="56"/>
      <c r="M155" s="56"/>
      <c r="N155" s="56"/>
      <c r="O155" s="56"/>
      <c r="P155" s="56"/>
      <c r="Q155" s="56"/>
      <c r="R155" s="56"/>
      <c r="S155" s="56"/>
      <c r="T155" s="56"/>
    </row>
    <row r="156" ht="14.25" customHeight="1">
      <c r="A156" s="56"/>
      <c r="B156" s="56"/>
      <c r="C156" s="56"/>
      <c r="D156" s="56"/>
      <c r="E156" s="56"/>
      <c r="F156" s="56"/>
      <c r="G156" s="56"/>
      <c r="H156" s="56"/>
      <c r="I156" s="56"/>
      <c r="J156" s="56"/>
      <c r="K156" s="56"/>
      <c r="L156" s="56"/>
      <c r="M156" s="56"/>
      <c r="N156" s="56"/>
      <c r="O156" s="56"/>
      <c r="P156" s="56"/>
      <c r="Q156" s="56"/>
      <c r="R156" s="56"/>
      <c r="S156" s="56"/>
      <c r="T156" s="56"/>
    </row>
    <row r="157" ht="14.25" customHeight="1">
      <c r="A157" s="56"/>
      <c r="B157" s="56"/>
      <c r="C157" s="56"/>
      <c r="D157" s="56"/>
      <c r="E157" s="56"/>
      <c r="F157" s="56"/>
      <c r="G157" s="56"/>
      <c r="H157" s="56"/>
      <c r="I157" s="56"/>
      <c r="J157" s="56"/>
      <c r="K157" s="56"/>
      <c r="L157" s="56"/>
      <c r="M157" s="56"/>
      <c r="N157" s="56"/>
      <c r="O157" s="56"/>
      <c r="P157" s="56"/>
      <c r="Q157" s="56"/>
      <c r="R157" s="56"/>
      <c r="S157" s="56"/>
      <c r="T157" s="56"/>
    </row>
    <row r="158" ht="14.25" customHeight="1">
      <c r="A158" s="56"/>
      <c r="B158" s="56"/>
      <c r="C158" s="56"/>
      <c r="D158" s="56"/>
      <c r="E158" s="56"/>
      <c r="F158" s="56"/>
      <c r="G158" s="56"/>
      <c r="H158" s="56"/>
      <c r="I158" s="56"/>
      <c r="J158" s="56"/>
      <c r="K158" s="56"/>
      <c r="L158" s="56"/>
      <c r="M158" s="56"/>
      <c r="N158" s="56"/>
      <c r="O158" s="56"/>
      <c r="P158" s="56"/>
      <c r="Q158" s="56"/>
      <c r="R158" s="56"/>
      <c r="S158" s="56"/>
      <c r="T158" s="56"/>
    </row>
    <row r="159" ht="14.25" customHeight="1">
      <c r="A159" s="56"/>
      <c r="B159" s="56"/>
      <c r="C159" s="56"/>
      <c r="D159" s="56"/>
      <c r="E159" s="56"/>
      <c r="F159" s="56"/>
      <c r="G159" s="56"/>
      <c r="H159" s="56"/>
      <c r="I159" s="56"/>
      <c r="J159" s="56"/>
      <c r="K159" s="56"/>
      <c r="L159" s="56"/>
      <c r="M159" s="56"/>
      <c r="N159" s="56"/>
      <c r="O159" s="56"/>
      <c r="P159" s="56"/>
      <c r="Q159" s="56"/>
      <c r="R159" s="56"/>
      <c r="S159" s="56"/>
      <c r="T159" s="56"/>
    </row>
    <row r="160" ht="14.25" customHeight="1">
      <c r="A160" s="56"/>
      <c r="B160" s="56"/>
      <c r="C160" s="56"/>
      <c r="D160" s="56"/>
      <c r="E160" s="56"/>
      <c r="F160" s="56"/>
      <c r="G160" s="56"/>
      <c r="H160" s="56"/>
      <c r="I160" s="56"/>
      <c r="J160" s="56"/>
      <c r="K160" s="56"/>
      <c r="L160" s="56"/>
      <c r="M160" s="56"/>
      <c r="N160" s="56"/>
      <c r="O160" s="56"/>
      <c r="P160" s="56"/>
      <c r="Q160" s="56"/>
      <c r="R160" s="56"/>
      <c r="S160" s="56"/>
      <c r="T160" s="56"/>
    </row>
    <row r="161" ht="14.25" customHeight="1">
      <c r="A161" s="56"/>
      <c r="B161" s="56"/>
      <c r="C161" s="56"/>
      <c r="D161" s="56"/>
      <c r="E161" s="56"/>
      <c r="F161" s="56"/>
      <c r="G161" s="56"/>
      <c r="H161" s="56"/>
      <c r="I161" s="56"/>
      <c r="J161" s="56"/>
      <c r="K161" s="56"/>
      <c r="L161" s="56"/>
      <c r="M161" s="56"/>
      <c r="N161" s="56"/>
      <c r="O161" s="56"/>
      <c r="P161" s="56"/>
      <c r="Q161" s="56"/>
      <c r="R161" s="56"/>
      <c r="S161" s="56"/>
      <c r="T161" s="56"/>
    </row>
    <row r="162" ht="14.25" customHeight="1">
      <c r="A162" s="56"/>
      <c r="B162" s="56"/>
      <c r="C162" s="56"/>
      <c r="D162" s="56"/>
      <c r="E162" s="56"/>
      <c r="F162" s="56"/>
      <c r="G162" s="56"/>
      <c r="H162" s="56"/>
      <c r="I162" s="56"/>
      <c r="J162" s="56"/>
      <c r="K162" s="56"/>
      <c r="L162" s="56"/>
      <c r="M162" s="56"/>
      <c r="N162" s="56"/>
      <c r="O162" s="56"/>
      <c r="P162" s="56"/>
      <c r="Q162" s="56"/>
      <c r="R162" s="56"/>
      <c r="S162" s="56"/>
      <c r="T162" s="56"/>
    </row>
    <row r="163" ht="14.25" customHeight="1">
      <c r="A163" s="56"/>
      <c r="B163" s="56"/>
      <c r="C163" s="56"/>
      <c r="D163" s="56"/>
      <c r="E163" s="56"/>
      <c r="F163" s="56"/>
      <c r="G163" s="56"/>
      <c r="H163" s="56"/>
      <c r="I163" s="56"/>
      <c r="J163" s="56"/>
      <c r="K163" s="56"/>
      <c r="L163" s="56"/>
      <c r="M163" s="56"/>
      <c r="N163" s="56"/>
      <c r="O163" s="56"/>
      <c r="P163" s="56"/>
      <c r="Q163" s="56"/>
      <c r="R163" s="56"/>
      <c r="S163" s="56"/>
      <c r="T163" s="56"/>
    </row>
    <row r="164" ht="14.25" customHeight="1">
      <c r="A164" s="56"/>
      <c r="B164" s="56"/>
      <c r="C164" s="56"/>
      <c r="D164" s="56"/>
      <c r="E164" s="56"/>
      <c r="F164" s="56"/>
      <c r="G164" s="56"/>
      <c r="H164" s="56"/>
      <c r="I164" s="56"/>
      <c r="J164" s="56"/>
      <c r="K164" s="56"/>
      <c r="L164" s="56"/>
      <c r="M164" s="56"/>
      <c r="N164" s="56"/>
      <c r="O164" s="56"/>
      <c r="P164" s="56"/>
      <c r="Q164" s="56"/>
      <c r="R164" s="56"/>
      <c r="S164" s="56"/>
      <c r="T164" s="56"/>
    </row>
    <row r="165" ht="14.25" customHeight="1">
      <c r="A165" s="56"/>
      <c r="B165" s="56"/>
      <c r="C165" s="56"/>
      <c r="D165" s="56"/>
      <c r="E165" s="56"/>
      <c r="F165" s="56"/>
      <c r="G165" s="56"/>
      <c r="H165" s="56"/>
      <c r="I165" s="56"/>
      <c r="J165" s="56"/>
      <c r="K165" s="56"/>
      <c r="L165" s="56"/>
      <c r="M165" s="56"/>
      <c r="N165" s="56"/>
      <c r="O165" s="56"/>
      <c r="P165" s="56"/>
      <c r="Q165" s="56"/>
      <c r="R165" s="56"/>
      <c r="S165" s="56"/>
      <c r="T165" s="56"/>
    </row>
    <row r="166" ht="14.25" customHeight="1">
      <c r="A166" s="56"/>
      <c r="B166" s="56"/>
      <c r="C166" s="56"/>
      <c r="D166" s="56"/>
      <c r="E166" s="56"/>
      <c r="F166" s="56"/>
      <c r="G166" s="56"/>
      <c r="H166" s="56"/>
      <c r="I166" s="56"/>
      <c r="J166" s="56"/>
      <c r="K166" s="56"/>
      <c r="L166" s="56"/>
      <c r="M166" s="56"/>
      <c r="N166" s="56"/>
      <c r="O166" s="56"/>
      <c r="P166" s="56"/>
      <c r="Q166" s="56"/>
      <c r="R166" s="56"/>
      <c r="S166" s="56"/>
      <c r="T166" s="56"/>
    </row>
    <row r="167" ht="14.25" customHeight="1">
      <c r="A167" s="56"/>
      <c r="B167" s="56"/>
      <c r="C167" s="56"/>
      <c r="D167" s="56"/>
      <c r="E167" s="56"/>
      <c r="F167" s="56"/>
      <c r="G167" s="56"/>
      <c r="H167" s="56"/>
      <c r="I167" s="56"/>
      <c r="J167" s="56"/>
      <c r="K167" s="56"/>
      <c r="L167" s="56"/>
      <c r="M167" s="56"/>
      <c r="N167" s="56"/>
      <c r="O167" s="56"/>
      <c r="P167" s="56"/>
      <c r="Q167" s="56"/>
      <c r="R167" s="56"/>
      <c r="S167" s="56"/>
      <c r="T167" s="56"/>
    </row>
    <row r="168" ht="14.25" customHeight="1">
      <c r="A168" s="56"/>
      <c r="B168" s="56"/>
      <c r="C168" s="56"/>
      <c r="D168" s="56"/>
      <c r="E168" s="56"/>
      <c r="F168" s="56"/>
      <c r="G168" s="56"/>
      <c r="H168" s="56"/>
      <c r="I168" s="56"/>
      <c r="J168" s="56"/>
      <c r="K168" s="56"/>
      <c r="L168" s="56"/>
      <c r="M168" s="56"/>
      <c r="N168" s="56"/>
      <c r="O168" s="56"/>
      <c r="P168" s="56"/>
      <c r="Q168" s="56"/>
      <c r="R168" s="56"/>
      <c r="S168" s="56"/>
      <c r="T168" s="56"/>
    </row>
    <row r="169" ht="14.25" customHeight="1">
      <c r="A169" s="56"/>
      <c r="B169" s="56"/>
      <c r="C169" s="56"/>
      <c r="D169" s="56"/>
      <c r="E169" s="56"/>
      <c r="F169" s="56"/>
      <c r="G169" s="56"/>
      <c r="H169" s="56"/>
      <c r="I169" s="56"/>
      <c r="J169" s="56"/>
      <c r="K169" s="56"/>
      <c r="L169" s="56"/>
      <c r="M169" s="56"/>
      <c r="N169" s="56"/>
      <c r="O169" s="56"/>
      <c r="P169" s="56"/>
      <c r="Q169" s="56"/>
      <c r="R169" s="56"/>
      <c r="S169" s="56"/>
      <c r="T169" s="56"/>
    </row>
    <row r="170" ht="14.25" customHeight="1">
      <c r="A170" s="56"/>
      <c r="B170" s="56"/>
      <c r="C170" s="56"/>
      <c r="D170" s="56"/>
      <c r="E170" s="56"/>
      <c r="F170" s="56"/>
      <c r="G170" s="56"/>
      <c r="H170" s="56"/>
      <c r="I170" s="56"/>
      <c r="J170" s="56"/>
      <c r="K170" s="56"/>
      <c r="L170" s="56"/>
      <c r="M170" s="56"/>
      <c r="N170" s="56"/>
      <c r="O170" s="56"/>
      <c r="P170" s="56"/>
      <c r="Q170" s="56"/>
      <c r="R170" s="56"/>
      <c r="S170" s="56"/>
      <c r="T170" s="56"/>
    </row>
    <row r="171" ht="14.25" customHeight="1">
      <c r="A171" s="56"/>
      <c r="B171" s="56"/>
      <c r="C171" s="56"/>
      <c r="D171" s="56"/>
      <c r="E171" s="56"/>
      <c r="F171" s="56"/>
      <c r="G171" s="56"/>
      <c r="H171" s="56"/>
      <c r="I171" s="56"/>
      <c r="J171" s="56"/>
      <c r="K171" s="56"/>
      <c r="L171" s="56"/>
      <c r="M171" s="56"/>
      <c r="N171" s="56"/>
      <c r="O171" s="56"/>
      <c r="P171" s="56"/>
      <c r="Q171" s="56"/>
      <c r="R171" s="56"/>
      <c r="S171" s="56"/>
      <c r="T171" s="56"/>
    </row>
    <row r="172" ht="14.25" customHeight="1">
      <c r="A172" s="56"/>
      <c r="B172" s="56"/>
      <c r="C172" s="56"/>
      <c r="D172" s="56"/>
      <c r="E172" s="56"/>
      <c r="F172" s="56"/>
      <c r="G172" s="56"/>
      <c r="H172" s="56"/>
      <c r="I172" s="56"/>
      <c r="J172" s="56"/>
      <c r="K172" s="56"/>
      <c r="L172" s="56"/>
      <c r="M172" s="56"/>
      <c r="N172" s="56"/>
      <c r="O172" s="56"/>
      <c r="P172" s="56"/>
      <c r="Q172" s="56"/>
      <c r="R172" s="56"/>
      <c r="S172" s="56"/>
      <c r="T172" s="56"/>
    </row>
    <row r="173" ht="14.25" customHeight="1">
      <c r="A173" s="56"/>
      <c r="B173" s="56"/>
      <c r="C173" s="56"/>
      <c r="D173" s="56"/>
      <c r="E173" s="56"/>
      <c r="F173" s="56"/>
      <c r="G173" s="56"/>
      <c r="H173" s="56"/>
      <c r="I173" s="56"/>
      <c r="J173" s="56"/>
      <c r="K173" s="56"/>
      <c r="L173" s="56"/>
      <c r="M173" s="56"/>
      <c r="N173" s="56"/>
      <c r="O173" s="56"/>
      <c r="P173" s="56"/>
      <c r="Q173" s="56"/>
      <c r="R173" s="56"/>
      <c r="S173" s="56"/>
      <c r="T173" s="56"/>
    </row>
    <row r="174" ht="14.25" customHeight="1">
      <c r="A174" s="56"/>
      <c r="B174" s="56"/>
      <c r="C174" s="56"/>
      <c r="D174" s="56"/>
      <c r="E174" s="56"/>
      <c r="F174" s="56"/>
      <c r="G174" s="56"/>
      <c r="H174" s="56"/>
      <c r="I174" s="56"/>
      <c r="J174" s="56"/>
      <c r="K174" s="56"/>
      <c r="L174" s="56"/>
      <c r="M174" s="56"/>
      <c r="N174" s="56"/>
      <c r="O174" s="56"/>
      <c r="P174" s="56"/>
      <c r="Q174" s="56"/>
      <c r="R174" s="56"/>
      <c r="S174" s="56"/>
      <c r="T174" s="56"/>
    </row>
    <row r="175" ht="14.25" customHeight="1">
      <c r="A175" s="56"/>
      <c r="B175" s="56"/>
      <c r="C175" s="56"/>
      <c r="D175" s="56"/>
      <c r="E175" s="56"/>
      <c r="F175" s="56"/>
      <c r="G175" s="56"/>
      <c r="H175" s="56"/>
      <c r="I175" s="56"/>
      <c r="J175" s="56"/>
      <c r="K175" s="56"/>
      <c r="L175" s="56"/>
      <c r="M175" s="56"/>
      <c r="N175" s="56"/>
      <c r="O175" s="56"/>
      <c r="P175" s="56"/>
      <c r="Q175" s="56"/>
      <c r="R175" s="56"/>
      <c r="S175" s="56"/>
      <c r="T175" s="56"/>
    </row>
    <row r="176" ht="14.25" customHeight="1">
      <c r="A176" s="56"/>
      <c r="B176" s="56"/>
      <c r="C176" s="56"/>
      <c r="D176" s="56"/>
      <c r="E176" s="56"/>
      <c r="F176" s="56"/>
      <c r="G176" s="56"/>
      <c r="H176" s="56"/>
      <c r="I176" s="56"/>
      <c r="J176" s="56"/>
      <c r="K176" s="56"/>
      <c r="L176" s="56"/>
      <c r="M176" s="56"/>
      <c r="N176" s="56"/>
      <c r="O176" s="56"/>
      <c r="P176" s="56"/>
      <c r="Q176" s="56"/>
      <c r="R176" s="56"/>
      <c r="S176" s="56"/>
      <c r="T176" s="56"/>
    </row>
    <row r="177" ht="14.25" customHeight="1">
      <c r="A177" s="56"/>
      <c r="B177" s="56"/>
      <c r="C177" s="56"/>
      <c r="D177" s="56"/>
      <c r="E177" s="56"/>
      <c r="F177" s="56"/>
      <c r="G177" s="56"/>
      <c r="H177" s="56"/>
      <c r="I177" s="56"/>
      <c r="J177" s="56"/>
      <c r="K177" s="56"/>
      <c r="L177" s="56"/>
      <c r="M177" s="56"/>
      <c r="N177" s="56"/>
      <c r="O177" s="56"/>
      <c r="P177" s="56"/>
      <c r="Q177" s="56"/>
      <c r="R177" s="56"/>
      <c r="S177" s="56"/>
      <c r="T177" s="56"/>
    </row>
    <row r="178" ht="14.25" customHeight="1">
      <c r="A178" s="56"/>
      <c r="B178" s="56"/>
      <c r="C178" s="56"/>
      <c r="D178" s="56"/>
      <c r="E178" s="56"/>
      <c r="F178" s="56"/>
      <c r="G178" s="56"/>
      <c r="H178" s="56"/>
      <c r="I178" s="56"/>
      <c r="J178" s="56"/>
      <c r="K178" s="56"/>
      <c r="L178" s="56"/>
      <c r="M178" s="56"/>
      <c r="N178" s="56"/>
      <c r="O178" s="56"/>
      <c r="P178" s="56"/>
      <c r="Q178" s="56"/>
      <c r="R178" s="56"/>
      <c r="S178" s="56"/>
      <c r="T178" s="56"/>
    </row>
    <row r="179" ht="14.25" customHeight="1">
      <c r="A179" s="56"/>
      <c r="B179" s="56"/>
      <c r="C179" s="56"/>
      <c r="D179" s="56"/>
      <c r="E179" s="56"/>
      <c r="F179" s="56"/>
      <c r="G179" s="56"/>
      <c r="H179" s="56"/>
      <c r="I179" s="56"/>
      <c r="J179" s="56"/>
      <c r="K179" s="56"/>
      <c r="L179" s="56"/>
      <c r="M179" s="56"/>
      <c r="N179" s="56"/>
      <c r="O179" s="56"/>
      <c r="P179" s="56"/>
      <c r="Q179" s="56"/>
      <c r="R179" s="56"/>
      <c r="S179" s="56"/>
      <c r="T179" s="56"/>
    </row>
    <row r="180" ht="14.25" customHeight="1">
      <c r="A180" s="56"/>
      <c r="B180" s="56"/>
      <c r="C180" s="56"/>
      <c r="D180" s="56"/>
      <c r="E180" s="56"/>
      <c r="F180" s="56"/>
      <c r="G180" s="56"/>
      <c r="H180" s="56"/>
      <c r="I180" s="56"/>
      <c r="J180" s="56"/>
      <c r="K180" s="56"/>
      <c r="L180" s="56"/>
      <c r="M180" s="56"/>
      <c r="N180" s="56"/>
      <c r="O180" s="56"/>
      <c r="P180" s="56"/>
      <c r="Q180" s="56"/>
      <c r="R180" s="56"/>
      <c r="S180" s="56"/>
      <c r="T180" s="56"/>
    </row>
    <row r="181" ht="14.25" customHeight="1">
      <c r="A181" s="56"/>
      <c r="B181" s="56"/>
      <c r="C181" s="56"/>
      <c r="D181" s="56"/>
      <c r="E181" s="56"/>
      <c r="F181" s="56"/>
      <c r="G181" s="56"/>
      <c r="H181" s="56"/>
      <c r="I181" s="56"/>
      <c r="J181" s="56"/>
      <c r="K181" s="56"/>
      <c r="L181" s="56"/>
      <c r="M181" s="56"/>
      <c r="N181" s="56"/>
      <c r="O181" s="56"/>
      <c r="P181" s="56"/>
      <c r="Q181" s="56"/>
      <c r="R181" s="56"/>
      <c r="S181" s="56"/>
      <c r="T181" s="56"/>
    </row>
    <row r="182" ht="14.25" customHeight="1">
      <c r="A182" s="56"/>
      <c r="B182" s="56"/>
      <c r="C182" s="56"/>
      <c r="D182" s="56"/>
      <c r="E182" s="56"/>
      <c r="F182" s="56"/>
      <c r="G182" s="56"/>
      <c r="H182" s="56"/>
      <c r="I182" s="56"/>
      <c r="J182" s="56"/>
      <c r="K182" s="56"/>
      <c r="L182" s="56"/>
      <c r="M182" s="56"/>
      <c r="N182" s="56"/>
      <c r="O182" s="56"/>
      <c r="P182" s="56"/>
      <c r="Q182" s="56"/>
      <c r="R182" s="56"/>
      <c r="S182" s="56"/>
      <c r="T182" s="56"/>
    </row>
    <row r="183" ht="14.25" customHeight="1">
      <c r="A183" s="56"/>
      <c r="B183" s="56"/>
      <c r="C183" s="56"/>
      <c r="D183" s="56"/>
      <c r="E183" s="56"/>
      <c r="F183" s="56"/>
      <c r="G183" s="56"/>
      <c r="H183" s="56"/>
      <c r="I183" s="56"/>
      <c r="J183" s="56"/>
      <c r="K183" s="56"/>
      <c r="L183" s="56"/>
      <c r="M183" s="56"/>
      <c r="N183" s="56"/>
      <c r="O183" s="56"/>
      <c r="P183" s="56"/>
      <c r="Q183" s="56"/>
      <c r="R183" s="56"/>
      <c r="S183" s="56"/>
      <c r="T183" s="56"/>
    </row>
    <row r="184" ht="14.25" customHeight="1">
      <c r="A184" s="56"/>
      <c r="B184" s="56"/>
      <c r="C184" s="56"/>
      <c r="D184" s="56"/>
      <c r="E184" s="56"/>
      <c r="F184" s="56"/>
      <c r="G184" s="56"/>
      <c r="H184" s="56"/>
      <c r="I184" s="56"/>
      <c r="J184" s="56"/>
      <c r="K184" s="56"/>
      <c r="L184" s="56"/>
      <c r="M184" s="56"/>
      <c r="N184" s="56"/>
      <c r="O184" s="56"/>
      <c r="P184" s="56"/>
      <c r="Q184" s="56"/>
      <c r="R184" s="56"/>
      <c r="S184" s="56"/>
      <c r="T184" s="56"/>
    </row>
    <row r="185" ht="14.25" customHeight="1">
      <c r="A185" s="56"/>
      <c r="B185" s="56"/>
      <c r="C185" s="56"/>
      <c r="D185" s="56"/>
      <c r="E185" s="56"/>
      <c r="F185" s="56"/>
      <c r="G185" s="56"/>
      <c r="H185" s="56"/>
      <c r="I185" s="56"/>
      <c r="J185" s="56"/>
      <c r="K185" s="56"/>
      <c r="L185" s="56"/>
      <c r="M185" s="56"/>
      <c r="N185" s="56"/>
      <c r="O185" s="56"/>
      <c r="P185" s="56"/>
      <c r="Q185" s="56"/>
      <c r="R185" s="56"/>
      <c r="S185" s="56"/>
      <c r="T185" s="56"/>
    </row>
    <row r="186" ht="14.25" customHeight="1">
      <c r="A186" s="56"/>
      <c r="B186" s="56"/>
      <c r="C186" s="56"/>
      <c r="D186" s="56"/>
      <c r="E186" s="56"/>
      <c r="F186" s="56"/>
      <c r="G186" s="56"/>
      <c r="H186" s="56"/>
      <c r="I186" s="56"/>
      <c r="J186" s="56"/>
      <c r="K186" s="56"/>
      <c r="L186" s="56"/>
      <c r="M186" s="56"/>
      <c r="N186" s="56"/>
      <c r="O186" s="56"/>
      <c r="P186" s="56"/>
      <c r="Q186" s="56"/>
      <c r="R186" s="56"/>
      <c r="S186" s="56"/>
      <c r="T186" s="56"/>
    </row>
    <row r="187" ht="14.25" customHeight="1">
      <c r="A187" s="56"/>
      <c r="B187" s="56"/>
      <c r="C187" s="56"/>
      <c r="D187" s="56"/>
      <c r="E187" s="56"/>
      <c r="F187" s="56"/>
      <c r="G187" s="56"/>
      <c r="H187" s="56"/>
      <c r="I187" s="56"/>
      <c r="J187" s="56"/>
      <c r="K187" s="56"/>
      <c r="L187" s="56"/>
      <c r="M187" s="56"/>
      <c r="N187" s="56"/>
      <c r="O187" s="56"/>
      <c r="P187" s="56"/>
      <c r="Q187" s="56"/>
      <c r="R187" s="56"/>
      <c r="S187" s="56"/>
      <c r="T187" s="56"/>
    </row>
    <row r="188" ht="14.25" customHeight="1">
      <c r="A188" s="56"/>
      <c r="B188" s="56"/>
      <c r="C188" s="56"/>
      <c r="D188" s="56"/>
      <c r="E188" s="56"/>
      <c r="F188" s="56"/>
      <c r="G188" s="56"/>
      <c r="H188" s="56"/>
      <c r="I188" s="56"/>
      <c r="J188" s="56"/>
      <c r="K188" s="56"/>
      <c r="L188" s="56"/>
      <c r="M188" s="56"/>
      <c r="N188" s="56"/>
      <c r="O188" s="56"/>
      <c r="P188" s="56"/>
      <c r="Q188" s="56"/>
      <c r="R188" s="56"/>
      <c r="S188" s="56"/>
      <c r="T188" s="56"/>
    </row>
    <row r="189" ht="14.25" customHeight="1">
      <c r="A189" s="56"/>
      <c r="B189" s="56"/>
      <c r="C189" s="56"/>
      <c r="D189" s="56"/>
      <c r="E189" s="56"/>
      <c r="F189" s="56"/>
      <c r="G189" s="56"/>
      <c r="H189" s="56"/>
      <c r="I189" s="56"/>
      <c r="J189" s="56"/>
      <c r="K189" s="56"/>
      <c r="L189" s="56"/>
      <c r="M189" s="56"/>
      <c r="N189" s="56"/>
      <c r="O189" s="56"/>
      <c r="P189" s="56"/>
      <c r="Q189" s="56"/>
      <c r="R189" s="56"/>
      <c r="S189" s="56"/>
      <c r="T189" s="56"/>
    </row>
    <row r="190" ht="14.25" customHeight="1">
      <c r="A190" s="56"/>
      <c r="B190" s="56"/>
      <c r="C190" s="56"/>
      <c r="D190" s="56"/>
      <c r="E190" s="56"/>
      <c r="F190" s="56"/>
      <c r="G190" s="56"/>
      <c r="H190" s="56"/>
      <c r="I190" s="56"/>
      <c r="J190" s="56"/>
      <c r="K190" s="56"/>
      <c r="L190" s="56"/>
      <c r="M190" s="56"/>
      <c r="N190" s="56"/>
      <c r="O190" s="56"/>
      <c r="P190" s="56"/>
      <c r="Q190" s="56"/>
      <c r="R190" s="56"/>
      <c r="S190" s="56"/>
      <c r="T190" s="56"/>
    </row>
    <row r="191" ht="14.25" customHeight="1">
      <c r="A191" s="56"/>
      <c r="B191" s="56"/>
      <c r="C191" s="56"/>
      <c r="D191" s="56"/>
      <c r="E191" s="56"/>
      <c r="F191" s="56"/>
      <c r="G191" s="56"/>
      <c r="H191" s="56"/>
      <c r="I191" s="56"/>
      <c r="J191" s="56"/>
      <c r="K191" s="56"/>
      <c r="L191" s="56"/>
      <c r="M191" s="56"/>
      <c r="N191" s="56"/>
      <c r="O191" s="56"/>
      <c r="P191" s="56"/>
      <c r="Q191" s="56"/>
      <c r="R191" s="56"/>
      <c r="S191" s="56"/>
      <c r="T191" s="56"/>
    </row>
    <row r="192" ht="14.25" customHeight="1">
      <c r="A192" s="56"/>
      <c r="B192" s="56"/>
      <c r="C192" s="56"/>
      <c r="D192" s="56"/>
      <c r="E192" s="56"/>
      <c r="F192" s="56"/>
      <c r="G192" s="56"/>
      <c r="H192" s="56"/>
      <c r="I192" s="56"/>
      <c r="J192" s="56"/>
      <c r="K192" s="56"/>
      <c r="L192" s="56"/>
      <c r="M192" s="56"/>
      <c r="N192" s="56"/>
      <c r="O192" s="56"/>
      <c r="P192" s="56"/>
      <c r="Q192" s="56"/>
      <c r="R192" s="56"/>
      <c r="S192" s="56"/>
      <c r="T192" s="56"/>
    </row>
    <row r="193" ht="14.25" customHeight="1">
      <c r="A193" s="56"/>
      <c r="B193" s="56"/>
      <c r="C193" s="56"/>
      <c r="D193" s="56"/>
      <c r="E193" s="56"/>
      <c r="F193" s="56"/>
      <c r="G193" s="56"/>
      <c r="H193" s="56"/>
      <c r="I193" s="56"/>
      <c r="J193" s="56"/>
      <c r="K193" s="56"/>
      <c r="L193" s="56"/>
      <c r="M193" s="56"/>
      <c r="N193" s="56"/>
      <c r="O193" s="56"/>
      <c r="P193" s="56"/>
      <c r="Q193" s="56"/>
      <c r="R193" s="56"/>
      <c r="S193" s="56"/>
      <c r="T193" s="56"/>
    </row>
    <row r="194" ht="14.25" customHeight="1">
      <c r="A194" s="56"/>
      <c r="B194" s="56"/>
      <c r="C194" s="56"/>
      <c r="D194" s="56"/>
      <c r="E194" s="56"/>
      <c r="F194" s="56"/>
      <c r="G194" s="56"/>
      <c r="H194" s="56"/>
      <c r="I194" s="56"/>
      <c r="J194" s="56"/>
      <c r="K194" s="56"/>
      <c r="L194" s="56"/>
      <c r="M194" s="56"/>
      <c r="N194" s="56"/>
      <c r="O194" s="56"/>
      <c r="P194" s="56"/>
      <c r="Q194" s="56"/>
      <c r="R194" s="56"/>
      <c r="S194" s="56"/>
      <c r="T194" s="56"/>
    </row>
    <row r="195" ht="14.25" customHeight="1">
      <c r="A195" s="56"/>
      <c r="B195" s="56"/>
      <c r="C195" s="56"/>
      <c r="D195" s="56"/>
      <c r="E195" s="56"/>
      <c r="F195" s="56"/>
      <c r="G195" s="56"/>
      <c r="H195" s="56"/>
      <c r="I195" s="56"/>
      <c r="J195" s="56"/>
      <c r="K195" s="56"/>
      <c r="L195" s="56"/>
      <c r="M195" s="56"/>
      <c r="N195" s="56"/>
      <c r="O195" s="56"/>
      <c r="P195" s="56"/>
      <c r="Q195" s="56"/>
      <c r="R195" s="56"/>
      <c r="S195" s="56"/>
      <c r="T195" s="56"/>
    </row>
    <row r="196" ht="14.25" customHeight="1">
      <c r="A196" s="56"/>
      <c r="B196" s="56"/>
      <c r="C196" s="56"/>
      <c r="D196" s="56"/>
      <c r="E196" s="56"/>
      <c r="F196" s="56"/>
      <c r="G196" s="56"/>
      <c r="H196" s="56"/>
      <c r="I196" s="56"/>
      <c r="J196" s="56"/>
      <c r="K196" s="56"/>
      <c r="L196" s="56"/>
      <c r="M196" s="56"/>
      <c r="N196" s="56"/>
      <c r="O196" s="56"/>
      <c r="P196" s="56"/>
      <c r="Q196" s="56"/>
      <c r="R196" s="56"/>
      <c r="S196" s="56"/>
      <c r="T196" s="56"/>
    </row>
    <row r="197" ht="14.25" customHeight="1">
      <c r="A197" s="56"/>
      <c r="B197" s="56"/>
      <c r="C197" s="56"/>
      <c r="D197" s="56"/>
      <c r="E197" s="56"/>
      <c r="F197" s="56"/>
      <c r="G197" s="56"/>
      <c r="H197" s="56"/>
      <c r="I197" s="56"/>
      <c r="J197" s="56"/>
      <c r="K197" s="56"/>
      <c r="L197" s="56"/>
      <c r="M197" s="56"/>
      <c r="N197" s="56"/>
      <c r="O197" s="56"/>
      <c r="P197" s="56"/>
      <c r="Q197" s="56"/>
      <c r="R197" s="56"/>
      <c r="S197" s="56"/>
      <c r="T197" s="56"/>
    </row>
    <row r="198" ht="14.25" customHeight="1">
      <c r="A198" s="56"/>
      <c r="B198" s="56"/>
      <c r="C198" s="56"/>
      <c r="D198" s="56"/>
      <c r="E198" s="56"/>
      <c r="F198" s="56"/>
      <c r="G198" s="56"/>
      <c r="H198" s="56"/>
      <c r="I198" s="56"/>
      <c r="J198" s="56"/>
      <c r="K198" s="56"/>
      <c r="L198" s="56"/>
      <c r="M198" s="56"/>
      <c r="N198" s="56"/>
      <c r="O198" s="56"/>
      <c r="P198" s="56"/>
      <c r="Q198" s="56"/>
      <c r="R198" s="56"/>
      <c r="S198" s="56"/>
      <c r="T198" s="56"/>
    </row>
    <row r="199" ht="14.25" customHeight="1">
      <c r="A199" s="56"/>
      <c r="B199" s="56"/>
      <c r="C199" s="56"/>
      <c r="D199" s="56"/>
      <c r="E199" s="56"/>
      <c r="F199" s="56"/>
      <c r="G199" s="56"/>
      <c r="H199" s="56"/>
      <c r="I199" s="56"/>
      <c r="J199" s="56"/>
      <c r="K199" s="56"/>
      <c r="L199" s="56"/>
      <c r="M199" s="56"/>
      <c r="N199" s="56"/>
      <c r="O199" s="56"/>
      <c r="P199" s="56"/>
      <c r="Q199" s="56"/>
      <c r="R199" s="56"/>
      <c r="S199" s="56"/>
      <c r="T199" s="56"/>
    </row>
    <row r="200" ht="14.25" customHeight="1">
      <c r="A200" s="56"/>
      <c r="B200" s="56"/>
      <c r="C200" s="56"/>
      <c r="D200" s="56"/>
      <c r="E200" s="56"/>
      <c r="F200" s="56"/>
      <c r="G200" s="56"/>
      <c r="H200" s="56"/>
      <c r="I200" s="56"/>
      <c r="J200" s="56"/>
      <c r="K200" s="56"/>
      <c r="L200" s="56"/>
      <c r="M200" s="56"/>
      <c r="N200" s="56"/>
      <c r="O200" s="56"/>
      <c r="P200" s="56"/>
      <c r="Q200" s="56"/>
      <c r="R200" s="56"/>
      <c r="S200" s="56"/>
      <c r="T200" s="56"/>
    </row>
    <row r="201" ht="14.25" customHeight="1">
      <c r="A201" s="56"/>
      <c r="B201" s="56"/>
      <c r="C201" s="56"/>
      <c r="D201" s="56"/>
      <c r="E201" s="56"/>
      <c r="F201" s="56"/>
      <c r="G201" s="56"/>
      <c r="H201" s="56"/>
      <c r="I201" s="56"/>
      <c r="J201" s="56"/>
      <c r="K201" s="56"/>
      <c r="L201" s="56"/>
      <c r="M201" s="56"/>
      <c r="N201" s="56"/>
      <c r="O201" s="56"/>
      <c r="P201" s="56"/>
      <c r="Q201" s="56"/>
      <c r="R201" s="56"/>
      <c r="S201" s="56"/>
      <c r="T201" s="56"/>
    </row>
    <row r="202" ht="14.25" customHeight="1">
      <c r="A202" s="56"/>
      <c r="B202" s="56"/>
      <c r="C202" s="56"/>
      <c r="D202" s="56"/>
      <c r="E202" s="56"/>
      <c r="F202" s="56"/>
      <c r="G202" s="56"/>
      <c r="H202" s="56"/>
      <c r="I202" s="56"/>
      <c r="J202" s="56"/>
      <c r="K202" s="56"/>
      <c r="L202" s="56"/>
      <c r="M202" s="56"/>
      <c r="N202" s="56"/>
      <c r="O202" s="56"/>
      <c r="P202" s="56"/>
      <c r="Q202" s="56"/>
      <c r="R202" s="56"/>
      <c r="S202" s="56"/>
      <c r="T202" s="56"/>
    </row>
    <row r="203" ht="14.25" customHeight="1">
      <c r="A203" s="56"/>
      <c r="B203" s="56"/>
      <c r="C203" s="56"/>
      <c r="D203" s="56"/>
      <c r="E203" s="56"/>
      <c r="F203" s="56"/>
      <c r="G203" s="56"/>
      <c r="H203" s="56"/>
      <c r="I203" s="56"/>
      <c r="J203" s="56"/>
      <c r="K203" s="56"/>
      <c r="L203" s="56"/>
      <c r="M203" s="56"/>
      <c r="N203" s="56"/>
      <c r="O203" s="56"/>
      <c r="P203" s="56"/>
      <c r="Q203" s="56"/>
      <c r="R203" s="56"/>
      <c r="S203" s="56"/>
      <c r="T203" s="56"/>
    </row>
    <row r="204" ht="14.25" customHeight="1">
      <c r="A204" s="56"/>
      <c r="B204" s="56"/>
      <c r="C204" s="56"/>
      <c r="D204" s="56"/>
      <c r="E204" s="56"/>
      <c r="F204" s="56"/>
      <c r="G204" s="56"/>
      <c r="H204" s="56"/>
      <c r="I204" s="56"/>
      <c r="J204" s="56"/>
      <c r="K204" s="56"/>
      <c r="L204" s="56"/>
      <c r="M204" s="56"/>
      <c r="N204" s="56"/>
      <c r="O204" s="56"/>
      <c r="P204" s="56"/>
      <c r="Q204" s="56"/>
      <c r="R204" s="56"/>
      <c r="S204" s="56"/>
      <c r="T204" s="56"/>
    </row>
    <row r="205" ht="14.25" customHeight="1">
      <c r="A205" s="56"/>
      <c r="B205" s="56"/>
      <c r="C205" s="56"/>
      <c r="D205" s="56"/>
      <c r="E205" s="56"/>
      <c r="F205" s="56"/>
      <c r="G205" s="56"/>
      <c r="H205" s="56"/>
      <c r="I205" s="56"/>
      <c r="J205" s="56"/>
      <c r="K205" s="56"/>
      <c r="L205" s="56"/>
      <c r="M205" s="56"/>
      <c r="N205" s="56"/>
      <c r="O205" s="56"/>
      <c r="P205" s="56"/>
      <c r="Q205" s="56"/>
      <c r="R205" s="56"/>
      <c r="S205" s="56"/>
      <c r="T205" s="56"/>
    </row>
    <row r="206" ht="14.25" customHeight="1">
      <c r="A206" s="56"/>
      <c r="B206" s="56"/>
      <c r="C206" s="56"/>
      <c r="D206" s="56"/>
      <c r="E206" s="56"/>
      <c r="F206" s="56"/>
      <c r="G206" s="56"/>
      <c r="H206" s="56"/>
      <c r="I206" s="56"/>
      <c r="J206" s="56"/>
      <c r="K206" s="56"/>
      <c r="L206" s="56"/>
      <c r="M206" s="56"/>
      <c r="N206" s="56"/>
      <c r="O206" s="56"/>
      <c r="P206" s="56"/>
      <c r="Q206" s="56"/>
      <c r="R206" s="56"/>
      <c r="S206" s="56"/>
      <c r="T206" s="56"/>
    </row>
    <row r="207" ht="14.25" customHeight="1">
      <c r="A207" s="56"/>
      <c r="B207" s="56"/>
      <c r="C207" s="56"/>
      <c r="D207" s="56"/>
      <c r="E207" s="56"/>
      <c r="F207" s="56"/>
      <c r="G207" s="56"/>
      <c r="H207" s="56"/>
      <c r="I207" s="56"/>
      <c r="J207" s="56"/>
      <c r="K207" s="56"/>
      <c r="L207" s="56"/>
      <c r="M207" s="56"/>
      <c r="N207" s="56"/>
      <c r="O207" s="56"/>
      <c r="P207" s="56"/>
      <c r="Q207" s="56"/>
      <c r="R207" s="56"/>
      <c r="S207" s="56"/>
      <c r="T207" s="56"/>
    </row>
    <row r="208" ht="14.25" customHeight="1">
      <c r="A208" s="56"/>
      <c r="B208" s="56"/>
      <c r="C208" s="56"/>
      <c r="D208" s="56"/>
      <c r="E208" s="56"/>
      <c r="F208" s="56"/>
      <c r="G208" s="56"/>
      <c r="H208" s="56"/>
      <c r="I208" s="56"/>
      <c r="J208" s="56"/>
      <c r="K208" s="56"/>
      <c r="L208" s="56"/>
      <c r="M208" s="56"/>
      <c r="N208" s="56"/>
      <c r="O208" s="56"/>
      <c r="P208" s="56"/>
      <c r="Q208" s="56"/>
      <c r="R208" s="56"/>
      <c r="S208" s="56"/>
      <c r="T208" s="56"/>
    </row>
    <row r="209" ht="14.25" customHeight="1">
      <c r="A209" s="56"/>
      <c r="B209" s="56"/>
      <c r="C209" s="56"/>
      <c r="D209" s="56"/>
      <c r="E209" s="56"/>
      <c r="F209" s="56"/>
      <c r="G209" s="56"/>
      <c r="H209" s="56"/>
      <c r="I209" s="56"/>
      <c r="J209" s="56"/>
      <c r="K209" s="56"/>
      <c r="L209" s="56"/>
      <c r="M209" s="56"/>
      <c r="N209" s="56"/>
      <c r="O209" s="56"/>
      <c r="P209" s="56"/>
      <c r="Q209" s="56"/>
      <c r="R209" s="56"/>
      <c r="S209" s="56"/>
      <c r="T209" s="56"/>
    </row>
    <row r="210" ht="14.25" customHeight="1">
      <c r="A210" s="56"/>
      <c r="B210" s="56"/>
      <c r="C210" s="56"/>
      <c r="D210" s="56"/>
      <c r="E210" s="56"/>
      <c r="F210" s="56"/>
      <c r="G210" s="56"/>
      <c r="H210" s="56"/>
      <c r="I210" s="56"/>
      <c r="J210" s="56"/>
      <c r="K210" s="56"/>
      <c r="L210" s="56"/>
      <c r="M210" s="56"/>
      <c r="N210" s="56"/>
      <c r="O210" s="56"/>
      <c r="P210" s="56"/>
      <c r="Q210" s="56"/>
      <c r="R210" s="56"/>
      <c r="S210" s="56"/>
      <c r="T210" s="56"/>
    </row>
    <row r="211" ht="14.25" customHeight="1">
      <c r="A211" s="56"/>
      <c r="B211" s="56"/>
      <c r="C211" s="56"/>
      <c r="D211" s="56"/>
      <c r="E211" s="56"/>
      <c r="F211" s="56"/>
      <c r="G211" s="56"/>
      <c r="H211" s="56"/>
      <c r="I211" s="56"/>
      <c r="J211" s="56"/>
      <c r="K211" s="56"/>
      <c r="L211" s="56"/>
      <c r="M211" s="56"/>
      <c r="N211" s="56"/>
      <c r="O211" s="56"/>
      <c r="P211" s="56"/>
      <c r="Q211" s="56"/>
      <c r="R211" s="56"/>
      <c r="S211" s="56"/>
      <c r="T211" s="56"/>
    </row>
    <row r="212" ht="14.25" customHeight="1">
      <c r="A212" s="56"/>
      <c r="B212" s="56"/>
      <c r="C212" s="56"/>
      <c r="D212" s="56"/>
      <c r="E212" s="56"/>
      <c r="F212" s="56"/>
      <c r="G212" s="56"/>
      <c r="H212" s="56"/>
      <c r="I212" s="56"/>
      <c r="J212" s="56"/>
      <c r="K212" s="56"/>
      <c r="L212" s="56"/>
      <c r="M212" s="56"/>
      <c r="N212" s="56"/>
      <c r="O212" s="56"/>
      <c r="P212" s="56"/>
      <c r="Q212" s="56"/>
      <c r="R212" s="56"/>
      <c r="S212" s="56"/>
      <c r="T212" s="56"/>
    </row>
    <row r="213" ht="14.25" customHeight="1">
      <c r="A213" s="56"/>
      <c r="B213" s="56"/>
      <c r="C213" s="56"/>
      <c r="D213" s="56"/>
      <c r="E213" s="56"/>
      <c r="F213" s="56"/>
      <c r="G213" s="56"/>
      <c r="H213" s="56"/>
      <c r="I213" s="56"/>
      <c r="J213" s="56"/>
      <c r="K213" s="56"/>
      <c r="L213" s="56"/>
      <c r="M213" s="56"/>
      <c r="N213" s="56"/>
      <c r="O213" s="56"/>
      <c r="P213" s="56"/>
      <c r="Q213" s="56"/>
      <c r="R213" s="56"/>
      <c r="S213" s="56"/>
      <c r="T213" s="56"/>
    </row>
    <row r="214" ht="14.25" customHeight="1">
      <c r="A214" s="56"/>
      <c r="B214" s="56"/>
      <c r="C214" s="56"/>
      <c r="D214" s="56"/>
      <c r="E214" s="56"/>
      <c r="F214" s="56"/>
      <c r="G214" s="56"/>
      <c r="H214" s="56"/>
      <c r="I214" s="56"/>
      <c r="J214" s="56"/>
      <c r="K214" s="56"/>
      <c r="L214" s="56"/>
      <c r="M214" s="56"/>
      <c r="N214" s="56"/>
      <c r="O214" s="56"/>
      <c r="P214" s="56"/>
      <c r="Q214" s="56"/>
      <c r="R214" s="56"/>
      <c r="S214" s="56"/>
      <c r="T214" s="56"/>
    </row>
    <row r="215" ht="14.25" customHeight="1">
      <c r="A215" s="56"/>
      <c r="B215" s="56"/>
      <c r="C215" s="56"/>
      <c r="D215" s="56"/>
      <c r="E215" s="56"/>
      <c r="F215" s="56"/>
      <c r="G215" s="56"/>
      <c r="H215" s="56"/>
      <c r="I215" s="56"/>
      <c r="J215" s="56"/>
      <c r="K215" s="56"/>
      <c r="L215" s="56"/>
      <c r="M215" s="56"/>
      <c r="N215" s="56"/>
      <c r="O215" s="56"/>
      <c r="P215" s="56"/>
      <c r="Q215" s="56"/>
      <c r="R215" s="56"/>
      <c r="S215" s="56"/>
      <c r="T215" s="56"/>
    </row>
    <row r="216" ht="14.25" customHeight="1">
      <c r="A216" s="56"/>
      <c r="B216" s="56"/>
      <c r="C216" s="56"/>
      <c r="D216" s="56"/>
      <c r="E216" s="56"/>
      <c r="F216" s="56"/>
      <c r="G216" s="56"/>
      <c r="H216" s="56"/>
      <c r="I216" s="56"/>
      <c r="J216" s="56"/>
      <c r="K216" s="56"/>
      <c r="L216" s="56"/>
      <c r="M216" s="56"/>
      <c r="N216" s="56"/>
      <c r="O216" s="56"/>
      <c r="P216" s="56"/>
      <c r="Q216" s="56"/>
      <c r="R216" s="56"/>
      <c r="S216" s="56"/>
      <c r="T216" s="56"/>
    </row>
    <row r="217" ht="14.25" customHeight="1">
      <c r="A217" s="56"/>
      <c r="B217" s="56"/>
      <c r="C217" s="56"/>
      <c r="D217" s="56"/>
      <c r="E217" s="56"/>
      <c r="F217" s="56"/>
      <c r="G217" s="56"/>
      <c r="H217" s="56"/>
      <c r="I217" s="56"/>
      <c r="J217" s="56"/>
      <c r="K217" s="56"/>
      <c r="L217" s="56"/>
      <c r="M217" s="56"/>
      <c r="N217" s="56"/>
      <c r="O217" s="56"/>
      <c r="P217" s="56"/>
      <c r="Q217" s="56"/>
      <c r="R217" s="56"/>
      <c r="S217" s="56"/>
      <c r="T217" s="56"/>
    </row>
    <row r="218" ht="14.25" customHeight="1">
      <c r="A218" s="56"/>
      <c r="B218" s="56"/>
      <c r="C218" s="56"/>
      <c r="D218" s="56"/>
      <c r="E218" s="56"/>
      <c r="F218" s="56"/>
      <c r="G218" s="56"/>
      <c r="H218" s="56"/>
      <c r="I218" s="56"/>
      <c r="J218" s="56"/>
      <c r="K218" s="56"/>
      <c r="L218" s="56"/>
      <c r="M218" s="56"/>
      <c r="N218" s="56"/>
      <c r="O218" s="56"/>
      <c r="P218" s="56"/>
      <c r="Q218" s="56"/>
      <c r="R218" s="56"/>
      <c r="S218" s="56"/>
      <c r="T218" s="56"/>
    </row>
    <row r="219" ht="14.25" customHeight="1">
      <c r="A219" s="56"/>
      <c r="B219" s="56"/>
      <c r="C219" s="56"/>
      <c r="D219" s="56"/>
      <c r="E219" s="56"/>
      <c r="F219" s="56"/>
      <c r="G219" s="56"/>
      <c r="H219" s="56"/>
      <c r="I219" s="56"/>
      <c r="J219" s="56"/>
      <c r="K219" s="56"/>
      <c r="L219" s="56"/>
      <c r="M219" s="56"/>
      <c r="N219" s="56"/>
      <c r="O219" s="56"/>
      <c r="P219" s="56"/>
      <c r="Q219" s="56"/>
      <c r="R219" s="56"/>
      <c r="S219" s="56"/>
      <c r="T219" s="56"/>
    </row>
    <row r="220" ht="14.25" customHeight="1">
      <c r="A220" s="56"/>
      <c r="B220" s="56"/>
      <c r="C220" s="56"/>
      <c r="D220" s="56"/>
      <c r="E220" s="56"/>
      <c r="F220" s="56"/>
      <c r="G220" s="56"/>
      <c r="H220" s="56"/>
      <c r="I220" s="56"/>
      <c r="J220" s="56"/>
      <c r="K220" s="56"/>
      <c r="L220" s="56"/>
      <c r="M220" s="56"/>
      <c r="N220" s="56"/>
      <c r="O220" s="56"/>
      <c r="P220" s="56"/>
      <c r="Q220" s="56"/>
      <c r="R220" s="56"/>
      <c r="S220" s="56"/>
      <c r="T220" s="56"/>
    </row>
    <row r="221" ht="14.25" customHeight="1">
      <c r="A221" s="56"/>
      <c r="B221" s="56"/>
      <c r="C221" s="56"/>
      <c r="D221" s="56"/>
      <c r="E221" s="56"/>
      <c r="F221" s="56"/>
      <c r="G221" s="56"/>
      <c r="H221" s="56"/>
      <c r="I221" s="56"/>
      <c r="J221" s="56"/>
      <c r="K221" s="56"/>
      <c r="L221" s="56"/>
      <c r="M221" s="56"/>
      <c r="N221" s="56"/>
      <c r="O221" s="56"/>
      <c r="P221" s="56"/>
      <c r="Q221" s="56"/>
      <c r="R221" s="56"/>
      <c r="S221" s="56"/>
      <c r="T221" s="56"/>
    </row>
    <row r="222" ht="14.25" customHeight="1">
      <c r="A222" s="56"/>
      <c r="B222" s="56"/>
      <c r="C222" s="56"/>
      <c r="D222" s="56"/>
      <c r="E222" s="56"/>
      <c r="F222" s="56"/>
      <c r="G222" s="56"/>
      <c r="H222" s="56"/>
      <c r="I222" s="56"/>
      <c r="J222" s="56"/>
      <c r="K222" s="56"/>
      <c r="L222" s="56"/>
      <c r="M222" s="56"/>
      <c r="N222" s="56"/>
      <c r="O222" s="56"/>
      <c r="P222" s="56"/>
      <c r="Q222" s="56"/>
      <c r="R222" s="56"/>
      <c r="S222" s="56"/>
      <c r="T222" s="56"/>
    </row>
    <row r="223" ht="14.25" customHeight="1">
      <c r="A223" s="56"/>
      <c r="B223" s="56"/>
      <c r="C223" s="56"/>
      <c r="D223" s="56"/>
      <c r="E223" s="56"/>
      <c r="F223" s="56"/>
      <c r="G223" s="56"/>
      <c r="H223" s="56"/>
      <c r="I223" s="56"/>
      <c r="J223" s="56"/>
      <c r="K223" s="56"/>
      <c r="L223" s="56"/>
      <c r="M223" s="56"/>
      <c r="N223" s="56"/>
      <c r="O223" s="56"/>
      <c r="P223" s="56"/>
      <c r="Q223" s="56"/>
      <c r="R223" s="56"/>
      <c r="S223" s="56"/>
      <c r="T223" s="56"/>
    </row>
    <row r="224" ht="14.25" customHeight="1">
      <c r="A224" s="56"/>
      <c r="B224" s="56"/>
      <c r="C224" s="56"/>
      <c r="D224" s="56"/>
      <c r="E224" s="56"/>
      <c r="F224" s="56"/>
      <c r="G224" s="56"/>
      <c r="H224" s="56"/>
      <c r="I224" s="56"/>
      <c r="J224" s="56"/>
      <c r="K224" s="56"/>
      <c r="L224" s="56"/>
      <c r="M224" s="56"/>
      <c r="N224" s="56"/>
      <c r="O224" s="56"/>
      <c r="P224" s="56"/>
      <c r="Q224" s="56"/>
      <c r="R224" s="56"/>
      <c r="S224" s="56"/>
      <c r="T224" s="56"/>
    </row>
    <row r="225" ht="14.25" customHeight="1">
      <c r="A225" s="56"/>
      <c r="B225" s="56"/>
      <c r="C225" s="56"/>
      <c r="D225" s="56"/>
      <c r="E225" s="56"/>
      <c r="F225" s="56"/>
      <c r="G225" s="56"/>
      <c r="H225" s="56"/>
      <c r="I225" s="56"/>
      <c r="J225" s="56"/>
      <c r="K225" s="56"/>
      <c r="L225" s="56"/>
      <c r="M225" s="56"/>
      <c r="N225" s="56"/>
      <c r="O225" s="56"/>
      <c r="P225" s="56"/>
      <c r="Q225" s="56"/>
      <c r="R225" s="56"/>
      <c r="S225" s="56"/>
      <c r="T225" s="56"/>
    </row>
    <row r="226" ht="14.25" customHeight="1">
      <c r="A226" s="56"/>
      <c r="B226" s="56"/>
      <c r="C226" s="56"/>
      <c r="D226" s="56"/>
      <c r="E226" s="56"/>
      <c r="F226" s="56"/>
      <c r="G226" s="56"/>
      <c r="H226" s="56"/>
      <c r="I226" s="56"/>
      <c r="J226" s="56"/>
      <c r="K226" s="56"/>
      <c r="L226" s="56"/>
      <c r="M226" s="56"/>
      <c r="N226" s="56"/>
      <c r="O226" s="56"/>
      <c r="P226" s="56"/>
      <c r="Q226" s="56"/>
      <c r="R226" s="56"/>
      <c r="S226" s="56"/>
      <c r="T226" s="56"/>
    </row>
    <row r="227" ht="14.25" customHeight="1">
      <c r="A227" s="56"/>
      <c r="B227" s="56"/>
      <c r="C227" s="56"/>
      <c r="D227" s="56"/>
      <c r="E227" s="56"/>
      <c r="F227" s="56"/>
      <c r="G227" s="56"/>
      <c r="H227" s="56"/>
      <c r="I227" s="56"/>
      <c r="J227" s="56"/>
      <c r="K227" s="56"/>
      <c r="L227" s="56"/>
      <c r="M227" s="56"/>
      <c r="N227" s="56"/>
      <c r="O227" s="56"/>
      <c r="P227" s="56"/>
      <c r="Q227" s="56"/>
      <c r="R227" s="56"/>
      <c r="S227" s="56"/>
      <c r="T227" s="56"/>
    </row>
    <row r="228" ht="14.25" customHeight="1">
      <c r="A228" s="56"/>
      <c r="B228" s="56"/>
      <c r="C228" s="56"/>
      <c r="D228" s="56"/>
      <c r="E228" s="56"/>
      <c r="F228" s="56"/>
      <c r="G228" s="56"/>
      <c r="H228" s="56"/>
      <c r="I228" s="56"/>
      <c r="J228" s="56"/>
      <c r="K228" s="56"/>
      <c r="L228" s="56"/>
      <c r="M228" s="56"/>
      <c r="N228" s="56"/>
      <c r="O228" s="56"/>
      <c r="P228" s="56"/>
      <c r="Q228" s="56"/>
      <c r="R228" s="56"/>
      <c r="S228" s="56"/>
      <c r="T228" s="56"/>
    </row>
    <row r="229" ht="14.25" customHeight="1">
      <c r="A229" s="56"/>
      <c r="B229" s="56"/>
      <c r="C229" s="56"/>
      <c r="D229" s="56"/>
      <c r="E229" s="56"/>
      <c r="F229" s="56"/>
      <c r="G229" s="56"/>
      <c r="H229" s="56"/>
      <c r="I229" s="56"/>
      <c r="J229" s="56"/>
      <c r="K229" s="56"/>
      <c r="L229" s="56"/>
      <c r="M229" s="56"/>
      <c r="N229" s="56"/>
      <c r="O229" s="56"/>
      <c r="P229" s="56"/>
      <c r="Q229" s="56"/>
      <c r="R229" s="56"/>
      <c r="S229" s="56"/>
      <c r="T229" s="56"/>
    </row>
    <row r="230" ht="14.25" customHeight="1">
      <c r="A230" s="56"/>
      <c r="B230" s="56"/>
      <c r="C230" s="56"/>
      <c r="D230" s="56"/>
      <c r="E230" s="56"/>
      <c r="F230" s="56"/>
      <c r="G230" s="56"/>
      <c r="H230" s="56"/>
      <c r="I230" s="56"/>
      <c r="J230" s="56"/>
      <c r="K230" s="56"/>
      <c r="L230" s="56"/>
      <c r="M230" s="56"/>
      <c r="N230" s="56"/>
      <c r="O230" s="56"/>
      <c r="P230" s="56"/>
      <c r="Q230" s="56"/>
      <c r="R230" s="56"/>
      <c r="S230" s="56"/>
      <c r="T230" s="56"/>
    </row>
    <row r="231" ht="14.25" customHeight="1">
      <c r="A231" s="56"/>
      <c r="B231" s="56"/>
      <c r="C231" s="56"/>
      <c r="D231" s="56"/>
      <c r="E231" s="56"/>
      <c r="F231" s="56"/>
      <c r="G231" s="56"/>
      <c r="H231" s="56"/>
      <c r="I231" s="56"/>
      <c r="J231" s="56"/>
      <c r="K231" s="56"/>
      <c r="L231" s="56"/>
      <c r="M231" s="56"/>
      <c r="N231" s="56"/>
      <c r="O231" s="56"/>
      <c r="P231" s="56"/>
      <c r="Q231" s="56"/>
      <c r="R231" s="56"/>
      <c r="S231" s="56"/>
      <c r="T231" s="56"/>
    </row>
    <row r="232" ht="14.25" customHeight="1">
      <c r="A232" s="56"/>
      <c r="B232" s="56"/>
      <c r="C232" s="56"/>
      <c r="D232" s="56"/>
      <c r="E232" s="56"/>
      <c r="F232" s="56"/>
      <c r="G232" s="56"/>
      <c r="H232" s="56"/>
      <c r="I232" s="56"/>
      <c r="J232" s="56"/>
      <c r="K232" s="56"/>
      <c r="L232" s="56"/>
      <c r="M232" s="56"/>
      <c r="N232" s="56"/>
      <c r="O232" s="56"/>
      <c r="P232" s="56"/>
      <c r="Q232" s="56"/>
      <c r="R232" s="56"/>
      <c r="S232" s="56"/>
      <c r="T232" s="56"/>
    </row>
    <row r="233" ht="14.25" customHeight="1">
      <c r="A233" s="56"/>
      <c r="B233" s="56"/>
      <c r="C233" s="56"/>
      <c r="D233" s="56"/>
      <c r="E233" s="56"/>
      <c r="F233" s="56"/>
      <c r="G233" s="56"/>
      <c r="H233" s="56"/>
      <c r="I233" s="56"/>
      <c r="J233" s="56"/>
      <c r="K233" s="56"/>
      <c r="L233" s="56"/>
      <c r="M233" s="56"/>
      <c r="N233" s="56"/>
      <c r="O233" s="56"/>
      <c r="P233" s="56"/>
      <c r="Q233" s="56"/>
      <c r="R233" s="56"/>
      <c r="S233" s="56"/>
      <c r="T233" s="56"/>
    </row>
    <row r="234" ht="14.25" customHeight="1">
      <c r="A234" s="56"/>
      <c r="B234" s="56"/>
      <c r="C234" s="56"/>
      <c r="D234" s="56"/>
      <c r="E234" s="56"/>
      <c r="F234" s="56"/>
      <c r="G234" s="56"/>
      <c r="H234" s="56"/>
      <c r="I234" s="56"/>
      <c r="J234" s="56"/>
      <c r="K234" s="56"/>
      <c r="L234" s="56"/>
      <c r="M234" s="56"/>
      <c r="N234" s="56"/>
      <c r="O234" s="56"/>
      <c r="P234" s="56"/>
      <c r="Q234" s="56"/>
      <c r="R234" s="56"/>
      <c r="S234" s="56"/>
      <c r="T234" s="56"/>
    </row>
    <row r="235" ht="14.25" customHeight="1">
      <c r="A235" s="56"/>
      <c r="B235" s="56"/>
      <c r="C235" s="56"/>
      <c r="D235" s="56"/>
      <c r="E235" s="56"/>
      <c r="F235" s="56"/>
      <c r="G235" s="56"/>
      <c r="H235" s="56"/>
      <c r="I235" s="56"/>
      <c r="J235" s="56"/>
      <c r="K235" s="56"/>
      <c r="L235" s="56"/>
      <c r="M235" s="56"/>
      <c r="N235" s="56"/>
      <c r="O235" s="56"/>
      <c r="P235" s="56"/>
      <c r="Q235" s="56"/>
      <c r="R235" s="56"/>
      <c r="S235" s="56"/>
      <c r="T235" s="56"/>
    </row>
    <row r="236" ht="14.25" customHeight="1">
      <c r="A236" s="56"/>
      <c r="B236" s="56"/>
      <c r="C236" s="56"/>
      <c r="D236" s="56"/>
      <c r="E236" s="56"/>
      <c r="F236" s="56"/>
      <c r="G236" s="56"/>
      <c r="H236" s="56"/>
      <c r="I236" s="56"/>
      <c r="J236" s="56"/>
      <c r="K236" s="56"/>
      <c r="L236" s="56"/>
      <c r="M236" s="56"/>
      <c r="N236" s="56"/>
      <c r="O236" s="56"/>
      <c r="P236" s="56"/>
      <c r="Q236" s="56"/>
      <c r="R236" s="56"/>
      <c r="S236" s="56"/>
      <c r="T236" s="56"/>
    </row>
    <row r="237" ht="14.25" customHeight="1">
      <c r="A237" s="56"/>
      <c r="B237" s="56"/>
      <c r="C237" s="56"/>
      <c r="D237" s="56"/>
      <c r="E237" s="56"/>
      <c r="F237" s="56"/>
      <c r="G237" s="56"/>
      <c r="H237" s="56"/>
      <c r="I237" s="56"/>
      <c r="J237" s="56"/>
      <c r="K237" s="56"/>
      <c r="L237" s="56"/>
      <c r="M237" s="56"/>
      <c r="N237" s="56"/>
      <c r="O237" s="56"/>
      <c r="P237" s="56"/>
      <c r="Q237" s="56"/>
      <c r="R237" s="56"/>
      <c r="S237" s="56"/>
      <c r="T237" s="56"/>
    </row>
    <row r="238" ht="14.25" customHeight="1">
      <c r="A238" s="56"/>
      <c r="B238" s="56"/>
      <c r="C238" s="56"/>
      <c r="D238" s="56"/>
      <c r="E238" s="56"/>
      <c r="F238" s="56"/>
      <c r="G238" s="56"/>
      <c r="H238" s="56"/>
      <c r="I238" s="56"/>
      <c r="J238" s="56"/>
      <c r="K238" s="56"/>
      <c r="L238" s="56"/>
      <c r="M238" s="56"/>
      <c r="N238" s="56"/>
      <c r="O238" s="56"/>
      <c r="P238" s="56"/>
      <c r="Q238" s="56"/>
      <c r="R238" s="56"/>
      <c r="S238" s="56"/>
      <c r="T238" s="56"/>
    </row>
    <row r="239" ht="14.25" customHeight="1">
      <c r="A239" s="56"/>
      <c r="B239" s="56"/>
      <c r="C239" s="56"/>
      <c r="D239" s="56"/>
      <c r="E239" s="56"/>
      <c r="F239" s="56"/>
      <c r="G239" s="56"/>
      <c r="H239" s="56"/>
      <c r="I239" s="56"/>
      <c r="J239" s="56"/>
      <c r="K239" s="56"/>
      <c r="L239" s="56"/>
      <c r="M239" s="56"/>
      <c r="N239" s="56"/>
      <c r="O239" s="56"/>
      <c r="P239" s="56"/>
      <c r="Q239" s="56"/>
      <c r="R239" s="56"/>
      <c r="S239" s="56"/>
      <c r="T239" s="56"/>
    </row>
    <row r="240" ht="14.25" customHeight="1">
      <c r="A240" s="56"/>
      <c r="B240" s="56"/>
      <c r="C240" s="56"/>
      <c r="D240" s="56"/>
      <c r="E240" s="56"/>
      <c r="F240" s="56"/>
      <c r="G240" s="56"/>
      <c r="H240" s="56"/>
      <c r="I240" s="56"/>
      <c r="J240" s="56"/>
      <c r="K240" s="56"/>
      <c r="L240" s="56"/>
      <c r="M240" s="56"/>
      <c r="N240" s="56"/>
      <c r="O240" s="56"/>
      <c r="P240" s="56"/>
      <c r="Q240" s="56"/>
      <c r="R240" s="56"/>
      <c r="S240" s="56"/>
      <c r="T240" s="56"/>
    </row>
    <row r="241" ht="14.25" customHeight="1">
      <c r="A241" s="56"/>
      <c r="B241" s="56"/>
      <c r="C241" s="56"/>
      <c r="D241" s="56"/>
      <c r="E241" s="56"/>
      <c r="F241" s="56"/>
      <c r="G241" s="56"/>
      <c r="H241" s="56"/>
      <c r="I241" s="56"/>
      <c r="J241" s="56"/>
      <c r="K241" s="56"/>
      <c r="L241" s="56"/>
      <c r="M241" s="56"/>
      <c r="N241" s="56"/>
      <c r="O241" s="56"/>
      <c r="P241" s="56"/>
      <c r="Q241" s="56"/>
      <c r="R241" s="56"/>
      <c r="S241" s="56"/>
      <c r="T241" s="56"/>
    </row>
    <row r="242" ht="14.25" customHeight="1">
      <c r="A242" s="56"/>
      <c r="B242" s="56"/>
      <c r="C242" s="56"/>
      <c r="D242" s="56"/>
      <c r="E242" s="56"/>
      <c r="F242" s="56"/>
      <c r="G242" s="56"/>
      <c r="H242" s="56"/>
      <c r="I242" s="56"/>
      <c r="J242" s="56"/>
      <c r="K242" s="56"/>
      <c r="L242" s="56"/>
      <c r="M242" s="56"/>
      <c r="N242" s="56"/>
      <c r="O242" s="56"/>
      <c r="P242" s="56"/>
      <c r="Q242" s="56"/>
      <c r="R242" s="56"/>
      <c r="S242" s="56"/>
      <c r="T242" s="56"/>
    </row>
    <row r="243" ht="14.25" customHeight="1">
      <c r="A243" s="56"/>
      <c r="B243" s="56"/>
      <c r="C243" s="56"/>
      <c r="D243" s="56"/>
      <c r="E243" s="56"/>
      <c r="F243" s="56"/>
      <c r="G243" s="56"/>
      <c r="H243" s="56"/>
      <c r="I243" s="56"/>
      <c r="J243" s="56"/>
      <c r="K243" s="56"/>
      <c r="L243" s="56"/>
      <c r="M243" s="56"/>
      <c r="N243" s="56"/>
      <c r="O243" s="56"/>
      <c r="P243" s="56"/>
      <c r="Q243" s="56"/>
      <c r="R243" s="56"/>
      <c r="S243" s="56"/>
      <c r="T243" s="56"/>
    </row>
    <row r="244" ht="14.25" customHeight="1">
      <c r="A244" s="56"/>
      <c r="B244" s="56"/>
      <c r="C244" s="56"/>
      <c r="D244" s="56"/>
      <c r="E244" s="56"/>
      <c r="F244" s="56"/>
      <c r="G244" s="56"/>
      <c r="H244" s="56"/>
      <c r="I244" s="56"/>
      <c r="J244" s="56"/>
      <c r="K244" s="56"/>
      <c r="L244" s="56"/>
      <c r="M244" s="56"/>
      <c r="N244" s="56"/>
      <c r="O244" s="56"/>
      <c r="P244" s="56"/>
      <c r="Q244" s="56"/>
      <c r="R244" s="56"/>
      <c r="S244" s="56"/>
      <c r="T244" s="56"/>
    </row>
    <row r="245" ht="14.25" customHeight="1">
      <c r="A245" s="56"/>
      <c r="B245" s="56"/>
      <c r="C245" s="56"/>
      <c r="D245" s="56"/>
      <c r="E245" s="56"/>
      <c r="F245" s="56"/>
      <c r="G245" s="56"/>
      <c r="H245" s="56"/>
      <c r="I245" s="56"/>
      <c r="J245" s="56"/>
      <c r="K245" s="56"/>
      <c r="L245" s="56"/>
      <c r="M245" s="56"/>
      <c r="N245" s="56"/>
      <c r="O245" s="56"/>
      <c r="P245" s="56"/>
      <c r="Q245" s="56"/>
      <c r="R245" s="56"/>
      <c r="S245" s="56"/>
      <c r="T245" s="56"/>
    </row>
    <row r="246" ht="14.25" customHeight="1">
      <c r="A246" s="56"/>
      <c r="B246" s="56"/>
      <c r="C246" s="56"/>
      <c r="D246" s="56"/>
      <c r="E246" s="56"/>
      <c r="F246" s="56"/>
      <c r="G246" s="56"/>
      <c r="H246" s="56"/>
      <c r="I246" s="56"/>
      <c r="J246" s="56"/>
      <c r="K246" s="56"/>
      <c r="L246" s="56"/>
      <c r="M246" s="56"/>
      <c r="N246" s="56"/>
      <c r="O246" s="56"/>
      <c r="P246" s="56"/>
      <c r="Q246" s="56"/>
      <c r="R246" s="56"/>
      <c r="S246" s="56"/>
      <c r="T246" s="56"/>
    </row>
    <row r="247" ht="14.25" customHeight="1">
      <c r="A247" s="56"/>
      <c r="B247" s="56"/>
      <c r="C247" s="56"/>
      <c r="D247" s="56"/>
      <c r="E247" s="56"/>
      <c r="F247" s="56"/>
      <c r="G247" s="56"/>
      <c r="H247" s="56"/>
      <c r="I247" s="56"/>
      <c r="J247" s="56"/>
      <c r="K247" s="56"/>
      <c r="L247" s="56"/>
      <c r="M247" s="56"/>
      <c r="N247" s="56"/>
      <c r="O247" s="56"/>
      <c r="P247" s="56"/>
      <c r="Q247" s="56"/>
      <c r="R247" s="56"/>
      <c r="S247" s="56"/>
      <c r="T247" s="56"/>
    </row>
    <row r="248" ht="14.25" customHeight="1">
      <c r="A248" s="56"/>
      <c r="B248" s="56"/>
      <c r="C248" s="56"/>
      <c r="D248" s="56"/>
      <c r="E248" s="56"/>
      <c r="F248" s="56"/>
      <c r="G248" s="56"/>
      <c r="H248" s="56"/>
      <c r="I248" s="56"/>
      <c r="J248" s="56"/>
      <c r="K248" s="56"/>
      <c r="L248" s="56"/>
      <c r="M248" s="56"/>
      <c r="N248" s="56"/>
      <c r="O248" s="56"/>
      <c r="P248" s="56"/>
      <c r="Q248" s="56"/>
      <c r="R248" s="56"/>
      <c r="S248" s="56"/>
      <c r="T248" s="56"/>
    </row>
    <row r="249" ht="14.25" customHeight="1">
      <c r="A249" s="56"/>
      <c r="B249" s="56"/>
      <c r="C249" s="56"/>
      <c r="D249" s="56"/>
      <c r="E249" s="56"/>
      <c r="F249" s="56"/>
      <c r="G249" s="56"/>
      <c r="H249" s="56"/>
      <c r="I249" s="56"/>
      <c r="J249" s="56"/>
      <c r="K249" s="56"/>
      <c r="L249" s="56"/>
      <c r="M249" s="56"/>
      <c r="N249" s="56"/>
      <c r="O249" s="56"/>
      <c r="P249" s="56"/>
      <c r="Q249" s="56"/>
      <c r="R249" s="56"/>
      <c r="S249" s="56"/>
      <c r="T249" s="56"/>
    </row>
    <row r="250" ht="14.25" customHeight="1">
      <c r="A250" s="56"/>
      <c r="B250" s="56"/>
      <c r="C250" s="56"/>
      <c r="D250" s="56"/>
      <c r="E250" s="56"/>
      <c r="F250" s="56"/>
      <c r="G250" s="56"/>
      <c r="H250" s="56"/>
      <c r="I250" s="56"/>
      <c r="J250" s="56"/>
      <c r="K250" s="56"/>
      <c r="L250" s="56"/>
      <c r="M250" s="56"/>
      <c r="N250" s="56"/>
      <c r="O250" s="56"/>
      <c r="P250" s="56"/>
      <c r="Q250" s="56"/>
      <c r="R250" s="56"/>
      <c r="S250" s="56"/>
      <c r="T250" s="56"/>
    </row>
    <row r="251" ht="14.25" customHeight="1">
      <c r="A251" s="56"/>
      <c r="B251" s="56"/>
      <c r="C251" s="56"/>
      <c r="D251" s="56"/>
      <c r="E251" s="56"/>
      <c r="F251" s="56"/>
      <c r="G251" s="56"/>
      <c r="H251" s="56"/>
      <c r="I251" s="56"/>
      <c r="J251" s="56"/>
      <c r="K251" s="56"/>
      <c r="L251" s="56"/>
      <c r="M251" s="56"/>
      <c r="N251" s="56"/>
      <c r="O251" s="56"/>
      <c r="P251" s="56"/>
      <c r="Q251" s="56"/>
      <c r="R251" s="56"/>
      <c r="S251" s="56"/>
      <c r="T251" s="56"/>
    </row>
    <row r="252" ht="14.25" customHeight="1">
      <c r="A252" s="56"/>
      <c r="B252" s="56"/>
      <c r="C252" s="56"/>
      <c r="D252" s="56"/>
      <c r="E252" s="56"/>
      <c r="F252" s="56"/>
      <c r="G252" s="56"/>
      <c r="H252" s="56"/>
      <c r="I252" s="56"/>
      <c r="J252" s="56"/>
      <c r="K252" s="56"/>
      <c r="L252" s="56"/>
      <c r="M252" s="56"/>
      <c r="N252" s="56"/>
      <c r="O252" s="56"/>
      <c r="P252" s="56"/>
      <c r="Q252" s="56"/>
      <c r="R252" s="56"/>
      <c r="S252" s="56"/>
      <c r="T252" s="56"/>
    </row>
    <row r="253" ht="14.25" customHeight="1">
      <c r="A253" s="56"/>
      <c r="B253" s="56"/>
      <c r="C253" s="56"/>
      <c r="D253" s="56"/>
      <c r="E253" s="56"/>
      <c r="F253" s="56"/>
      <c r="G253" s="56"/>
      <c r="H253" s="56"/>
      <c r="I253" s="56"/>
      <c r="J253" s="56"/>
      <c r="K253" s="56"/>
      <c r="L253" s="56"/>
      <c r="M253" s="56"/>
      <c r="N253" s="56"/>
      <c r="O253" s="56"/>
      <c r="P253" s="56"/>
      <c r="Q253" s="56"/>
      <c r="R253" s="56"/>
      <c r="S253" s="56"/>
      <c r="T253" s="56"/>
    </row>
    <row r="254" ht="14.25" customHeight="1">
      <c r="A254" s="56"/>
      <c r="B254" s="56"/>
      <c r="C254" s="56"/>
      <c r="D254" s="56"/>
      <c r="E254" s="56"/>
      <c r="F254" s="56"/>
      <c r="G254" s="56"/>
      <c r="H254" s="56"/>
      <c r="I254" s="56"/>
      <c r="J254" s="56"/>
      <c r="K254" s="56"/>
      <c r="L254" s="56"/>
      <c r="M254" s="56"/>
      <c r="N254" s="56"/>
      <c r="O254" s="56"/>
      <c r="P254" s="56"/>
      <c r="Q254" s="56"/>
      <c r="R254" s="56"/>
      <c r="S254" s="56"/>
      <c r="T254" s="56"/>
    </row>
    <row r="255" ht="14.25" customHeight="1">
      <c r="A255" s="56"/>
      <c r="B255" s="56"/>
      <c r="C255" s="56"/>
      <c r="D255" s="56"/>
      <c r="E255" s="56"/>
      <c r="F255" s="56"/>
      <c r="G255" s="56"/>
      <c r="H255" s="56"/>
      <c r="I255" s="56"/>
      <c r="J255" s="56"/>
      <c r="K255" s="56"/>
      <c r="L255" s="56"/>
      <c r="M255" s="56"/>
      <c r="N255" s="56"/>
      <c r="O255" s="56"/>
      <c r="P255" s="56"/>
      <c r="Q255" s="56"/>
      <c r="R255" s="56"/>
      <c r="S255" s="56"/>
      <c r="T255" s="56"/>
    </row>
    <row r="256" ht="14.25" customHeight="1">
      <c r="A256" s="56"/>
      <c r="B256" s="56"/>
      <c r="C256" s="56"/>
      <c r="D256" s="56"/>
      <c r="E256" s="56"/>
      <c r="F256" s="56"/>
      <c r="G256" s="56"/>
      <c r="H256" s="56"/>
      <c r="I256" s="56"/>
      <c r="J256" s="56"/>
      <c r="K256" s="56"/>
      <c r="L256" s="56"/>
      <c r="M256" s="56"/>
      <c r="N256" s="56"/>
      <c r="O256" s="56"/>
      <c r="P256" s="56"/>
      <c r="Q256" s="56"/>
      <c r="R256" s="56"/>
      <c r="S256" s="56"/>
      <c r="T256" s="56"/>
    </row>
    <row r="257" ht="14.25" customHeight="1">
      <c r="A257" s="56"/>
      <c r="B257" s="56"/>
      <c r="C257" s="56"/>
      <c r="D257" s="56"/>
      <c r="E257" s="56"/>
      <c r="F257" s="56"/>
      <c r="G257" s="56"/>
      <c r="H257" s="56"/>
      <c r="I257" s="56"/>
      <c r="J257" s="56"/>
      <c r="K257" s="56"/>
      <c r="L257" s="56"/>
      <c r="M257" s="56"/>
      <c r="N257" s="56"/>
      <c r="O257" s="56"/>
      <c r="P257" s="56"/>
      <c r="Q257" s="56"/>
      <c r="R257" s="56"/>
      <c r="S257" s="56"/>
      <c r="T257" s="56"/>
    </row>
    <row r="258" ht="14.25" customHeight="1">
      <c r="A258" s="56"/>
      <c r="B258" s="56"/>
      <c r="C258" s="56"/>
      <c r="D258" s="56"/>
      <c r="E258" s="56"/>
      <c r="F258" s="56"/>
      <c r="G258" s="56"/>
      <c r="H258" s="56"/>
      <c r="I258" s="56"/>
      <c r="J258" s="56"/>
      <c r="K258" s="56"/>
      <c r="L258" s="56"/>
      <c r="M258" s="56"/>
      <c r="N258" s="56"/>
      <c r="O258" s="56"/>
      <c r="P258" s="56"/>
      <c r="Q258" s="56"/>
      <c r="R258" s="56"/>
      <c r="S258" s="56"/>
      <c r="T258" s="56"/>
    </row>
    <row r="259" ht="14.25" customHeight="1">
      <c r="A259" s="56"/>
      <c r="B259" s="56"/>
      <c r="C259" s="56"/>
      <c r="D259" s="56"/>
      <c r="E259" s="56"/>
      <c r="F259" s="56"/>
      <c r="G259" s="56"/>
      <c r="H259" s="56"/>
      <c r="I259" s="56"/>
      <c r="J259" s="56"/>
      <c r="K259" s="56"/>
      <c r="L259" s="56"/>
      <c r="M259" s="56"/>
      <c r="N259" s="56"/>
      <c r="O259" s="56"/>
      <c r="P259" s="56"/>
      <c r="Q259" s="56"/>
      <c r="R259" s="56"/>
      <c r="S259" s="56"/>
      <c r="T259" s="56"/>
    </row>
    <row r="260" ht="14.25" customHeight="1">
      <c r="A260" s="56"/>
      <c r="B260" s="56"/>
      <c r="C260" s="56"/>
      <c r="D260" s="56"/>
      <c r="E260" s="56"/>
      <c r="F260" s="56"/>
      <c r="G260" s="56"/>
      <c r="H260" s="56"/>
      <c r="I260" s="56"/>
      <c r="J260" s="56"/>
      <c r="K260" s="56"/>
      <c r="L260" s="56"/>
      <c r="M260" s="56"/>
      <c r="N260" s="56"/>
      <c r="O260" s="56"/>
      <c r="P260" s="56"/>
      <c r="Q260" s="56"/>
      <c r="R260" s="56"/>
      <c r="S260" s="56"/>
      <c r="T260" s="56"/>
    </row>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1:M1"/>
    <mergeCell ref="B2:M2"/>
    <mergeCell ref="B3:M3"/>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3"/>
    <col customWidth="1" min="2" max="2" width="2.57"/>
    <col customWidth="1" min="3" max="3" width="36.57"/>
    <col customWidth="1" min="4" max="4" width="10.43"/>
    <col customWidth="1" min="5" max="5" width="12.43"/>
    <col customWidth="1" min="6" max="6" width="11.57"/>
    <col customWidth="1" min="7" max="7" width="10.14"/>
    <col customWidth="1" min="8" max="8" width="2.0"/>
    <col customWidth="1" min="9" max="9" width="16.14"/>
    <col customWidth="1" min="10" max="10" width="11.14"/>
    <col customWidth="1" min="11" max="11" width="12.57"/>
    <col customWidth="1" min="12" max="12" width="0.86"/>
    <col customWidth="1" min="13" max="13" width="7.43"/>
    <col customWidth="1" min="14" max="14" width="1.43"/>
    <col customWidth="1" min="15" max="15" width="11.43"/>
    <col customWidth="1" min="16" max="16" width="20.86"/>
    <col customWidth="1" min="17" max="17" width="9.14"/>
    <col customWidth="1" min="18" max="20" width="11.43"/>
  </cols>
  <sheetData>
    <row r="1" ht="14.25" customHeight="1">
      <c r="A1" s="56"/>
      <c r="B1" s="76" t="s">
        <v>122</v>
      </c>
      <c r="N1" s="56"/>
      <c r="O1" s="56"/>
      <c r="P1" s="56"/>
      <c r="Q1" s="56"/>
      <c r="R1" s="56"/>
      <c r="S1" s="56"/>
      <c r="T1" s="56"/>
    </row>
    <row r="2" ht="14.25" customHeight="1">
      <c r="B2" s="77" t="s">
        <v>123</v>
      </c>
    </row>
    <row r="3" ht="14.25" customHeight="1">
      <c r="A3" s="56"/>
      <c r="B3" s="76" t="s">
        <v>124</v>
      </c>
      <c r="N3" s="56"/>
      <c r="O3" s="56"/>
      <c r="P3" s="56"/>
      <c r="Q3" s="56"/>
      <c r="R3" s="56"/>
      <c r="S3" s="56"/>
      <c r="T3" s="56"/>
    </row>
    <row r="4" ht="14.25" customHeight="1">
      <c r="A4" s="56"/>
      <c r="B4" s="56"/>
      <c r="C4" s="56"/>
      <c r="D4" s="56"/>
      <c r="E4" s="56"/>
      <c r="F4" s="56"/>
      <c r="G4" s="56"/>
      <c r="H4" s="56"/>
      <c r="I4" s="56" t="s">
        <v>125</v>
      </c>
      <c r="J4" s="56">
        <v>4.0</v>
      </c>
      <c r="K4" s="56"/>
      <c r="L4" s="56"/>
      <c r="M4" s="56"/>
      <c r="N4" s="56"/>
      <c r="O4" s="56"/>
      <c r="P4" s="56"/>
      <c r="Q4" s="56"/>
      <c r="R4" s="56"/>
      <c r="S4" s="56"/>
      <c r="T4" s="56"/>
    </row>
    <row r="5" ht="14.25" customHeight="1">
      <c r="A5" s="56"/>
      <c r="B5" s="78" t="s">
        <v>204</v>
      </c>
      <c r="C5" s="140"/>
      <c r="D5" s="141">
        <v>37.0</v>
      </c>
      <c r="E5" s="142"/>
      <c r="F5" s="56" t="s">
        <v>127</v>
      </c>
      <c r="G5" s="56">
        <v>625.0</v>
      </c>
      <c r="H5" s="56"/>
      <c r="I5" s="143">
        <f>D14/G5</f>
        <v>608</v>
      </c>
      <c r="J5" s="56"/>
      <c r="K5" s="56"/>
      <c r="L5" s="56"/>
      <c r="M5" s="56"/>
      <c r="N5" s="56"/>
      <c r="O5" s="56"/>
      <c r="P5" s="56"/>
      <c r="Q5" s="56"/>
      <c r="R5" s="56"/>
      <c r="S5" s="56"/>
      <c r="T5" s="56"/>
    </row>
    <row r="6" ht="14.25" customHeight="1">
      <c r="A6" s="56"/>
      <c r="B6" s="56"/>
      <c r="C6" s="56"/>
      <c r="D6" s="56"/>
      <c r="E6" s="56"/>
      <c r="F6" s="56"/>
      <c r="G6" s="56"/>
      <c r="H6" s="56"/>
      <c r="I6" s="56"/>
      <c r="J6" s="56"/>
      <c r="K6" s="56"/>
      <c r="L6" s="56"/>
      <c r="M6" s="56"/>
      <c r="N6" s="56"/>
      <c r="O6" s="56"/>
      <c r="P6" s="56"/>
      <c r="Q6" s="56"/>
      <c r="R6" s="56"/>
      <c r="S6" s="56"/>
      <c r="T6" s="56"/>
    </row>
    <row r="7" ht="14.25" customHeight="1">
      <c r="A7" s="56"/>
      <c r="B7" s="82"/>
      <c r="C7" s="82"/>
      <c r="D7" s="144" t="s">
        <v>129</v>
      </c>
      <c r="E7" s="145" t="s">
        <v>130</v>
      </c>
      <c r="F7" s="144" t="s">
        <v>131</v>
      </c>
      <c r="G7" s="145" t="s">
        <v>130</v>
      </c>
      <c r="H7" s="144"/>
      <c r="I7" s="146" t="s">
        <v>132</v>
      </c>
      <c r="J7" s="147"/>
      <c r="K7" s="15"/>
      <c r="L7" s="82"/>
      <c r="M7" s="82"/>
      <c r="N7" s="56"/>
      <c r="O7" s="56"/>
      <c r="P7" s="82"/>
      <c r="Q7" s="82"/>
      <c r="R7" s="56"/>
      <c r="S7" s="56"/>
      <c r="T7" s="56"/>
    </row>
    <row r="8" ht="14.25" customHeight="1">
      <c r="A8" s="56"/>
      <c r="B8" s="82"/>
      <c r="C8" s="148" t="s">
        <v>133</v>
      </c>
      <c r="D8" s="149" t="s">
        <v>134</v>
      </c>
      <c r="E8" s="150" t="s">
        <v>135</v>
      </c>
      <c r="F8" s="149" t="s">
        <v>136</v>
      </c>
      <c r="G8" s="150" t="s">
        <v>131</v>
      </c>
      <c r="H8" s="149"/>
      <c r="I8" s="149" t="s">
        <v>138</v>
      </c>
      <c r="J8" s="151" t="s">
        <v>139</v>
      </c>
      <c r="K8" s="152" t="s">
        <v>205</v>
      </c>
      <c r="L8" s="149"/>
      <c r="M8" s="153" t="s">
        <v>141</v>
      </c>
      <c r="N8" s="56"/>
      <c r="O8" s="56"/>
      <c r="P8" s="82"/>
      <c r="Q8" s="82"/>
      <c r="R8" s="56"/>
      <c r="S8" s="56"/>
      <c r="T8" s="56"/>
    </row>
    <row r="9" ht="14.25" customHeight="1">
      <c r="A9" s="56"/>
      <c r="B9" s="82"/>
      <c r="C9" s="82"/>
      <c r="D9" s="82"/>
      <c r="E9" s="154"/>
      <c r="F9" s="82"/>
      <c r="G9" s="154"/>
      <c r="H9" s="82"/>
      <c r="I9" s="82"/>
      <c r="J9" s="155"/>
      <c r="K9" s="155"/>
      <c r="L9" s="82"/>
      <c r="M9" s="156"/>
      <c r="N9" s="56"/>
      <c r="O9" s="56"/>
      <c r="P9" s="56"/>
      <c r="Q9" s="56"/>
      <c r="R9" s="56"/>
      <c r="S9" s="56"/>
      <c r="T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c r="T10" s="56"/>
    </row>
    <row r="11" ht="14.25" customHeight="1">
      <c r="A11" s="82"/>
      <c r="B11" s="82"/>
      <c r="C11" s="82" t="s">
        <v>144</v>
      </c>
      <c r="D11" s="162">
        <v>299.5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c r="T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c r="T12" s="82"/>
    </row>
    <row r="13" ht="14.25" customHeight="1">
      <c r="A13" s="56"/>
      <c r="B13" s="82"/>
      <c r="C13" s="171" t="s">
        <v>148</v>
      </c>
      <c r="D13" s="171">
        <f>148*0.75</f>
        <v>111</v>
      </c>
      <c r="E13" s="172" t="s">
        <v>149</v>
      </c>
      <c r="F13" s="173">
        <f>(D13*G5)/12</f>
        <v>5781.25</v>
      </c>
      <c r="G13" s="174" t="s">
        <v>146</v>
      </c>
      <c r="H13" s="173"/>
      <c r="I13" s="175">
        <f>(D13*G5)/J4</f>
        <v>17343.75</v>
      </c>
      <c r="J13" s="176">
        <f>(D13*G5)/D5</f>
        <v>1875</v>
      </c>
      <c r="K13" s="176">
        <f>D13/26</f>
        <v>4.269230769</v>
      </c>
      <c r="L13" s="171"/>
      <c r="M13" s="177" t="str">
        <f t="shared" si="2"/>
        <v>#ERROR!</v>
      </c>
      <c r="N13" s="56"/>
      <c r="O13" s="178" t="str">
        <f>+M13+M14+M52</f>
        <v>#ERROR!</v>
      </c>
      <c r="P13" s="56"/>
      <c r="Q13" s="56"/>
      <c r="R13" s="56"/>
      <c r="S13" s="56"/>
      <c r="T13" s="56"/>
    </row>
    <row r="14" ht="14.25" customHeight="1">
      <c r="A14" s="56"/>
      <c r="B14" s="82"/>
      <c r="C14" s="171" t="s">
        <v>150</v>
      </c>
      <c r="D14" s="171">
        <v>380000.0</v>
      </c>
      <c r="E14" s="172" t="s">
        <v>151</v>
      </c>
      <c r="F14" s="173">
        <f>D14/13</f>
        <v>29230.76923</v>
      </c>
      <c r="G14" s="174" t="s">
        <v>152</v>
      </c>
      <c r="H14" s="173"/>
      <c r="I14" s="175">
        <f>D14/5</f>
        <v>76000</v>
      </c>
      <c r="J14" s="176">
        <f>D14/D5</f>
        <v>10270.27027</v>
      </c>
      <c r="K14" s="179">
        <f>I5/26</f>
        <v>23.38461538</v>
      </c>
      <c r="L14" s="171"/>
      <c r="M14" s="177" t="str">
        <f t="shared" si="2"/>
        <v>#ERROR!</v>
      </c>
      <c r="N14" s="56"/>
      <c r="O14" s="56"/>
      <c r="P14" s="56"/>
      <c r="Q14" s="56"/>
      <c r="R14" s="56"/>
      <c r="S14" s="56"/>
      <c r="T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c r="T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c r="T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c r="T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c r="T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c r="T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c r="T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c r="T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c r="T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c r="T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c r="T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c r="T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c r="T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c r="T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c r="T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c r="T29" s="82"/>
    </row>
    <row r="30" ht="14.25" customHeight="1">
      <c r="A30" s="56"/>
      <c r="B30" s="82"/>
      <c r="C30" s="82"/>
      <c r="D30" s="82"/>
      <c r="E30" s="208"/>
      <c r="F30" s="164"/>
      <c r="G30" s="209"/>
      <c r="H30" s="164"/>
      <c r="I30" s="144"/>
      <c r="J30" s="210"/>
      <c r="K30" s="151"/>
      <c r="L30" s="82"/>
      <c r="M30" s="211"/>
      <c r="N30" s="56"/>
      <c r="O30" s="56"/>
      <c r="P30" s="56"/>
      <c r="Q30" s="56"/>
      <c r="R30" s="56"/>
      <c r="S30" s="56"/>
      <c r="T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c r="T31" s="82"/>
    </row>
    <row r="32" ht="14.25" customHeight="1">
      <c r="A32" s="56"/>
      <c r="B32" s="82"/>
      <c r="C32" s="82"/>
      <c r="D32" s="82"/>
      <c r="E32" s="154"/>
      <c r="F32" s="164"/>
      <c r="G32" s="218"/>
      <c r="H32" s="164"/>
      <c r="I32" s="144"/>
      <c r="J32" s="210"/>
      <c r="K32" s="210"/>
      <c r="L32" s="82"/>
      <c r="M32" s="168"/>
      <c r="N32" s="56"/>
      <c r="O32" s="56"/>
      <c r="P32" s="56"/>
      <c r="Q32" s="56"/>
      <c r="R32" s="56"/>
      <c r="S32" s="56"/>
      <c r="T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c r="T33" s="56"/>
    </row>
    <row r="34" ht="14.25" customHeight="1">
      <c r="A34" s="82"/>
      <c r="B34" s="82"/>
      <c r="C34" s="82" t="s">
        <v>181</v>
      </c>
      <c r="D34" s="162">
        <f>D5</f>
        <v>37</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c r="T34" s="82"/>
    </row>
    <row r="35" ht="14.25" customHeight="1">
      <c r="A35" s="56"/>
      <c r="B35" s="82"/>
      <c r="C35" s="82"/>
      <c r="D35" s="82"/>
      <c r="E35" s="154"/>
      <c r="F35" s="164"/>
      <c r="G35" s="218"/>
      <c r="H35" s="164"/>
      <c r="I35" s="144"/>
      <c r="J35" s="210"/>
      <c r="K35" s="210"/>
      <c r="L35" s="82"/>
      <c r="M35" s="168"/>
      <c r="N35" s="56"/>
      <c r="O35" s="56"/>
      <c r="P35" s="56"/>
      <c r="Q35" s="56"/>
      <c r="R35" s="56"/>
      <c r="S35" s="56"/>
      <c r="T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c r="T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c r="T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c r="T38" s="82"/>
    </row>
    <row r="39" ht="14.25" customHeight="1">
      <c r="A39" s="82"/>
      <c r="B39" s="82"/>
      <c r="C39" s="82" t="s">
        <v>187</v>
      </c>
      <c r="D39" s="162">
        <f>D5</f>
        <v>37</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c r="T39" s="82"/>
    </row>
    <row r="40" ht="14.25" customHeight="1">
      <c r="A40" s="56"/>
      <c r="B40" s="82"/>
      <c r="C40" s="82"/>
      <c r="D40" s="82"/>
      <c r="E40" s="208"/>
      <c r="F40" s="164"/>
      <c r="G40" s="209"/>
      <c r="H40" s="164"/>
      <c r="I40" s="144"/>
      <c r="J40" s="210"/>
      <c r="K40" s="151"/>
      <c r="L40" s="82"/>
      <c r="M40" s="211"/>
      <c r="N40" s="56"/>
      <c r="O40" s="56"/>
      <c r="P40" s="56"/>
      <c r="Q40" s="56"/>
      <c r="R40" s="56"/>
      <c r="S40" s="56"/>
      <c r="T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c r="T41" s="82"/>
    </row>
    <row r="42" ht="14.25" customHeight="1">
      <c r="A42" s="56"/>
      <c r="B42" s="82"/>
      <c r="C42" s="82"/>
      <c r="D42" s="82"/>
      <c r="E42" s="82"/>
      <c r="F42" s="164"/>
      <c r="G42" s="220"/>
      <c r="H42" s="164"/>
      <c r="I42" s="144"/>
      <c r="J42" s="210"/>
      <c r="K42" s="221"/>
      <c r="L42" s="82"/>
      <c r="M42" s="168"/>
      <c r="N42" s="56"/>
      <c r="O42" s="56"/>
      <c r="P42" s="56"/>
      <c r="Q42" s="56"/>
      <c r="R42" s="56"/>
      <c r="S42" s="56"/>
      <c r="T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c r="T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c r="T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c r="T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c r="T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c r="T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c r="T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c r="T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c r="T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c r="T51" s="82"/>
    </row>
    <row r="52" ht="14.25" customHeight="1">
      <c r="A52" s="171"/>
      <c r="B52" s="224"/>
      <c r="C52" s="225" t="s">
        <v>196</v>
      </c>
      <c r="D52" s="226">
        <v>190000.0</v>
      </c>
      <c r="E52" s="226"/>
      <c r="F52" s="173"/>
      <c r="G52" s="227" t="s">
        <v>151</v>
      </c>
      <c r="H52" s="173"/>
      <c r="I52" s="228">
        <f>+D52/J4</f>
        <v>47500</v>
      </c>
      <c r="J52" s="229">
        <f>+D52/D5</f>
        <v>5135.135135</v>
      </c>
      <c r="K52" s="229" t="str">
        <f t="shared" si="25"/>
        <v>#ERROR!</v>
      </c>
      <c r="L52" s="173"/>
      <c r="M52" s="168" t="str">
        <f t="shared" si="26"/>
        <v>#ERROR!</v>
      </c>
      <c r="N52" s="82"/>
      <c r="O52" s="82"/>
      <c r="P52" s="82"/>
      <c r="Q52" s="82"/>
      <c r="R52" s="82"/>
      <c r="S52" s="82"/>
      <c r="T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c r="T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c r="T54" s="135"/>
    </row>
    <row r="55" ht="14.25" customHeight="1">
      <c r="A55" s="56"/>
      <c r="B55" s="82"/>
      <c r="C55" s="82"/>
      <c r="D55" s="82"/>
      <c r="E55" s="82"/>
      <c r="F55" s="164"/>
      <c r="G55" s="209"/>
      <c r="H55" s="164"/>
      <c r="I55" s="144"/>
      <c r="J55" s="210"/>
      <c r="K55" s="210"/>
      <c r="L55" s="160"/>
      <c r="M55" s="211"/>
      <c r="N55" s="56"/>
      <c r="O55" s="56"/>
      <c r="P55" s="56"/>
      <c r="Q55" s="56"/>
      <c r="R55" s="56"/>
      <c r="S55" s="56"/>
      <c r="T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c r="T56" s="82"/>
    </row>
    <row r="57" ht="14.25" customHeight="1">
      <c r="A57" s="56"/>
      <c r="B57" s="56"/>
      <c r="C57" s="138" t="s">
        <v>200</v>
      </c>
      <c r="D57" s="56"/>
      <c r="E57" s="232"/>
      <c r="F57" s="56"/>
      <c r="G57" s="233"/>
      <c r="H57" s="233"/>
      <c r="I57" s="56"/>
      <c r="J57" s="56"/>
      <c r="K57" s="56"/>
      <c r="L57" s="56"/>
      <c r="M57" s="56"/>
      <c r="N57" s="56"/>
      <c r="O57" s="56"/>
      <c r="P57" s="56"/>
      <c r="Q57" s="56"/>
      <c r="R57" s="56"/>
      <c r="S57" s="56"/>
      <c r="T57" s="56"/>
    </row>
    <row r="58" ht="14.25" customHeight="1">
      <c r="A58" s="56"/>
      <c r="B58" s="56"/>
      <c r="C58" s="138" t="s">
        <v>201</v>
      </c>
      <c r="D58" s="56"/>
      <c r="E58" s="232"/>
      <c r="F58" s="56"/>
      <c r="G58" s="233"/>
      <c r="H58" s="233"/>
      <c r="I58" s="56"/>
      <c r="J58" s="56"/>
      <c r="K58" s="56"/>
      <c r="L58" s="56"/>
      <c r="M58" s="56"/>
      <c r="N58" s="56"/>
      <c r="O58" s="56"/>
      <c r="P58" s="56"/>
      <c r="Q58" s="56"/>
      <c r="R58" s="56"/>
      <c r="S58" s="56"/>
      <c r="T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c r="T59" s="135"/>
    </row>
    <row r="60" ht="14.25" customHeight="1">
      <c r="A60" s="56"/>
      <c r="B60" s="56"/>
      <c r="C60" s="139" t="s">
        <v>203</v>
      </c>
      <c r="D60" s="56"/>
      <c r="E60" s="56"/>
      <c r="F60" s="56"/>
      <c r="G60" s="56"/>
      <c r="H60" s="56"/>
      <c r="I60" s="56"/>
      <c r="J60" s="56"/>
      <c r="K60" s="56"/>
      <c r="L60" s="56"/>
      <c r="M60" s="56"/>
      <c r="N60" s="56"/>
      <c r="O60" s="56"/>
      <c r="P60" s="56"/>
      <c r="Q60" s="56"/>
      <c r="R60" s="56"/>
      <c r="S60" s="56"/>
      <c r="T60" s="56"/>
    </row>
    <row r="61" ht="14.25" customHeight="1">
      <c r="A61" s="56"/>
      <c r="B61" s="56"/>
      <c r="C61" s="56"/>
      <c r="D61" s="56"/>
      <c r="E61" s="56"/>
      <c r="F61" s="56"/>
      <c r="G61" s="56"/>
      <c r="H61" s="56"/>
      <c r="I61" s="99"/>
      <c r="J61" s="99"/>
      <c r="K61" s="56"/>
      <c r="L61" s="56"/>
      <c r="M61" s="56"/>
      <c r="N61" s="56"/>
      <c r="O61" s="56"/>
      <c r="P61" s="56"/>
      <c r="Q61" s="56"/>
      <c r="R61" s="56"/>
      <c r="S61" s="56"/>
      <c r="T61" s="56"/>
    </row>
    <row r="62" ht="14.25" customHeight="1">
      <c r="A62" s="56"/>
      <c r="B62" s="56"/>
      <c r="C62" s="56"/>
      <c r="D62" s="56"/>
      <c r="E62" s="56"/>
      <c r="F62" s="56"/>
      <c r="G62" s="56"/>
      <c r="H62" s="56"/>
      <c r="I62" s="56"/>
      <c r="J62" s="56"/>
      <c r="K62" s="56"/>
      <c r="L62" s="56"/>
      <c r="M62" s="56"/>
      <c r="N62" s="56"/>
      <c r="O62" s="56"/>
      <c r="P62" s="56"/>
      <c r="Q62" s="56"/>
      <c r="R62" s="56"/>
      <c r="S62" s="56"/>
      <c r="T62" s="56"/>
    </row>
    <row r="63" ht="14.25" customHeight="1">
      <c r="A63" s="56"/>
      <c r="B63" s="56"/>
      <c r="C63" s="56"/>
      <c r="D63" s="56"/>
      <c r="E63" s="56"/>
      <c r="F63" s="56"/>
      <c r="G63" s="56"/>
      <c r="H63" s="56"/>
      <c r="I63" s="56"/>
      <c r="J63" s="56"/>
      <c r="K63" s="56"/>
      <c r="L63" s="56"/>
      <c r="M63" s="56"/>
      <c r="N63" s="56"/>
      <c r="O63" s="56"/>
      <c r="P63" s="56"/>
      <c r="Q63" s="56"/>
      <c r="R63" s="56"/>
      <c r="S63" s="56"/>
      <c r="T63" s="56"/>
    </row>
    <row r="64" ht="14.25" customHeight="1">
      <c r="A64" s="56"/>
      <c r="B64" s="56"/>
      <c r="C64" s="56"/>
      <c r="D64" s="56"/>
      <c r="E64" s="56"/>
      <c r="F64" s="56"/>
      <c r="G64" s="56"/>
      <c r="H64" s="56"/>
      <c r="I64" s="56"/>
      <c r="J64" s="56"/>
      <c r="K64" s="56"/>
      <c r="L64" s="56"/>
      <c r="M64" s="56"/>
      <c r="N64" s="56"/>
      <c r="O64" s="56"/>
      <c r="P64" s="56"/>
      <c r="Q64" s="56"/>
      <c r="R64" s="56"/>
      <c r="S64" s="56"/>
      <c r="T64" s="56"/>
    </row>
    <row r="65" ht="14.25" customHeight="1">
      <c r="A65" s="56"/>
      <c r="B65" s="56"/>
      <c r="C65" s="56"/>
      <c r="D65" s="56"/>
      <c r="E65" s="56"/>
      <c r="F65" s="56"/>
      <c r="G65" s="56"/>
      <c r="H65" s="56"/>
      <c r="I65" s="56"/>
      <c r="J65" s="56"/>
      <c r="K65" s="56"/>
      <c r="L65" s="56"/>
      <c r="M65" s="56"/>
      <c r="N65" s="56"/>
      <c r="O65" s="56"/>
      <c r="P65" s="56"/>
      <c r="Q65" s="56"/>
      <c r="R65" s="56"/>
      <c r="S65" s="56"/>
      <c r="T65" s="56"/>
    </row>
    <row r="66" ht="14.25" customHeight="1">
      <c r="A66" s="56"/>
      <c r="B66" s="56"/>
      <c r="C66" s="56"/>
      <c r="D66" s="56"/>
      <c r="E66" s="56"/>
      <c r="F66" s="56"/>
      <c r="G66" s="56"/>
      <c r="H66" s="56"/>
      <c r="I66" s="56"/>
      <c r="J66" s="56"/>
      <c r="K66" s="56"/>
      <c r="L66" s="56"/>
      <c r="M66" s="56"/>
      <c r="N66" s="56"/>
      <c r="O66" s="56"/>
      <c r="P66" s="56"/>
      <c r="Q66" s="56"/>
      <c r="R66" s="56"/>
      <c r="S66" s="56"/>
      <c r="T66" s="56"/>
    </row>
    <row r="67" ht="14.25" customHeight="1">
      <c r="A67" s="56"/>
      <c r="B67" s="56"/>
      <c r="C67" s="56"/>
      <c r="D67" s="56"/>
      <c r="E67" s="56"/>
      <c r="F67" s="56"/>
      <c r="G67" s="56"/>
      <c r="H67" s="56"/>
      <c r="I67" s="56"/>
      <c r="J67" s="56"/>
      <c r="K67" s="56"/>
      <c r="L67" s="56"/>
      <c r="M67" s="56"/>
      <c r="N67" s="56"/>
      <c r="O67" s="56"/>
      <c r="P67" s="56"/>
      <c r="Q67" s="56"/>
      <c r="R67" s="56"/>
      <c r="S67" s="56"/>
      <c r="T67" s="56"/>
    </row>
    <row r="68" ht="14.25" customHeight="1">
      <c r="A68" s="56"/>
      <c r="B68" s="56"/>
      <c r="C68" s="56"/>
      <c r="D68" s="56"/>
      <c r="E68" s="56"/>
      <c r="F68" s="56"/>
      <c r="G68" s="56"/>
      <c r="H68" s="56"/>
      <c r="I68" s="56"/>
      <c r="J68" s="56"/>
      <c r="K68" s="56"/>
      <c r="L68" s="56"/>
      <c r="M68" s="56"/>
      <c r="N68" s="56"/>
      <c r="O68" s="56"/>
      <c r="P68" s="56"/>
      <c r="Q68" s="56"/>
      <c r="R68" s="56"/>
      <c r="S68" s="56"/>
      <c r="T68" s="56"/>
    </row>
    <row r="69" ht="14.25" customHeight="1">
      <c r="A69" s="56"/>
      <c r="B69" s="56"/>
      <c r="C69" s="56"/>
      <c r="D69" s="56"/>
      <c r="E69" s="56"/>
      <c r="F69" s="56"/>
      <c r="G69" s="56"/>
      <c r="H69" s="56"/>
      <c r="I69" s="56"/>
      <c r="J69" s="56"/>
      <c r="K69" s="56"/>
      <c r="L69" s="56"/>
      <c r="M69" s="56"/>
      <c r="N69" s="56"/>
      <c r="O69" s="56"/>
      <c r="P69" s="56"/>
      <c r="Q69" s="56"/>
      <c r="R69" s="56"/>
      <c r="S69" s="56"/>
      <c r="T69" s="56"/>
    </row>
    <row r="70" ht="14.25" customHeight="1">
      <c r="A70" s="56"/>
      <c r="B70" s="56"/>
      <c r="C70" s="56"/>
      <c r="D70" s="56"/>
      <c r="E70" s="56"/>
      <c r="F70" s="56"/>
      <c r="G70" s="56"/>
      <c r="H70" s="56"/>
      <c r="I70" s="56"/>
      <c r="J70" s="56"/>
      <c r="K70" s="56"/>
      <c r="L70" s="56"/>
      <c r="M70" s="56"/>
      <c r="N70" s="56"/>
      <c r="O70" s="56"/>
      <c r="P70" s="56"/>
      <c r="Q70" s="56"/>
      <c r="R70" s="56"/>
      <c r="S70" s="56"/>
      <c r="T70" s="56"/>
    </row>
    <row r="71" ht="14.25" customHeight="1">
      <c r="A71" s="56"/>
      <c r="B71" s="56"/>
      <c r="C71" s="56"/>
      <c r="D71" s="56"/>
      <c r="E71" s="56"/>
      <c r="F71" s="56"/>
      <c r="G71" s="56"/>
      <c r="H71" s="56"/>
      <c r="I71" s="56"/>
      <c r="J71" s="56"/>
      <c r="K71" s="56"/>
      <c r="L71" s="56"/>
      <c r="M71" s="56"/>
      <c r="N71" s="56"/>
      <c r="O71" s="56"/>
      <c r="P71" s="56"/>
      <c r="Q71" s="56"/>
      <c r="R71" s="56"/>
      <c r="S71" s="56"/>
      <c r="T71" s="56"/>
    </row>
    <row r="72" ht="14.25" customHeight="1">
      <c r="A72" s="56"/>
      <c r="B72" s="56"/>
      <c r="C72" s="56"/>
      <c r="D72" s="56"/>
      <c r="E72" s="56"/>
      <c r="F72" s="56"/>
      <c r="G72" s="56"/>
      <c r="H72" s="56"/>
      <c r="I72" s="56"/>
      <c r="J72" s="56"/>
      <c r="K72" s="56"/>
      <c r="L72" s="56"/>
      <c r="M72" s="56"/>
      <c r="N72" s="56"/>
      <c r="O72" s="56"/>
      <c r="P72" s="56"/>
      <c r="Q72" s="56"/>
      <c r="R72" s="56"/>
      <c r="S72" s="56"/>
      <c r="T72" s="56"/>
    </row>
    <row r="73" ht="14.25" customHeight="1">
      <c r="A73" s="56"/>
      <c r="B73" s="56"/>
      <c r="C73" s="56"/>
      <c r="D73" s="56"/>
      <c r="E73" s="56"/>
      <c r="F73" s="56"/>
      <c r="G73" s="56"/>
      <c r="H73" s="56"/>
      <c r="I73" s="56"/>
      <c r="J73" s="56"/>
      <c r="K73" s="56"/>
      <c r="L73" s="56"/>
      <c r="M73" s="56"/>
      <c r="N73" s="56"/>
      <c r="O73" s="56"/>
      <c r="P73" s="56"/>
      <c r="Q73" s="56"/>
      <c r="R73" s="56"/>
      <c r="S73" s="56"/>
      <c r="T73" s="56"/>
    </row>
    <row r="74" ht="14.25" customHeight="1">
      <c r="A74" s="56"/>
      <c r="B74" s="56"/>
      <c r="C74" s="56"/>
      <c r="D74" s="56"/>
      <c r="E74" s="56"/>
      <c r="F74" s="56"/>
      <c r="G74" s="56"/>
      <c r="H74" s="56"/>
      <c r="I74" s="56"/>
      <c r="J74" s="56"/>
      <c r="K74" s="56"/>
      <c r="L74" s="56"/>
      <c r="M74" s="56"/>
      <c r="N74" s="56"/>
      <c r="O74" s="56"/>
      <c r="P74" s="56"/>
      <c r="Q74" s="56"/>
      <c r="R74" s="56"/>
      <c r="S74" s="56"/>
      <c r="T74" s="56"/>
    </row>
    <row r="75" ht="14.25" customHeight="1">
      <c r="A75" s="56"/>
      <c r="B75" s="56"/>
      <c r="C75" s="56"/>
      <c r="D75" s="56"/>
      <c r="E75" s="56"/>
      <c r="F75" s="56"/>
      <c r="G75" s="56"/>
      <c r="H75" s="56"/>
      <c r="I75" s="56"/>
      <c r="J75" s="56"/>
      <c r="K75" s="56"/>
      <c r="L75" s="56"/>
      <c r="M75" s="56"/>
      <c r="N75" s="56"/>
      <c r="O75" s="56"/>
      <c r="P75" s="56"/>
      <c r="Q75" s="56"/>
      <c r="R75" s="56"/>
      <c r="S75" s="56"/>
      <c r="T75" s="56"/>
    </row>
    <row r="76" ht="14.25" customHeight="1">
      <c r="A76" s="56"/>
      <c r="B76" s="56"/>
      <c r="C76" s="56"/>
      <c r="D76" s="56"/>
      <c r="E76" s="56"/>
      <c r="F76" s="56"/>
      <c r="G76" s="56"/>
      <c r="H76" s="56"/>
      <c r="I76" s="56"/>
      <c r="J76" s="56"/>
      <c r="K76" s="56"/>
      <c r="L76" s="56"/>
      <c r="M76" s="56"/>
      <c r="N76" s="56"/>
      <c r="O76" s="56"/>
      <c r="P76" s="56"/>
      <c r="Q76" s="56"/>
      <c r="R76" s="56"/>
      <c r="S76" s="56"/>
      <c r="T76" s="56"/>
    </row>
    <row r="77" ht="14.25" customHeight="1">
      <c r="A77" s="56"/>
      <c r="B77" s="56"/>
      <c r="C77" s="56"/>
      <c r="D77" s="56"/>
      <c r="E77" s="56"/>
      <c r="F77" s="56"/>
      <c r="G77" s="56"/>
      <c r="H77" s="56"/>
      <c r="I77" s="56"/>
      <c r="J77" s="56"/>
      <c r="K77" s="56"/>
      <c r="L77" s="56"/>
      <c r="M77" s="56"/>
      <c r="N77" s="56"/>
      <c r="O77" s="56"/>
      <c r="P77" s="56"/>
      <c r="Q77" s="56"/>
      <c r="R77" s="56"/>
      <c r="S77" s="56"/>
      <c r="T77" s="56"/>
    </row>
    <row r="78" ht="14.25" customHeight="1">
      <c r="A78" s="56"/>
      <c r="B78" s="56"/>
      <c r="C78" s="56"/>
      <c r="D78" s="56"/>
      <c r="E78" s="56"/>
      <c r="F78" s="56"/>
      <c r="G78" s="56"/>
      <c r="H78" s="56"/>
      <c r="I78" s="56"/>
      <c r="J78" s="56"/>
      <c r="K78" s="56"/>
      <c r="L78" s="56"/>
      <c r="M78" s="56"/>
      <c r="N78" s="56"/>
      <c r="O78" s="56"/>
      <c r="P78" s="56"/>
      <c r="Q78" s="56"/>
      <c r="R78" s="56"/>
      <c r="S78" s="56"/>
      <c r="T78" s="56"/>
    </row>
    <row r="79" ht="14.25" customHeight="1">
      <c r="A79" s="56"/>
      <c r="B79" s="56"/>
      <c r="C79" s="56"/>
      <c r="D79" s="56"/>
      <c r="E79" s="56"/>
      <c r="F79" s="56"/>
      <c r="G79" s="56"/>
      <c r="H79" s="56"/>
      <c r="I79" s="56"/>
      <c r="J79" s="56"/>
      <c r="K79" s="56"/>
      <c r="L79" s="56"/>
      <c r="M79" s="56"/>
      <c r="N79" s="56"/>
      <c r="O79" s="56"/>
      <c r="P79" s="56"/>
      <c r="Q79" s="56"/>
      <c r="R79" s="56"/>
      <c r="S79" s="56"/>
      <c r="T79" s="56"/>
    </row>
    <row r="80" ht="14.25" customHeight="1">
      <c r="A80" s="56"/>
      <c r="B80" s="56"/>
      <c r="C80" s="56"/>
      <c r="D80" s="56"/>
      <c r="E80" s="56"/>
      <c r="F80" s="56"/>
      <c r="G80" s="56"/>
      <c r="H80" s="56"/>
      <c r="I80" s="56"/>
      <c r="J80" s="56"/>
      <c r="K80" s="56"/>
      <c r="L80" s="56"/>
      <c r="M80" s="56"/>
      <c r="N80" s="56"/>
      <c r="O80" s="56"/>
      <c r="P80" s="56"/>
      <c r="Q80" s="56"/>
      <c r="R80" s="56"/>
      <c r="S80" s="56"/>
      <c r="T80" s="56"/>
    </row>
    <row r="81" ht="14.25" customHeight="1">
      <c r="A81" s="56"/>
      <c r="B81" s="56"/>
      <c r="C81" s="56"/>
      <c r="D81" s="56"/>
      <c r="E81" s="56"/>
      <c r="F81" s="56"/>
      <c r="G81" s="56"/>
      <c r="H81" s="56"/>
      <c r="I81" s="56"/>
      <c r="J81" s="56"/>
      <c r="K81" s="56"/>
      <c r="L81" s="56"/>
      <c r="M81" s="56"/>
      <c r="N81" s="56"/>
      <c r="O81" s="56"/>
      <c r="P81" s="56"/>
      <c r="Q81" s="56"/>
      <c r="R81" s="56"/>
      <c r="S81" s="56"/>
      <c r="T81" s="56"/>
    </row>
    <row r="82" ht="14.25" customHeight="1">
      <c r="A82" s="56"/>
      <c r="B82" s="56"/>
      <c r="C82" s="56"/>
      <c r="D82" s="56"/>
      <c r="E82" s="56"/>
      <c r="F82" s="56"/>
      <c r="G82" s="56"/>
      <c r="H82" s="56"/>
      <c r="I82" s="56"/>
      <c r="J82" s="56"/>
      <c r="K82" s="56"/>
      <c r="L82" s="56"/>
      <c r="M82" s="56"/>
      <c r="N82" s="56"/>
      <c r="O82" s="56"/>
      <c r="P82" s="56"/>
      <c r="Q82" s="56"/>
      <c r="R82" s="56"/>
      <c r="S82" s="56"/>
      <c r="T82" s="56"/>
    </row>
    <row r="83" ht="14.25" customHeight="1">
      <c r="A83" s="56"/>
      <c r="B83" s="56"/>
      <c r="C83" s="56"/>
      <c r="D83" s="56"/>
      <c r="E83" s="56"/>
      <c r="F83" s="56"/>
      <c r="G83" s="56"/>
      <c r="H83" s="56"/>
      <c r="I83" s="56"/>
      <c r="J83" s="56"/>
      <c r="K83" s="56"/>
      <c r="L83" s="56"/>
      <c r="M83" s="56"/>
      <c r="N83" s="56"/>
      <c r="O83" s="56"/>
      <c r="P83" s="56"/>
      <c r="Q83" s="56"/>
      <c r="R83" s="56"/>
      <c r="S83" s="56"/>
      <c r="T83" s="56"/>
    </row>
    <row r="84" ht="14.25" customHeight="1">
      <c r="A84" s="56"/>
      <c r="B84" s="56"/>
      <c r="C84" s="56"/>
      <c r="D84" s="56"/>
      <c r="E84" s="56"/>
      <c r="F84" s="56"/>
      <c r="G84" s="56"/>
      <c r="H84" s="56"/>
      <c r="I84" s="56"/>
      <c r="J84" s="56"/>
      <c r="K84" s="56"/>
      <c r="L84" s="56"/>
      <c r="M84" s="56"/>
      <c r="N84" s="56"/>
      <c r="O84" s="56"/>
      <c r="P84" s="56"/>
      <c r="Q84" s="56"/>
      <c r="R84" s="56"/>
      <c r="S84" s="56"/>
      <c r="T84" s="56"/>
    </row>
    <row r="85" ht="14.25" customHeight="1">
      <c r="A85" s="56"/>
      <c r="B85" s="56"/>
      <c r="C85" s="56"/>
      <c r="D85" s="56"/>
      <c r="E85" s="56"/>
      <c r="F85" s="56"/>
      <c r="G85" s="56"/>
      <c r="H85" s="56"/>
      <c r="I85" s="56"/>
      <c r="J85" s="56"/>
      <c r="K85" s="56"/>
      <c r="L85" s="56"/>
      <c r="M85" s="56"/>
      <c r="N85" s="56"/>
      <c r="O85" s="56"/>
      <c r="P85" s="56"/>
      <c r="Q85" s="56"/>
      <c r="R85" s="56"/>
      <c r="S85" s="56"/>
      <c r="T85" s="56"/>
    </row>
    <row r="86" ht="14.25" customHeight="1">
      <c r="A86" s="56"/>
      <c r="B86" s="56"/>
      <c r="C86" s="56"/>
      <c r="D86" s="56"/>
      <c r="E86" s="56"/>
      <c r="F86" s="56"/>
      <c r="G86" s="56"/>
      <c r="H86" s="56"/>
      <c r="I86" s="56"/>
      <c r="J86" s="56"/>
      <c r="K86" s="56"/>
      <c r="L86" s="56"/>
      <c r="M86" s="56"/>
      <c r="N86" s="56"/>
      <c r="O86" s="56"/>
      <c r="P86" s="56"/>
      <c r="Q86" s="56"/>
      <c r="R86" s="56"/>
      <c r="S86" s="56"/>
      <c r="T86" s="56"/>
    </row>
    <row r="87" ht="14.25" customHeight="1">
      <c r="A87" s="56"/>
      <c r="B87" s="56"/>
      <c r="C87" s="56"/>
      <c r="D87" s="56"/>
      <c r="E87" s="56"/>
      <c r="F87" s="56"/>
      <c r="G87" s="56"/>
      <c r="H87" s="56"/>
      <c r="I87" s="56"/>
      <c r="J87" s="56"/>
      <c r="K87" s="56"/>
      <c r="L87" s="56"/>
      <c r="M87" s="56"/>
      <c r="N87" s="56"/>
      <c r="O87" s="56"/>
      <c r="P87" s="56"/>
      <c r="Q87" s="56"/>
      <c r="R87" s="56"/>
      <c r="S87" s="56"/>
      <c r="T87" s="56"/>
    </row>
    <row r="88" ht="14.25" customHeight="1">
      <c r="A88" s="56"/>
      <c r="B88" s="56"/>
      <c r="C88" s="56"/>
      <c r="D88" s="56"/>
      <c r="E88" s="56"/>
      <c r="F88" s="56"/>
      <c r="G88" s="56"/>
      <c r="H88" s="56"/>
      <c r="I88" s="56"/>
      <c r="J88" s="56"/>
      <c r="K88" s="56"/>
      <c r="L88" s="56"/>
      <c r="M88" s="56"/>
      <c r="N88" s="56"/>
      <c r="O88" s="56"/>
      <c r="P88" s="56"/>
      <c r="Q88" s="56"/>
      <c r="R88" s="56"/>
      <c r="S88" s="56"/>
      <c r="T88" s="56"/>
    </row>
    <row r="89" ht="14.25" customHeight="1">
      <c r="A89" s="56"/>
      <c r="B89" s="56"/>
      <c r="C89" s="56"/>
      <c r="D89" s="56"/>
      <c r="E89" s="56"/>
      <c r="F89" s="56"/>
      <c r="G89" s="56"/>
      <c r="H89" s="56"/>
      <c r="I89" s="56"/>
      <c r="J89" s="56"/>
      <c r="K89" s="56"/>
      <c r="L89" s="56"/>
      <c r="M89" s="56"/>
      <c r="N89" s="56"/>
      <c r="O89" s="56"/>
      <c r="P89" s="56"/>
      <c r="Q89" s="56"/>
      <c r="R89" s="56"/>
      <c r="S89" s="56"/>
      <c r="T89" s="56"/>
    </row>
    <row r="90" ht="14.25" customHeight="1">
      <c r="A90" s="56"/>
      <c r="B90" s="56"/>
      <c r="C90" s="56"/>
      <c r="D90" s="56"/>
      <c r="E90" s="56"/>
      <c r="F90" s="56"/>
      <c r="G90" s="56"/>
      <c r="H90" s="56"/>
      <c r="I90" s="56"/>
      <c r="J90" s="56"/>
      <c r="K90" s="56"/>
      <c r="L90" s="56"/>
      <c r="M90" s="56"/>
      <c r="N90" s="56"/>
      <c r="O90" s="56"/>
      <c r="P90" s="56"/>
      <c r="Q90" s="56"/>
      <c r="R90" s="56"/>
      <c r="S90" s="56"/>
      <c r="T90" s="56"/>
    </row>
    <row r="91" ht="14.25" customHeight="1">
      <c r="A91" s="56"/>
      <c r="B91" s="56"/>
      <c r="C91" s="56"/>
      <c r="D91" s="56"/>
      <c r="E91" s="56"/>
      <c r="F91" s="56"/>
      <c r="G91" s="56"/>
      <c r="H91" s="56"/>
      <c r="I91" s="56"/>
      <c r="J91" s="56"/>
      <c r="K91" s="56"/>
      <c r="L91" s="56"/>
      <c r="M91" s="56"/>
      <c r="N91" s="56"/>
      <c r="O91" s="56"/>
      <c r="P91" s="56"/>
      <c r="Q91" s="56"/>
      <c r="R91" s="56"/>
      <c r="S91" s="56"/>
      <c r="T91" s="56"/>
    </row>
    <row r="92" ht="14.25" customHeight="1">
      <c r="A92" s="56"/>
      <c r="B92" s="56"/>
      <c r="C92" s="56"/>
      <c r="D92" s="56"/>
      <c r="E92" s="56"/>
      <c r="F92" s="56"/>
      <c r="G92" s="56"/>
      <c r="H92" s="56"/>
      <c r="I92" s="56"/>
      <c r="J92" s="56"/>
      <c r="K92" s="56"/>
      <c r="L92" s="56"/>
      <c r="M92" s="56"/>
      <c r="N92" s="56"/>
      <c r="O92" s="56"/>
      <c r="P92" s="56"/>
      <c r="Q92" s="56"/>
      <c r="R92" s="56"/>
      <c r="S92" s="56"/>
      <c r="T92" s="56"/>
    </row>
    <row r="93" ht="14.25" customHeight="1">
      <c r="A93" s="56"/>
      <c r="B93" s="56"/>
      <c r="C93" s="56"/>
      <c r="D93" s="56"/>
      <c r="E93" s="56"/>
      <c r="F93" s="56"/>
      <c r="G93" s="56"/>
      <c r="H93" s="56"/>
      <c r="I93" s="56"/>
      <c r="J93" s="56"/>
      <c r="K93" s="56"/>
      <c r="L93" s="56"/>
      <c r="M93" s="56"/>
      <c r="N93" s="56"/>
      <c r="O93" s="56"/>
      <c r="P93" s="56"/>
      <c r="Q93" s="56"/>
      <c r="R93" s="56"/>
      <c r="S93" s="56"/>
      <c r="T93" s="56"/>
    </row>
    <row r="94" ht="14.25" customHeight="1">
      <c r="A94" s="56"/>
      <c r="B94" s="56"/>
      <c r="C94" s="56"/>
      <c r="D94" s="56"/>
      <c r="E94" s="56"/>
      <c r="F94" s="56"/>
      <c r="G94" s="56"/>
      <c r="H94" s="56"/>
      <c r="I94" s="56"/>
      <c r="J94" s="56"/>
      <c r="K94" s="56"/>
      <c r="L94" s="56"/>
      <c r="M94" s="56"/>
      <c r="N94" s="56"/>
      <c r="O94" s="56"/>
      <c r="P94" s="56"/>
      <c r="Q94" s="56"/>
      <c r="R94" s="56"/>
      <c r="S94" s="56"/>
      <c r="T94" s="56"/>
    </row>
    <row r="95" ht="14.25" customHeight="1">
      <c r="A95" s="56"/>
      <c r="B95" s="56"/>
      <c r="C95" s="56"/>
      <c r="D95" s="56"/>
      <c r="E95" s="56"/>
      <c r="F95" s="56"/>
      <c r="G95" s="56"/>
      <c r="H95" s="56"/>
      <c r="I95" s="56"/>
      <c r="J95" s="56"/>
      <c r="K95" s="56"/>
      <c r="L95" s="56"/>
      <c r="M95" s="56"/>
      <c r="N95" s="56"/>
      <c r="O95" s="56"/>
      <c r="P95" s="56"/>
      <c r="Q95" s="56"/>
      <c r="R95" s="56"/>
      <c r="S95" s="56"/>
      <c r="T95" s="56"/>
    </row>
    <row r="96" ht="14.25" customHeight="1">
      <c r="A96" s="56"/>
      <c r="B96" s="56"/>
      <c r="C96" s="56"/>
      <c r="D96" s="56"/>
      <c r="E96" s="56"/>
      <c r="F96" s="56"/>
      <c r="G96" s="56"/>
      <c r="H96" s="56"/>
      <c r="I96" s="56"/>
      <c r="J96" s="56"/>
      <c r="K96" s="56"/>
      <c r="L96" s="56"/>
      <c r="M96" s="56"/>
      <c r="N96" s="56"/>
      <c r="O96" s="56"/>
      <c r="P96" s="56"/>
      <c r="Q96" s="56"/>
      <c r="R96" s="56"/>
      <c r="S96" s="56"/>
      <c r="T96" s="56"/>
    </row>
    <row r="97" ht="14.25" customHeight="1">
      <c r="A97" s="56"/>
      <c r="B97" s="56"/>
      <c r="C97" s="56"/>
      <c r="D97" s="56"/>
      <c r="E97" s="56"/>
      <c r="F97" s="56"/>
      <c r="G97" s="56"/>
      <c r="H97" s="56"/>
      <c r="I97" s="56"/>
      <c r="J97" s="56"/>
      <c r="K97" s="56"/>
      <c r="L97" s="56"/>
      <c r="M97" s="56"/>
      <c r="N97" s="56"/>
      <c r="O97" s="56"/>
      <c r="P97" s="56"/>
      <c r="Q97" s="56"/>
      <c r="R97" s="56"/>
      <c r="S97" s="56"/>
      <c r="T97" s="56"/>
    </row>
    <row r="98" ht="14.25" customHeight="1">
      <c r="A98" s="56"/>
      <c r="B98" s="56"/>
      <c r="C98" s="56"/>
      <c r="D98" s="56"/>
      <c r="E98" s="56"/>
      <c r="F98" s="56"/>
      <c r="G98" s="56"/>
      <c r="H98" s="56"/>
      <c r="I98" s="56"/>
      <c r="J98" s="56"/>
      <c r="K98" s="56"/>
      <c r="L98" s="56"/>
      <c r="M98" s="56"/>
      <c r="N98" s="56"/>
      <c r="O98" s="56"/>
      <c r="P98" s="56"/>
      <c r="Q98" s="56"/>
      <c r="R98" s="56"/>
      <c r="S98" s="56"/>
      <c r="T98" s="56"/>
    </row>
    <row r="99" ht="14.25" customHeight="1">
      <c r="A99" s="56"/>
      <c r="B99" s="56"/>
      <c r="C99" s="56"/>
      <c r="D99" s="56"/>
      <c r="E99" s="56"/>
      <c r="F99" s="56"/>
      <c r="G99" s="56"/>
      <c r="H99" s="56"/>
      <c r="I99" s="56"/>
      <c r="J99" s="56"/>
      <c r="K99" s="56"/>
      <c r="L99" s="56"/>
      <c r="M99" s="56"/>
      <c r="N99" s="56"/>
      <c r="O99" s="56"/>
      <c r="P99" s="56"/>
      <c r="Q99" s="56"/>
      <c r="R99" s="56"/>
      <c r="S99" s="56"/>
      <c r="T99" s="56"/>
    </row>
    <row r="100" ht="14.25" customHeight="1">
      <c r="A100" s="56"/>
      <c r="B100" s="56"/>
      <c r="C100" s="56"/>
      <c r="D100" s="56"/>
      <c r="E100" s="56"/>
      <c r="F100" s="56"/>
      <c r="G100" s="56"/>
      <c r="H100" s="56"/>
      <c r="I100" s="56"/>
      <c r="J100" s="56"/>
      <c r="K100" s="56"/>
      <c r="L100" s="56"/>
      <c r="M100" s="56"/>
      <c r="N100" s="56"/>
      <c r="O100" s="56"/>
      <c r="P100" s="56"/>
      <c r="Q100" s="56"/>
      <c r="R100" s="56"/>
      <c r="S100" s="56"/>
      <c r="T100" s="56"/>
    </row>
    <row r="101" ht="14.25" customHeight="1">
      <c r="A101" s="56"/>
      <c r="B101" s="56"/>
      <c r="C101" s="56"/>
      <c r="D101" s="56"/>
      <c r="E101" s="56"/>
      <c r="F101" s="56"/>
      <c r="G101" s="56"/>
      <c r="H101" s="56"/>
      <c r="I101" s="56"/>
      <c r="J101" s="56"/>
      <c r="K101" s="56"/>
      <c r="L101" s="56"/>
      <c r="M101" s="56"/>
      <c r="N101" s="56"/>
      <c r="O101" s="56"/>
      <c r="P101" s="56"/>
      <c r="Q101" s="56"/>
      <c r="R101" s="56"/>
      <c r="S101" s="56"/>
      <c r="T101" s="56"/>
    </row>
    <row r="102" ht="14.25" customHeight="1">
      <c r="A102" s="56"/>
      <c r="B102" s="56"/>
      <c r="C102" s="56"/>
      <c r="D102" s="56"/>
      <c r="E102" s="56"/>
      <c r="F102" s="56"/>
      <c r="G102" s="56"/>
      <c r="H102" s="56"/>
      <c r="I102" s="56"/>
      <c r="J102" s="56"/>
      <c r="K102" s="56"/>
      <c r="L102" s="56"/>
      <c r="M102" s="56"/>
      <c r="N102" s="56"/>
      <c r="O102" s="56"/>
      <c r="P102" s="56"/>
      <c r="Q102" s="56"/>
      <c r="R102" s="56"/>
      <c r="S102" s="56"/>
      <c r="T102" s="56"/>
    </row>
    <row r="103" ht="14.25" customHeight="1">
      <c r="A103" s="56"/>
      <c r="B103" s="56"/>
      <c r="C103" s="56"/>
      <c r="D103" s="56"/>
      <c r="E103" s="56"/>
      <c r="F103" s="56"/>
      <c r="G103" s="56"/>
      <c r="H103" s="56"/>
      <c r="I103" s="56"/>
      <c r="J103" s="56"/>
      <c r="K103" s="56"/>
      <c r="L103" s="56"/>
      <c r="M103" s="56"/>
      <c r="N103" s="56"/>
      <c r="O103" s="56"/>
      <c r="P103" s="56"/>
      <c r="Q103" s="56"/>
      <c r="R103" s="56"/>
      <c r="S103" s="56"/>
      <c r="T103" s="56"/>
    </row>
    <row r="104" ht="14.25" customHeight="1">
      <c r="A104" s="56"/>
      <c r="B104" s="56"/>
      <c r="C104" s="56"/>
      <c r="D104" s="56"/>
      <c r="E104" s="56"/>
      <c r="F104" s="56"/>
      <c r="G104" s="56"/>
      <c r="H104" s="56"/>
      <c r="I104" s="56"/>
      <c r="J104" s="56"/>
      <c r="K104" s="56"/>
      <c r="L104" s="56"/>
      <c r="M104" s="56"/>
      <c r="N104" s="56"/>
      <c r="O104" s="56"/>
      <c r="P104" s="56"/>
      <c r="Q104" s="56"/>
      <c r="R104" s="56"/>
      <c r="S104" s="56"/>
      <c r="T104" s="56"/>
    </row>
    <row r="105" ht="14.25" customHeight="1">
      <c r="A105" s="56"/>
      <c r="B105" s="56"/>
      <c r="C105" s="56"/>
      <c r="D105" s="56"/>
      <c r="E105" s="56"/>
      <c r="F105" s="56"/>
      <c r="G105" s="56"/>
      <c r="H105" s="56"/>
      <c r="I105" s="56"/>
      <c r="J105" s="56"/>
      <c r="K105" s="56"/>
      <c r="L105" s="56"/>
      <c r="M105" s="56"/>
      <c r="N105" s="56"/>
      <c r="O105" s="56"/>
      <c r="P105" s="56"/>
      <c r="Q105" s="56"/>
      <c r="R105" s="56"/>
      <c r="S105" s="56"/>
      <c r="T105" s="56"/>
    </row>
    <row r="106" ht="14.25" customHeight="1">
      <c r="A106" s="56"/>
      <c r="B106" s="56"/>
      <c r="C106" s="56"/>
      <c r="D106" s="56"/>
      <c r="E106" s="56"/>
      <c r="F106" s="56"/>
      <c r="G106" s="56"/>
      <c r="H106" s="56"/>
      <c r="I106" s="56"/>
      <c r="J106" s="56"/>
      <c r="K106" s="56"/>
      <c r="L106" s="56"/>
      <c r="M106" s="56"/>
      <c r="N106" s="56"/>
      <c r="O106" s="56"/>
      <c r="P106" s="56"/>
      <c r="Q106" s="56"/>
      <c r="R106" s="56"/>
      <c r="S106" s="56"/>
      <c r="T106" s="56"/>
    </row>
    <row r="107" ht="14.25" customHeight="1">
      <c r="A107" s="56"/>
      <c r="B107" s="56"/>
      <c r="C107" s="56"/>
      <c r="D107" s="56"/>
      <c r="E107" s="56"/>
      <c r="F107" s="56"/>
      <c r="G107" s="56"/>
      <c r="H107" s="56"/>
      <c r="I107" s="56"/>
      <c r="J107" s="56"/>
      <c r="K107" s="56"/>
      <c r="L107" s="56"/>
      <c r="M107" s="56"/>
      <c r="N107" s="56"/>
      <c r="O107" s="56"/>
      <c r="P107" s="56"/>
      <c r="Q107" s="56"/>
      <c r="R107" s="56"/>
      <c r="S107" s="56"/>
      <c r="T107" s="56"/>
    </row>
    <row r="108" ht="14.25" customHeight="1">
      <c r="A108" s="56"/>
      <c r="B108" s="56"/>
      <c r="C108" s="56"/>
      <c r="D108" s="56"/>
      <c r="E108" s="56"/>
      <c r="F108" s="56"/>
      <c r="G108" s="56"/>
      <c r="H108" s="56"/>
      <c r="I108" s="56"/>
      <c r="J108" s="56"/>
      <c r="K108" s="56"/>
      <c r="L108" s="56"/>
      <c r="M108" s="56"/>
      <c r="N108" s="56"/>
      <c r="O108" s="56"/>
      <c r="P108" s="56"/>
      <c r="Q108" s="56"/>
      <c r="R108" s="56"/>
      <c r="S108" s="56"/>
      <c r="T108" s="56"/>
    </row>
    <row r="109" ht="14.25" customHeight="1">
      <c r="A109" s="56"/>
      <c r="B109" s="56"/>
      <c r="C109" s="56"/>
      <c r="D109" s="56"/>
      <c r="E109" s="56"/>
      <c r="F109" s="56"/>
      <c r="G109" s="56"/>
      <c r="H109" s="56"/>
      <c r="I109" s="56"/>
      <c r="J109" s="56"/>
      <c r="K109" s="56"/>
      <c r="L109" s="56"/>
      <c r="M109" s="56"/>
      <c r="N109" s="56"/>
      <c r="O109" s="56"/>
      <c r="P109" s="56"/>
      <c r="Q109" s="56"/>
      <c r="R109" s="56"/>
      <c r="S109" s="56"/>
      <c r="T109" s="56"/>
    </row>
    <row r="110" ht="14.25" customHeight="1">
      <c r="A110" s="56"/>
      <c r="B110" s="56"/>
      <c r="C110" s="56"/>
      <c r="D110" s="56"/>
      <c r="E110" s="56"/>
      <c r="F110" s="56"/>
      <c r="G110" s="56"/>
      <c r="H110" s="56"/>
      <c r="I110" s="56"/>
      <c r="J110" s="56"/>
      <c r="K110" s="56"/>
      <c r="L110" s="56"/>
      <c r="M110" s="56"/>
      <c r="N110" s="56"/>
      <c r="O110" s="56"/>
      <c r="P110" s="56"/>
      <c r="Q110" s="56"/>
      <c r="R110" s="56"/>
      <c r="S110" s="56"/>
      <c r="T110" s="56"/>
    </row>
    <row r="111" ht="14.25" customHeight="1">
      <c r="A111" s="56"/>
      <c r="B111" s="56"/>
      <c r="C111" s="56"/>
      <c r="D111" s="56"/>
      <c r="E111" s="56"/>
      <c r="F111" s="56"/>
      <c r="G111" s="56"/>
      <c r="H111" s="56"/>
      <c r="I111" s="56"/>
      <c r="J111" s="56"/>
      <c r="K111" s="56"/>
      <c r="L111" s="56"/>
      <c r="M111" s="56"/>
      <c r="N111" s="56"/>
      <c r="O111" s="56"/>
      <c r="P111" s="56"/>
      <c r="Q111" s="56"/>
      <c r="R111" s="56"/>
      <c r="S111" s="56"/>
      <c r="T111" s="56"/>
    </row>
    <row r="112" ht="14.25" customHeight="1">
      <c r="A112" s="56"/>
      <c r="B112" s="56"/>
      <c r="C112" s="56"/>
      <c r="D112" s="56"/>
      <c r="E112" s="56"/>
      <c r="F112" s="56"/>
      <c r="G112" s="56"/>
      <c r="H112" s="56"/>
      <c r="I112" s="56"/>
      <c r="J112" s="56"/>
      <c r="K112" s="56"/>
      <c r="L112" s="56"/>
      <c r="M112" s="56"/>
      <c r="N112" s="56"/>
      <c r="O112" s="56"/>
      <c r="P112" s="56"/>
      <c r="Q112" s="56"/>
      <c r="R112" s="56"/>
      <c r="S112" s="56"/>
      <c r="T112" s="56"/>
    </row>
    <row r="113" ht="14.25" customHeight="1">
      <c r="A113" s="56"/>
      <c r="B113" s="56"/>
      <c r="C113" s="56"/>
      <c r="D113" s="56"/>
      <c r="E113" s="56"/>
      <c r="F113" s="56"/>
      <c r="G113" s="56"/>
      <c r="H113" s="56"/>
      <c r="I113" s="56"/>
      <c r="J113" s="56"/>
      <c r="K113" s="56"/>
      <c r="L113" s="56"/>
      <c r="M113" s="56"/>
      <c r="N113" s="56"/>
      <c r="O113" s="56"/>
      <c r="P113" s="56"/>
      <c r="Q113" s="56"/>
      <c r="R113" s="56"/>
      <c r="S113" s="56"/>
      <c r="T113" s="56"/>
    </row>
    <row r="114" ht="14.25" customHeight="1">
      <c r="A114" s="56"/>
      <c r="B114" s="56"/>
      <c r="C114" s="56"/>
      <c r="D114" s="56"/>
      <c r="E114" s="56"/>
      <c r="F114" s="56"/>
      <c r="G114" s="56"/>
      <c r="H114" s="56"/>
      <c r="I114" s="56"/>
      <c r="J114" s="56"/>
      <c r="K114" s="56"/>
      <c r="L114" s="56"/>
      <c r="M114" s="56"/>
      <c r="N114" s="56"/>
      <c r="O114" s="56"/>
      <c r="P114" s="56"/>
      <c r="Q114" s="56"/>
      <c r="R114" s="56"/>
      <c r="S114" s="56"/>
      <c r="T114" s="56"/>
    </row>
    <row r="115" ht="14.25" customHeight="1">
      <c r="A115" s="56"/>
      <c r="B115" s="56"/>
      <c r="C115" s="56"/>
      <c r="D115" s="56"/>
      <c r="E115" s="56"/>
      <c r="F115" s="56"/>
      <c r="G115" s="56"/>
      <c r="H115" s="56"/>
      <c r="I115" s="56"/>
      <c r="J115" s="56"/>
      <c r="K115" s="56"/>
      <c r="L115" s="56"/>
      <c r="M115" s="56"/>
      <c r="N115" s="56"/>
      <c r="O115" s="56"/>
      <c r="P115" s="56"/>
      <c r="Q115" s="56"/>
      <c r="R115" s="56"/>
      <c r="S115" s="56"/>
      <c r="T115" s="56"/>
    </row>
    <row r="116" ht="14.25" customHeight="1">
      <c r="A116" s="56"/>
      <c r="B116" s="56"/>
      <c r="C116" s="56"/>
      <c r="D116" s="56"/>
      <c r="E116" s="56"/>
      <c r="F116" s="56"/>
      <c r="G116" s="56"/>
      <c r="H116" s="56"/>
      <c r="I116" s="56"/>
      <c r="J116" s="56"/>
      <c r="K116" s="56"/>
      <c r="L116" s="56"/>
      <c r="M116" s="56"/>
      <c r="N116" s="56"/>
      <c r="O116" s="56"/>
      <c r="P116" s="56"/>
      <c r="Q116" s="56"/>
      <c r="R116" s="56"/>
      <c r="S116" s="56"/>
      <c r="T116" s="56"/>
    </row>
    <row r="117" ht="14.25" customHeight="1">
      <c r="A117" s="56"/>
      <c r="B117" s="56"/>
      <c r="C117" s="56"/>
      <c r="D117" s="56"/>
      <c r="E117" s="56"/>
      <c r="F117" s="56"/>
      <c r="G117" s="56"/>
      <c r="H117" s="56"/>
      <c r="I117" s="56"/>
      <c r="J117" s="56"/>
      <c r="K117" s="56"/>
      <c r="L117" s="56"/>
      <c r="M117" s="56"/>
      <c r="N117" s="56"/>
      <c r="O117" s="56"/>
      <c r="P117" s="56"/>
      <c r="Q117" s="56"/>
      <c r="R117" s="56"/>
      <c r="S117" s="56"/>
      <c r="T117" s="56"/>
    </row>
    <row r="118" ht="14.25" customHeight="1">
      <c r="A118" s="56"/>
      <c r="B118" s="56"/>
      <c r="C118" s="56"/>
      <c r="D118" s="56"/>
      <c r="E118" s="56"/>
      <c r="F118" s="56"/>
      <c r="G118" s="56"/>
      <c r="H118" s="56"/>
      <c r="I118" s="56"/>
      <c r="J118" s="56"/>
      <c r="K118" s="56"/>
      <c r="L118" s="56"/>
      <c r="M118" s="56"/>
      <c r="N118" s="56"/>
      <c r="O118" s="56"/>
      <c r="P118" s="56"/>
      <c r="Q118" s="56"/>
      <c r="R118" s="56"/>
      <c r="S118" s="56"/>
      <c r="T118" s="56"/>
    </row>
    <row r="119" ht="14.25" customHeight="1">
      <c r="A119" s="56"/>
      <c r="B119" s="56"/>
      <c r="C119" s="56"/>
      <c r="D119" s="56"/>
      <c r="E119" s="56"/>
      <c r="F119" s="56"/>
      <c r="G119" s="56"/>
      <c r="H119" s="56"/>
      <c r="I119" s="56"/>
      <c r="J119" s="56"/>
      <c r="K119" s="56"/>
      <c r="L119" s="56"/>
      <c r="M119" s="56"/>
      <c r="N119" s="56"/>
      <c r="O119" s="56"/>
      <c r="P119" s="56"/>
      <c r="Q119" s="56"/>
      <c r="R119" s="56"/>
      <c r="S119" s="56"/>
      <c r="T119" s="56"/>
    </row>
    <row r="120" ht="14.25" customHeight="1">
      <c r="A120" s="56"/>
      <c r="B120" s="56"/>
      <c r="C120" s="56"/>
      <c r="D120" s="56"/>
      <c r="E120" s="56"/>
      <c r="F120" s="56"/>
      <c r="G120" s="56"/>
      <c r="H120" s="56"/>
      <c r="I120" s="56"/>
      <c r="J120" s="56"/>
      <c r="K120" s="56"/>
      <c r="L120" s="56"/>
      <c r="M120" s="56"/>
      <c r="N120" s="56"/>
      <c r="O120" s="56"/>
      <c r="P120" s="56"/>
      <c r="Q120" s="56"/>
      <c r="R120" s="56"/>
      <c r="S120" s="56"/>
      <c r="T120" s="56"/>
    </row>
    <row r="121" ht="14.25" customHeight="1">
      <c r="A121" s="56"/>
      <c r="B121" s="56"/>
      <c r="C121" s="56"/>
      <c r="D121" s="56"/>
      <c r="E121" s="56"/>
      <c r="F121" s="56"/>
      <c r="G121" s="56"/>
      <c r="H121" s="56"/>
      <c r="I121" s="56"/>
      <c r="J121" s="56"/>
      <c r="K121" s="56"/>
      <c r="L121" s="56"/>
      <c r="M121" s="56"/>
      <c r="N121" s="56"/>
      <c r="O121" s="56"/>
      <c r="P121" s="56"/>
      <c r="Q121" s="56"/>
      <c r="R121" s="56"/>
      <c r="S121" s="56"/>
      <c r="T121" s="56"/>
    </row>
    <row r="122" ht="14.25" customHeight="1">
      <c r="A122" s="56"/>
      <c r="B122" s="56"/>
      <c r="C122" s="56"/>
      <c r="D122" s="56"/>
      <c r="E122" s="56"/>
      <c r="F122" s="56"/>
      <c r="G122" s="56"/>
      <c r="H122" s="56"/>
      <c r="I122" s="56"/>
      <c r="J122" s="56"/>
      <c r="K122" s="56"/>
      <c r="L122" s="56"/>
      <c r="M122" s="56"/>
      <c r="N122" s="56"/>
      <c r="O122" s="56"/>
      <c r="P122" s="56"/>
      <c r="Q122" s="56"/>
      <c r="R122" s="56"/>
      <c r="S122" s="56"/>
      <c r="T122" s="56"/>
    </row>
    <row r="123" ht="14.25" customHeight="1">
      <c r="A123" s="56"/>
      <c r="B123" s="56"/>
      <c r="C123" s="56"/>
      <c r="D123" s="56"/>
      <c r="E123" s="56"/>
      <c r="F123" s="56"/>
      <c r="G123" s="56"/>
      <c r="H123" s="56"/>
      <c r="I123" s="56"/>
      <c r="J123" s="56"/>
      <c r="K123" s="56"/>
      <c r="L123" s="56"/>
      <c r="M123" s="56"/>
      <c r="N123" s="56"/>
      <c r="O123" s="56"/>
      <c r="P123" s="56"/>
      <c r="Q123" s="56"/>
      <c r="R123" s="56"/>
      <c r="S123" s="56"/>
      <c r="T123" s="56"/>
    </row>
    <row r="124" ht="14.25" customHeight="1">
      <c r="A124" s="56"/>
      <c r="B124" s="56"/>
      <c r="C124" s="56"/>
      <c r="D124" s="56"/>
      <c r="E124" s="56"/>
      <c r="F124" s="56"/>
      <c r="G124" s="56"/>
      <c r="H124" s="56"/>
      <c r="I124" s="56"/>
      <c r="J124" s="56"/>
      <c r="K124" s="56"/>
      <c r="L124" s="56"/>
      <c r="M124" s="56"/>
      <c r="N124" s="56"/>
      <c r="O124" s="56"/>
      <c r="P124" s="56"/>
      <c r="Q124" s="56"/>
      <c r="R124" s="56"/>
      <c r="S124" s="56"/>
      <c r="T124" s="56"/>
    </row>
    <row r="125" ht="14.25" customHeight="1">
      <c r="A125" s="56"/>
      <c r="B125" s="56"/>
      <c r="C125" s="56"/>
      <c r="D125" s="56"/>
      <c r="E125" s="56"/>
      <c r="F125" s="56"/>
      <c r="G125" s="56"/>
      <c r="H125" s="56"/>
      <c r="I125" s="56"/>
      <c r="J125" s="56"/>
      <c r="K125" s="56"/>
      <c r="L125" s="56"/>
      <c r="M125" s="56"/>
      <c r="N125" s="56"/>
      <c r="O125" s="56"/>
      <c r="P125" s="56"/>
      <c r="Q125" s="56"/>
      <c r="R125" s="56"/>
      <c r="S125" s="56"/>
      <c r="T125" s="56"/>
    </row>
    <row r="126" ht="14.25" customHeight="1">
      <c r="A126" s="56"/>
      <c r="B126" s="56"/>
      <c r="C126" s="56"/>
      <c r="D126" s="56"/>
      <c r="E126" s="56"/>
      <c r="F126" s="56"/>
      <c r="G126" s="56"/>
      <c r="H126" s="56"/>
      <c r="I126" s="56"/>
      <c r="J126" s="56"/>
      <c r="K126" s="56"/>
      <c r="L126" s="56"/>
      <c r="M126" s="56"/>
      <c r="N126" s="56"/>
      <c r="O126" s="56"/>
      <c r="P126" s="56"/>
      <c r="Q126" s="56"/>
      <c r="R126" s="56"/>
      <c r="S126" s="56"/>
      <c r="T126" s="56"/>
    </row>
    <row r="127" ht="14.25" customHeight="1">
      <c r="A127" s="56"/>
      <c r="B127" s="56"/>
      <c r="C127" s="56"/>
      <c r="D127" s="56"/>
      <c r="E127" s="56"/>
      <c r="F127" s="56"/>
      <c r="G127" s="56"/>
      <c r="H127" s="56"/>
      <c r="I127" s="56"/>
      <c r="J127" s="56"/>
      <c r="K127" s="56"/>
      <c r="L127" s="56"/>
      <c r="M127" s="56"/>
      <c r="N127" s="56"/>
      <c r="O127" s="56"/>
      <c r="P127" s="56"/>
      <c r="Q127" s="56"/>
      <c r="R127" s="56"/>
      <c r="S127" s="56"/>
      <c r="T127" s="56"/>
    </row>
    <row r="128" ht="14.25" customHeight="1">
      <c r="A128" s="56"/>
      <c r="B128" s="56"/>
      <c r="C128" s="56"/>
      <c r="D128" s="56"/>
      <c r="E128" s="56"/>
      <c r="F128" s="56"/>
      <c r="G128" s="56"/>
      <c r="H128" s="56"/>
      <c r="I128" s="56"/>
      <c r="J128" s="56"/>
      <c r="K128" s="56"/>
      <c r="L128" s="56"/>
      <c r="M128" s="56"/>
      <c r="N128" s="56"/>
      <c r="O128" s="56"/>
      <c r="P128" s="56"/>
      <c r="Q128" s="56"/>
      <c r="R128" s="56"/>
      <c r="S128" s="56"/>
      <c r="T128" s="56"/>
    </row>
    <row r="129" ht="14.25" customHeight="1">
      <c r="A129" s="56"/>
      <c r="B129" s="56"/>
      <c r="C129" s="56"/>
      <c r="D129" s="56"/>
      <c r="E129" s="56"/>
      <c r="F129" s="56"/>
      <c r="G129" s="56"/>
      <c r="H129" s="56"/>
      <c r="I129" s="56"/>
      <c r="J129" s="56"/>
      <c r="K129" s="56"/>
      <c r="L129" s="56"/>
      <c r="M129" s="56"/>
      <c r="N129" s="56"/>
      <c r="O129" s="56"/>
      <c r="P129" s="56"/>
      <c r="Q129" s="56"/>
      <c r="R129" s="56"/>
      <c r="S129" s="56"/>
      <c r="T129" s="56"/>
    </row>
    <row r="130" ht="14.25" customHeight="1">
      <c r="A130" s="56"/>
      <c r="B130" s="56"/>
      <c r="C130" s="56"/>
      <c r="D130" s="56"/>
      <c r="E130" s="56"/>
      <c r="F130" s="56"/>
      <c r="G130" s="56"/>
      <c r="H130" s="56"/>
      <c r="I130" s="56"/>
      <c r="J130" s="56"/>
      <c r="K130" s="56"/>
      <c r="L130" s="56"/>
      <c r="M130" s="56"/>
      <c r="N130" s="56"/>
      <c r="O130" s="56"/>
      <c r="P130" s="56"/>
      <c r="Q130" s="56"/>
      <c r="R130" s="56"/>
      <c r="S130" s="56"/>
      <c r="T130" s="56"/>
    </row>
    <row r="131" ht="14.25" customHeight="1">
      <c r="A131" s="56"/>
      <c r="B131" s="56"/>
      <c r="C131" s="56"/>
      <c r="D131" s="56"/>
      <c r="E131" s="56"/>
      <c r="F131" s="56"/>
      <c r="G131" s="56"/>
      <c r="H131" s="56"/>
      <c r="I131" s="56"/>
      <c r="J131" s="56"/>
      <c r="K131" s="56"/>
      <c r="L131" s="56"/>
      <c r="M131" s="56"/>
      <c r="N131" s="56"/>
      <c r="O131" s="56"/>
      <c r="P131" s="56"/>
      <c r="Q131" s="56"/>
      <c r="R131" s="56"/>
      <c r="S131" s="56"/>
      <c r="T131" s="56"/>
    </row>
    <row r="132" ht="14.25" customHeight="1">
      <c r="A132" s="56"/>
      <c r="B132" s="56"/>
      <c r="C132" s="56"/>
      <c r="D132" s="56"/>
      <c r="E132" s="56"/>
      <c r="F132" s="56"/>
      <c r="G132" s="56"/>
      <c r="H132" s="56"/>
      <c r="I132" s="56"/>
      <c r="J132" s="56"/>
      <c r="K132" s="56"/>
      <c r="L132" s="56"/>
      <c r="M132" s="56"/>
      <c r="N132" s="56"/>
      <c r="O132" s="56"/>
      <c r="P132" s="56"/>
      <c r="Q132" s="56"/>
      <c r="R132" s="56"/>
      <c r="S132" s="56"/>
      <c r="T132" s="56"/>
    </row>
    <row r="133" ht="14.25" customHeight="1">
      <c r="A133" s="56"/>
      <c r="B133" s="56"/>
      <c r="C133" s="56"/>
      <c r="D133" s="56"/>
      <c r="E133" s="56"/>
      <c r="F133" s="56"/>
      <c r="G133" s="56"/>
      <c r="H133" s="56"/>
      <c r="I133" s="56"/>
      <c r="J133" s="56"/>
      <c r="K133" s="56"/>
      <c r="L133" s="56"/>
      <c r="M133" s="56"/>
      <c r="N133" s="56"/>
      <c r="O133" s="56"/>
      <c r="P133" s="56"/>
      <c r="Q133" s="56"/>
      <c r="R133" s="56"/>
      <c r="S133" s="56"/>
      <c r="T133" s="56"/>
    </row>
    <row r="134" ht="14.25" customHeight="1">
      <c r="A134" s="56"/>
      <c r="B134" s="56"/>
      <c r="C134" s="56"/>
      <c r="D134" s="56"/>
      <c r="E134" s="56"/>
      <c r="F134" s="56"/>
      <c r="G134" s="56"/>
      <c r="H134" s="56"/>
      <c r="I134" s="56"/>
      <c r="J134" s="56"/>
      <c r="K134" s="56"/>
      <c r="L134" s="56"/>
      <c r="M134" s="56"/>
      <c r="N134" s="56"/>
      <c r="O134" s="56"/>
      <c r="P134" s="56"/>
      <c r="Q134" s="56"/>
      <c r="R134" s="56"/>
      <c r="S134" s="56"/>
      <c r="T134" s="56"/>
    </row>
    <row r="135" ht="14.25" customHeight="1">
      <c r="A135" s="56"/>
      <c r="B135" s="56"/>
      <c r="C135" s="56"/>
      <c r="D135" s="56"/>
      <c r="E135" s="56"/>
      <c r="F135" s="56"/>
      <c r="G135" s="56"/>
      <c r="H135" s="56"/>
      <c r="I135" s="56"/>
      <c r="J135" s="56"/>
      <c r="K135" s="56"/>
      <c r="L135" s="56"/>
      <c r="M135" s="56"/>
      <c r="N135" s="56"/>
      <c r="O135" s="56"/>
      <c r="P135" s="56"/>
      <c r="Q135" s="56"/>
      <c r="R135" s="56"/>
      <c r="S135" s="56"/>
      <c r="T135" s="56"/>
    </row>
    <row r="136" ht="14.25" customHeight="1">
      <c r="A136" s="56"/>
      <c r="B136" s="56"/>
      <c r="C136" s="56"/>
      <c r="D136" s="56"/>
      <c r="E136" s="56"/>
      <c r="F136" s="56"/>
      <c r="G136" s="56"/>
      <c r="H136" s="56"/>
      <c r="I136" s="56"/>
      <c r="J136" s="56"/>
      <c r="K136" s="56"/>
      <c r="L136" s="56"/>
      <c r="M136" s="56"/>
      <c r="N136" s="56"/>
      <c r="O136" s="56"/>
      <c r="P136" s="56"/>
      <c r="Q136" s="56"/>
      <c r="R136" s="56"/>
      <c r="S136" s="56"/>
      <c r="T136" s="56"/>
    </row>
    <row r="137" ht="14.25" customHeight="1">
      <c r="A137" s="56"/>
      <c r="B137" s="56"/>
      <c r="C137" s="56"/>
      <c r="D137" s="56"/>
      <c r="E137" s="56"/>
      <c r="F137" s="56"/>
      <c r="G137" s="56"/>
      <c r="H137" s="56"/>
      <c r="I137" s="56"/>
      <c r="J137" s="56"/>
      <c r="K137" s="56"/>
      <c r="L137" s="56"/>
      <c r="M137" s="56"/>
      <c r="N137" s="56"/>
      <c r="O137" s="56"/>
      <c r="P137" s="56"/>
      <c r="Q137" s="56"/>
      <c r="R137" s="56"/>
      <c r="S137" s="56"/>
      <c r="T137" s="56"/>
    </row>
    <row r="138" ht="14.25" customHeight="1">
      <c r="A138" s="56"/>
      <c r="B138" s="56"/>
      <c r="C138" s="56"/>
      <c r="D138" s="56"/>
      <c r="E138" s="56"/>
      <c r="F138" s="56"/>
      <c r="G138" s="56"/>
      <c r="H138" s="56"/>
      <c r="I138" s="56"/>
      <c r="J138" s="56"/>
      <c r="K138" s="56"/>
      <c r="L138" s="56"/>
      <c r="M138" s="56"/>
      <c r="N138" s="56"/>
      <c r="O138" s="56"/>
      <c r="P138" s="56"/>
      <c r="Q138" s="56"/>
      <c r="R138" s="56"/>
      <c r="S138" s="56"/>
      <c r="T138" s="56"/>
    </row>
    <row r="139" ht="14.25" customHeight="1">
      <c r="A139" s="56"/>
      <c r="B139" s="56"/>
      <c r="C139" s="56"/>
      <c r="D139" s="56"/>
      <c r="E139" s="56"/>
      <c r="F139" s="56"/>
      <c r="G139" s="56"/>
      <c r="H139" s="56"/>
      <c r="I139" s="56"/>
      <c r="J139" s="56"/>
      <c r="K139" s="56"/>
      <c r="L139" s="56"/>
      <c r="M139" s="56"/>
      <c r="N139" s="56"/>
      <c r="O139" s="56"/>
      <c r="P139" s="56"/>
      <c r="Q139" s="56"/>
      <c r="R139" s="56"/>
      <c r="S139" s="56"/>
      <c r="T139" s="56"/>
    </row>
    <row r="140" ht="14.25" customHeight="1">
      <c r="A140" s="56"/>
      <c r="B140" s="56"/>
      <c r="C140" s="56"/>
      <c r="D140" s="56"/>
      <c r="E140" s="56"/>
      <c r="F140" s="56"/>
      <c r="G140" s="56"/>
      <c r="H140" s="56"/>
      <c r="I140" s="56"/>
      <c r="J140" s="56"/>
      <c r="K140" s="56"/>
      <c r="L140" s="56"/>
      <c r="M140" s="56"/>
      <c r="N140" s="56"/>
      <c r="O140" s="56"/>
      <c r="P140" s="56"/>
      <c r="Q140" s="56"/>
      <c r="R140" s="56"/>
      <c r="S140" s="56"/>
      <c r="T140" s="56"/>
    </row>
    <row r="141" ht="14.25" customHeight="1">
      <c r="A141" s="56"/>
      <c r="B141" s="56"/>
      <c r="C141" s="56"/>
      <c r="D141" s="56"/>
      <c r="E141" s="56"/>
      <c r="F141" s="56"/>
      <c r="G141" s="56"/>
      <c r="H141" s="56"/>
      <c r="I141" s="56"/>
      <c r="J141" s="56"/>
      <c r="K141" s="56"/>
      <c r="L141" s="56"/>
      <c r="M141" s="56"/>
      <c r="N141" s="56"/>
      <c r="O141" s="56"/>
      <c r="P141" s="56"/>
      <c r="Q141" s="56"/>
      <c r="R141" s="56"/>
      <c r="S141" s="56"/>
      <c r="T141" s="56"/>
    </row>
    <row r="142" ht="14.25" customHeight="1">
      <c r="A142" s="56"/>
      <c r="B142" s="56"/>
      <c r="C142" s="56"/>
      <c r="D142" s="56"/>
      <c r="E142" s="56"/>
      <c r="F142" s="56"/>
      <c r="G142" s="56"/>
      <c r="H142" s="56"/>
      <c r="I142" s="56"/>
      <c r="J142" s="56"/>
      <c r="K142" s="56"/>
      <c r="L142" s="56"/>
      <c r="M142" s="56"/>
      <c r="N142" s="56"/>
      <c r="O142" s="56"/>
      <c r="P142" s="56"/>
      <c r="Q142" s="56"/>
      <c r="R142" s="56"/>
      <c r="S142" s="56"/>
      <c r="T142" s="56"/>
    </row>
    <row r="143" ht="14.25" customHeight="1">
      <c r="A143" s="56"/>
      <c r="B143" s="56"/>
      <c r="C143" s="56"/>
      <c r="D143" s="56"/>
      <c r="E143" s="56"/>
      <c r="F143" s="56"/>
      <c r="G143" s="56"/>
      <c r="H143" s="56"/>
      <c r="I143" s="56"/>
      <c r="J143" s="56"/>
      <c r="K143" s="56"/>
      <c r="L143" s="56"/>
      <c r="M143" s="56"/>
      <c r="N143" s="56"/>
      <c r="O143" s="56"/>
      <c r="P143" s="56"/>
      <c r="Q143" s="56"/>
      <c r="R143" s="56"/>
      <c r="S143" s="56"/>
      <c r="T143" s="56"/>
    </row>
    <row r="144" ht="14.25" customHeight="1">
      <c r="A144" s="56"/>
      <c r="B144" s="56"/>
      <c r="C144" s="56"/>
      <c r="D144" s="56"/>
      <c r="E144" s="56"/>
      <c r="F144" s="56"/>
      <c r="G144" s="56"/>
      <c r="H144" s="56"/>
      <c r="I144" s="56"/>
      <c r="J144" s="56"/>
      <c r="K144" s="56"/>
      <c r="L144" s="56"/>
      <c r="M144" s="56"/>
      <c r="N144" s="56"/>
      <c r="O144" s="56"/>
      <c r="P144" s="56"/>
      <c r="Q144" s="56"/>
      <c r="R144" s="56"/>
      <c r="S144" s="56"/>
      <c r="T144" s="56"/>
    </row>
    <row r="145" ht="14.25" customHeight="1">
      <c r="A145" s="56"/>
      <c r="B145" s="56"/>
      <c r="C145" s="56"/>
      <c r="D145" s="56"/>
      <c r="E145" s="56"/>
      <c r="F145" s="56"/>
      <c r="G145" s="56"/>
      <c r="H145" s="56"/>
      <c r="I145" s="56"/>
      <c r="J145" s="56"/>
      <c r="K145" s="56"/>
      <c r="L145" s="56"/>
      <c r="M145" s="56"/>
      <c r="N145" s="56"/>
      <c r="O145" s="56"/>
      <c r="P145" s="56"/>
      <c r="Q145" s="56"/>
      <c r="R145" s="56"/>
      <c r="S145" s="56"/>
      <c r="T145" s="56"/>
    </row>
    <row r="146" ht="14.25" customHeight="1">
      <c r="A146" s="56"/>
      <c r="B146" s="56"/>
      <c r="C146" s="56"/>
      <c r="D146" s="56"/>
      <c r="E146" s="56"/>
      <c r="F146" s="56"/>
      <c r="G146" s="56"/>
      <c r="H146" s="56"/>
      <c r="I146" s="56"/>
      <c r="J146" s="56"/>
      <c r="K146" s="56"/>
      <c r="L146" s="56"/>
      <c r="M146" s="56"/>
      <c r="N146" s="56"/>
      <c r="O146" s="56"/>
      <c r="P146" s="56"/>
      <c r="Q146" s="56"/>
      <c r="R146" s="56"/>
      <c r="S146" s="56"/>
      <c r="T146" s="56"/>
    </row>
    <row r="147" ht="14.25" customHeight="1">
      <c r="A147" s="56"/>
      <c r="B147" s="56"/>
      <c r="C147" s="56"/>
      <c r="D147" s="56"/>
      <c r="E147" s="56"/>
      <c r="F147" s="56"/>
      <c r="G147" s="56"/>
      <c r="H147" s="56"/>
      <c r="I147" s="56"/>
      <c r="J147" s="56"/>
      <c r="K147" s="56"/>
      <c r="L147" s="56"/>
      <c r="M147" s="56"/>
      <c r="N147" s="56"/>
      <c r="O147" s="56"/>
      <c r="P147" s="56"/>
      <c r="Q147" s="56"/>
      <c r="R147" s="56"/>
      <c r="S147" s="56"/>
      <c r="T147" s="56"/>
    </row>
    <row r="148" ht="14.25" customHeight="1">
      <c r="A148" s="56"/>
      <c r="B148" s="56"/>
      <c r="C148" s="56"/>
      <c r="D148" s="56"/>
      <c r="E148" s="56"/>
      <c r="F148" s="56"/>
      <c r="G148" s="56"/>
      <c r="H148" s="56"/>
      <c r="I148" s="56"/>
      <c r="J148" s="56"/>
      <c r="K148" s="56"/>
      <c r="L148" s="56"/>
      <c r="M148" s="56"/>
      <c r="N148" s="56"/>
      <c r="O148" s="56"/>
      <c r="P148" s="56"/>
      <c r="Q148" s="56"/>
      <c r="R148" s="56"/>
      <c r="S148" s="56"/>
      <c r="T148" s="56"/>
    </row>
    <row r="149" ht="14.25" customHeight="1">
      <c r="A149" s="56"/>
      <c r="B149" s="56"/>
      <c r="C149" s="56"/>
      <c r="D149" s="56"/>
      <c r="E149" s="56"/>
      <c r="F149" s="56"/>
      <c r="G149" s="56"/>
      <c r="H149" s="56"/>
      <c r="I149" s="56"/>
      <c r="J149" s="56"/>
      <c r="K149" s="56"/>
      <c r="L149" s="56"/>
      <c r="M149" s="56"/>
      <c r="N149" s="56"/>
      <c r="O149" s="56"/>
      <c r="P149" s="56"/>
      <c r="Q149" s="56"/>
      <c r="R149" s="56"/>
      <c r="S149" s="56"/>
      <c r="T149" s="56"/>
    </row>
    <row r="150" ht="14.25" customHeight="1">
      <c r="A150" s="56"/>
      <c r="B150" s="56"/>
      <c r="C150" s="56"/>
      <c r="D150" s="56"/>
      <c r="E150" s="56"/>
      <c r="F150" s="56"/>
      <c r="G150" s="56"/>
      <c r="H150" s="56"/>
      <c r="I150" s="56"/>
      <c r="J150" s="56"/>
      <c r="K150" s="56"/>
      <c r="L150" s="56"/>
      <c r="M150" s="56"/>
      <c r="N150" s="56"/>
      <c r="O150" s="56"/>
      <c r="P150" s="56"/>
      <c r="Q150" s="56"/>
      <c r="R150" s="56"/>
      <c r="S150" s="56"/>
      <c r="T150" s="56"/>
    </row>
    <row r="151" ht="14.25" customHeight="1">
      <c r="A151" s="56"/>
      <c r="B151" s="56"/>
      <c r="C151" s="56"/>
      <c r="D151" s="56"/>
      <c r="E151" s="56"/>
      <c r="F151" s="56"/>
      <c r="G151" s="56"/>
      <c r="H151" s="56"/>
      <c r="I151" s="56"/>
      <c r="J151" s="56"/>
      <c r="K151" s="56"/>
      <c r="L151" s="56"/>
      <c r="M151" s="56"/>
      <c r="N151" s="56"/>
      <c r="O151" s="56"/>
      <c r="P151" s="56"/>
      <c r="Q151" s="56"/>
      <c r="R151" s="56"/>
      <c r="S151" s="56"/>
      <c r="T151" s="56"/>
    </row>
    <row r="152" ht="14.25" customHeight="1">
      <c r="A152" s="56"/>
      <c r="B152" s="56"/>
      <c r="C152" s="56"/>
      <c r="D152" s="56"/>
      <c r="E152" s="56"/>
      <c r="F152" s="56"/>
      <c r="G152" s="56"/>
      <c r="H152" s="56"/>
      <c r="I152" s="56"/>
      <c r="J152" s="56"/>
      <c r="K152" s="56"/>
      <c r="L152" s="56"/>
      <c r="M152" s="56"/>
      <c r="N152" s="56"/>
      <c r="O152" s="56"/>
      <c r="P152" s="56"/>
      <c r="Q152" s="56"/>
      <c r="R152" s="56"/>
      <c r="S152" s="56"/>
      <c r="T152" s="56"/>
    </row>
    <row r="153" ht="14.25" customHeight="1">
      <c r="A153" s="56"/>
      <c r="B153" s="56"/>
      <c r="C153" s="56"/>
      <c r="D153" s="56"/>
      <c r="E153" s="56"/>
      <c r="F153" s="56"/>
      <c r="G153" s="56"/>
      <c r="H153" s="56"/>
      <c r="I153" s="56"/>
      <c r="J153" s="56"/>
      <c r="K153" s="56"/>
      <c r="L153" s="56"/>
      <c r="M153" s="56"/>
      <c r="N153" s="56"/>
      <c r="O153" s="56"/>
      <c r="P153" s="56"/>
      <c r="Q153" s="56"/>
      <c r="R153" s="56"/>
      <c r="S153" s="56"/>
      <c r="T153" s="56"/>
    </row>
    <row r="154" ht="14.25" customHeight="1">
      <c r="A154" s="56"/>
      <c r="B154" s="56"/>
      <c r="C154" s="56"/>
      <c r="D154" s="56"/>
      <c r="E154" s="56"/>
      <c r="F154" s="56"/>
      <c r="G154" s="56"/>
      <c r="H154" s="56"/>
      <c r="I154" s="56"/>
      <c r="J154" s="56"/>
      <c r="K154" s="56"/>
      <c r="L154" s="56"/>
      <c r="M154" s="56"/>
      <c r="N154" s="56"/>
      <c r="O154" s="56"/>
      <c r="P154" s="56"/>
      <c r="Q154" s="56"/>
      <c r="R154" s="56"/>
      <c r="S154" s="56"/>
      <c r="T154" s="56"/>
    </row>
    <row r="155" ht="14.25" customHeight="1">
      <c r="A155" s="56"/>
      <c r="B155" s="56"/>
      <c r="C155" s="56"/>
      <c r="D155" s="56"/>
      <c r="E155" s="56"/>
      <c r="F155" s="56"/>
      <c r="G155" s="56"/>
      <c r="H155" s="56"/>
      <c r="I155" s="56"/>
      <c r="J155" s="56"/>
      <c r="K155" s="56"/>
      <c r="L155" s="56"/>
      <c r="M155" s="56"/>
      <c r="N155" s="56"/>
      <c r="O155" s="56"/>
      <c r="P155" s="56"/>
      <c r="Q155" s="56"/>
      <c r="R155" s="56"/>
      <c r="S155" s="56"/>
      <c r="T155" s="56"/>
    </row>
    <row r="156" ht="14.25" customHeight="1">
      <c r="A156" s="56"/>
      <c r="B156" s="56"/>
      <c r="C156" s="56"/>
      <c r="D156" s="56"/>
      <c r="E156" s="56"/>
      <c r="F156" s="56"/>
      <c r="G156" s="56"/>
      <c r="H156" s="56"/>
      <c r="I156" s="56"/>
      <c r="J156" s="56"/>
      <c r="K156" s="56"/>
      <c r="L156" s="56"/>
      <c r="M156" s="56"/>
      <c r="N156" s="56"/>
      <c r="O156" s="56"/>
      <c r="P156" s="56"/>
      <c r="Q156" s="56"/>
      <c r="R156" s="56"/>
      <c r="S156" s="56"/>
      <c r="T156" s="56"/>
    </row>
    <row r="157" ht="14.25" customHeight="1">
      <c r="A157" s="56"/>
      <c r="B157" s="56"/>
      <c r="C157" s="56"/>
      <c r="D157" s="56"/>
      <c r="E157" s="56"/>
      <c r="F157" s="56"/>
      <c r="G157" s="56"/>
      <c r="H157" s="56"/>
      <c r="I157" s="56"/>
      <c r="J157" s="56"/>
      <c r="K157" s="56"/>
      <c r="L157" s="56"/>
      <c r="M157" s="56"/>
      <c r="N157" s="56"/>
      <c r="O157" s="56"/>
      <c r="P157" s="56"/>
      <c r="Q157" s="56"/>
      <c r="R157" s="56"/>
      <c r="S157" s="56"/>
      <c r="T157" s="56"/>
    </row>
    <row r="158" ht="14.25" customHeight="1">
      <c r="A158" s="56"/>
      <c r="B158" s="56"/>
      <c r="C158" s="56"/>
      <c r="D158" s="56"/>
      <c r="E158" s="56"/>
      <c r="F158" s="56"/>
      <c r="G158" s="56"/>
      <c r="H158" s="56"/>
      <c r="I158" s="56"/>
      <c r="J158" s="56"/>
      <c r="K158" s="56"/>
      <c r="L158" s="56"/>
      <c r="M158" s="56"/>
      <c r="N158" s="56"/>
      <c r="O158" s="56"/>
      <c r="P158" s="56"/>
      <c r="Q158" s="56"/>
      <c r="R158" s="56"/>
      <c r="S158" s="56"/>
      <c r="T158" s="56"/>
    </row>
    <row r="159" ht="14.25" customHeight="1">
      <c r="A159" s="56"/>
      <c r="B159" s="56"/>
      <c r="C159" s="56"/>
      <c r="D159" s="56"/>
      <c r="E159" s="56"/>
      <c r="F159" s="56"/>
      <c r="G159" s="56"/>
      <c r="H159" s="56"/>
      <c r="I159" s="56"/>
      <c r="J159" s="56"/>
      <c r="K159" s="56"/>
      <c r="L159" s="56"/>
      <c r="M159" s="56"/>
      <c r="N159" s="56"/>
      <c r="O159" s="56"/>
      <c r="P159" s="56"/>
      <c r="Q159" s="56"/>
      <c r="R159" s="56"/>
      <c r="S159" s="56"/>
      <c r="T159" s="56"/>
    </row>
    <row r="160" ht="14.25" customHeight="1">
      <c r="A160" s="56"/>
      <c r="B160" s="56"/>
      <c r="C160" s="56"/>
      <c r="D160" s="56"/>
      <c r="E160" s="56"/>
      <c r="F160" s="56"/>
      <c r="G160" s="56"/>
      <c r="H160" s="56"/>
      <c r="I160" s="56"/>
      <c r="J160" s="56"/>
      <c r="K160" s="56"/>
      <c r="L160" s="56"/>
      <c r="M160" s="56"/>
      <c r="N160" s="56"/>
      <c r="O160" s="56"/>
      <c r="P160" s="56"/>
      <c r="Q160" s="56"/>
      <c r="R160" s="56"/>
      <c r="S160" s="56"/>
      <c r="T160" s="56"/>
    </row>
    <row r="161" ht="14.25" customHeight="1">
      <c r="A161" s="56"/>
      <c r="B161" s="56"/>
      <c r="C161" s="56"/>
      <c r="D161" s="56"/>
      <c r="E161" s="56"/>
      <c r="F161" s="56"/>
      <c r="G161" s="56"/>
      <c r="H161" s="56"/>
      <c r="I161" s="56"/>
      <c r="J161" s="56"/>
      <c r="K161" s="56"/>
      <c r="L161" s="56"/>
      <c r="M161" s="56"/>
      <c r="N161" s="56"/>
      <c r="O161" s="56"/>
      <c r="P161" s="56"/>
      <c r="Q161" s="56"/>
      <c r="R161" s="56"/>
      <c r="S161" s="56"/>
      <c r="T161" s="56"/>
    </row>
    <row r="162" ht="14.25" customHeight="1">
      <c r="A162" s="56"/>
      <c r="B162" s="56"/>
      <c r="C162" s="56"/>
      <c r="D162" s="56"/>
      <c r="E162" s="56"/>
      <c r="F162" s="56"/>
      <c r="G162" s="56"/>
      <c r="H162" s="56"/>
      <c r="I162" s="56"/>
      <c r="J162" s="56"/>
      <c r="K162" s="56"/>
      <c r="L162" s="56"/>
      <c r="M162" s="56"/>
      <c r="N162" s="56"/>
      <c r="O162" s="56"/>
      <c r="P162" s="56"/>
      <c r="Q162" s="56"/>
      <c r="R162" s="56"/>
      <c r="S162" s="56"/>
      <c r="T162" s="56"/>
    </row>
    <row r="163" ht="14.25" customHeight="1">
      <c r="A163" s="56"/>
      <c r="B163" s="56"/>
      <c r="C163" s="56"/>
      <c r="D163" s="56"/>
      <c r="E163" s="56"/>
      <c r="F163" s="56"/>
      <c r="G163" s="56"/>
      <c r="H163" s="56"/>
      <c r="I163" s="56"/>
      <c r="J163" s="56"/>
      <c r="K163" s="56"/>
      <c r="L163" s="56"/>
      <c r="M163" s="56"/>
      <c r="N163" s="56"/>
      <c r="O163" s="56"/>
      <c r="P163" s="56"/>
      <c r="Q163" s="56"/>
      <c r="R163" s="56"/>
      <c r="S163" s="56"/>
      <c r="T163" s="56"/>
    </row>
    <row r="164" ht="14.25" customHeight="1">
      <c r="A164" s="56"/>
      <c r="B164" s="56"/>
      <c r="C164" s="56"/>
      <c r="D164" s="56"/>
      <c r="E164" s="56"/>
      <c r="F164" s="56"/>
      <c r="G164" s="56"/>
      <c r="H164" s="56"/>
      <c r="I164" s="56"/>
      <c r="J164" s="56"/>
      <c r="K164" s="56"/>
      <c r="L164" s="56"/>
      <c r="M164" s="56"/>
      <c r="N164" s="56"/>
      <c r="O164" s="56"/>
      <c r="P164" s="56"/>
      <c r="Q164" s="56"/>
      <c r="R164" s="56"/>
      <c r="S164" s="56"/>
      <c r="T164" s="56"/>
    </row>
    <row r="165" ht="14.25" customHeight="1">
      <c r="A165" s="56"/>
      <c r="B165" s="56"/>
      <c r="C165" s="56"/>
      <c r="D165" s="56"/>
      <c r="E165" s="56"/>
      <c r="F165" s="56"/>
      <c r="G165" s="56"/>
      <c r="H165" s="56"/>
      <c r="I165" s="56"/>
      <c r="J165" s="56"/>
      <c r="K165" s="56"/>
      <c r="L165" s="56"/>
      <c r="M165" s="56"/>
      <c r="N165" s="56"/>
      <c r="O165" s="56"/>
      <c r="P165" s="56"/>
      <c r="Q165" s="56"/>
      <c r="R165" s="56"/>
      <c r="S165" s="56"/>
      <c r="T165" s="56"/>
    </row>
    <row r="166" ht="14.25" customHeight="1">
      <c r="A166" s="56"/>
      <c r="B166" s="56"/>
      <c r="C166" s="56"/>
      <c r="D166" s="56"/>
      <c r="E166" s="56"/>
      <c r="F166" s="56"/>
      <c r="G166" s="56"/>
      <c r="H166" s="56"/>
      <c r="I166" s="56"/>
      <c r="J166" s="56"/>
      <c r="K166" s="56"/>
      <c r="L166" s="56"/>
      <c r="M166" s="56"/>
      <c r="N166" s="56"/>
      <c r="O166" s="56"/>
      <c r="P166" s="56"/>
      <c r="Q166" s="56"/>
      <c r="R166" s="56"/>
      <c r="S166" s="56"/>
      <c r="T166" s="56"/>
    </row>
    <row r="167" ht="14.25" customHeight="1">
      <c r="A167" s="56"/>
      <c r="B167" s="56"/>
      <c r="C167" s="56"/>
      <c r="D167" s="56"/>
      <c r="E167" s="56"/>
      <c r="F167" s="56"/>
      <c r="G167" s="56"/>
      <c r="H167" s="56"/>
      <c r="I167" s="56"/>
      <c r="J167" s="56"/>
      <c r="K167" s="56"/>
      <c r="L167" s="56"/>
      <c r="M167" s="56"/>
      <c r="N167" s="56"/>
      <c r="O167" s="56"/>
      <c r="P167" s="56"/>
      <c r="Q167" s="56"/>
      <c r="R167" s="56"/>
      <c r="S167" s="56"/>
      <c r="T167" s="56"/>
    </row>
    <row r="168" ht="14.25" customHeight="1">
      <c r="A168" s="56"/>
      <c r="B168" s="56"/>
      <c r="C168" s="56"/>
      <c r="D168" s="56"/>
      <c r="E168" s="56"/>
      <c r="F168" s="56"/>
      <c r="G168" s="56"/>
      <c r="H168" s="56"/>
      <c r="I168" s="56"/>
      <c r="J168" s="56"/>
      <c r="K168" s="56"/>
      <c r="L168" s="56"/>
      <c r="M168" s="56"/>
      <c r="N168" s="56"/>
      <c r="O168" s="56"/>
      <c r="P168" s="56"/>
      <c r="Q168" s="56"/>
      <c r="R168" s="56"/>
      <c r="S168" s="56"/>
      <c r="T168" s="56"/>
    </row>
    <row r="169" ht="14.25" customHeight="1">
      <c r="A169" s="56"/>
      <c r="B169" s="56"/>
      <c r="C169" s="56"/>
      <c r="D169" s="56"/>
      <c r="E169" s="56"/>
      <c r="F169" s="56"/>
      <c r="G169" s="56"/>
      <c r="H169" s="56"/>
      <c r="I169" s="56"/>
      <c r="J169" s="56"/>
      <c r="K169" s="56"/>
      <c r="L169" s="56"/>
      <c r="M169" s="56"/>
      <c r="N169" s="56"/>
      <c r="O169" s="56"/>
      <c r="P169" s="56"/>
      <c r="Q169" s="56"/>
      <c r="R169" s="56"/>
      <c r="S169" s="56"/>
      <c r="T169" s="56"/>
    </row>
    <row r="170" ht="14.25" customHeight="1">
      <c r="A170" s="56"/>
      <c r="B170" s="56"/>
      <c r="C170" s="56"/>
      <c r="D170" s="56"/>
      <c r="E170" s="56"/>
      <c r="F170" s="56"/>
      <c r="G170" s="56"/>
      <c r="H170" s="56"/>
      <c r="I170" s="56"/>
      <c r="J170" s="56"/>
      <c r="K170" s="56"/>
      <c r="L170" s="56"/>
      <c r="M170" s="56"/>
      <c r="N170" s="56"/>
      <c r="O170" s="56"/>
      <c r="P170" s="56"/>
      <c r="Q170" s="56"/>
      <c r="R170" s="56"/>
      <c r="S170" s="56"/>
      <c r="T170" s="56"/>
    </row>
    <row r="171" ht="14.25" customHeight="1">
      <c r="A171" s="56"/>
      <c r="B171" s="56"/>
      <c r="C171" s="56"/>
      <c r="D171" s="56"/>
      <c r="E171" s="56"/>
      <c r="F171" s="56"/>
      <c r="G171" s="56"/>
      <c r="H171" s="56"/>
      <c r="I171" s="56"/>
      <c r="J171" s="56"/>
      <c r="K171" s="56"/>
      <c r="L171" s="56"/>
      <c r="M171" s="56"/>
      <c r="N171" s="56"/>
      <c r="O171" s="56"/>
      <c r="P171" s="56"/>
      <c r="Q171" s="56"/>
      <c r="R171" s="56"/>
      <c r="S171" s="56"/>
      <c r="T171" s="56"/>
    </row>
    <row r="172" ht="14.25" customHeight="1">
      <c r="A172" s="56"/>
      <c r="B172" s="56"/>
      <c r="C172" s="56"/>
      <c r="D172" s="56"/>
      <c r="E172" s="56"/>
      <c r="F172" s="56"/>
      <c r="G172" s="56"/>
      <c r="H172" s="56"/>
      <c r="I172" s="56"/>
      <c r="J172" s="56"/>
      <c r="K172" s="56"/>
      <c r="L172" s="56"/>
      <c r="M172" s="56"/>
      <c r="N172" s="56"/>
      <c r="O172" s="56"/>
      <c r="P172" s="56"/>
      <c r="Q172" s="56"/>
      <c r="R172" s="56"/>
      <c r="S172" s="56"/>
      <c r="T172" s="56"/>
    </row>
    <row r="173" ht="14.25" customHeight="1">
      <c r="A173" s="56"/>
      <c r="B173" s="56"/>
      <c r="C173" s="56"/>
      <c r="D173" s="56"/>
      <c r="E173" s="56"/>
      <c r="F173" s="56"/>
      <c r="G173" s="56"/>
      <c r="H173" s="56"/>
      <c r="I173" s="56"/>
      <c r="J173" s="56"/>
      <c r="K173" s="56"/>
      <c r="L173" s="56"/>
      <c r="M173" s="56"/>
      <c r="N173" s="56"/>
      <c r="O173" s="56"/>
      <c r="P173" s="56"/>
      <c r="Q173" s="56"/>
      <c r="R173" s="56"/>
      <c r="S173" s="56"/>
      <c r="T173" s="56"/>
    </row>
    <row r="174" ht="14.25" customHeight="1">
      <c r="A174" s="56"/>
      <c r="B174" s="56"/>
      <c r="C174" s="56"/>
      <c r="D174" s="56"/>
      <c r="E174" s="56"/>
      <c r="F174" s="56"/>
      <c r="G174" s="56"/>
      <c r="H174" s="56"/>
      <c r="I174" s="56"/>
      <c r="J174" s="56"/>
      <c r="K174" s="56"/>
      <c r="L174" s="56"/>
      <c r="M174" s="56"/>
      <c r="N174" s="56"/>
      <c r="O174" s="56"/>
      <c r="P174" s="56"/>
      <c r="Q174" s="56"/>
      <c r="R174" s="56"/>
      <c r="S174" s="56"/>
      <c r="T174" s="56"/>
    </row>
    <row r="175" ht="14.25" customHeight="1">
      <c r="A175" s="56"/>
      <c r="B175" s="56"/>
      <c r="C175" s="56"/>
      <c r="D175" s="56"/>
      <c r="E175" s="56"/>
      <c r="F175" s="56"/>
      <c r="G175" s="56"/>
      <c r="H175" s="56"/>
      <c r="I175" s="56"/>
      <c r="J175" s="56"/>
      <c r="K175" s="56"/>
      <c r="L175" s="56"/>
      <c r="M175" s="56"/>
      <c r="N175" s="56"/>
      <c r="O175" s="56"/>
      <c r="P175" s="56"/>
      <c r="Q175" s="56"/>
      <c r="R175" s="56"/>
      <c r="S175" s="56"/>
      <c r="T175" s="56"/>
    </row>
    <row r="176" ht="14.25" customHeight="1">
      <c r="A176" s="56"/>
      <c r="B176" s="56"/>
      <c r="C176" s="56"/>
      <c r="D176" s="56"/>
      <c r="E176" s="56"/>
      <c r="F176" s="56"/>
      <c r="G176" s="56"/>
      <c r="H176" s="56"/>
      <c r="I176" s="56"/>
      <c r="J176" s="56"/>
      <c r="K176" s="56"/>
      <c r="L176" s="56"/>
      <c r="M176" s="56"/>
      <c r="N176" s="56"/>
      <c r="O176" s="56"/>
      <c r="P176" s="56"/>
      <c r="Q176" s="56"/>
      <c r="R176" s="56"/>
      <c r="S176" s="56"/>
      <c r="T176" s="56"/>
    </row>
    <row r="177" ht="14.25" customHeight="1">
      <c r="A177" s="56"/>
      <c r="B177" s="56"/>
      <c r="C177" s="56"/>
      <c r="D177" s="56"/>
      <c r="E177" s="56"/>
      <c r="F177" s="56"/>
      <c r="G177" s="56"/>
      <c r="H177" s="56"/>
      <c r="I177" s="56"/>
      <c r="J177" s="56"/>
      <c r="K177" s="56"/>
      <c r="L177" s="56"/>
      <c r="M177" s="56"/>
      <c r="N177" s="56"/>
      <c r="O177" s="56"/>
      <c r="P177" s="56"/>
      <c r="Q177" s="56"/>
      <c r="R177" s="56"/>
      <c r="S177" s="56"/>
      <c r="T177" s="56"/>
    </row>
    <row r="178" ht="14.25" customHeight="1">
      <c r="A178" s="56"/>
      <c r="B178" s="56"/>
      <c r="C178" s="56"/>
      <c r="D178" s="56"/>
      <c r="E178" s="56"/>
      <c r="F178" s="56"/>
      <c r="G178" s="56"/>
      <c r="H178" s="56"/>
      <c r="I178" s="56"/>
      <c r="J178" s="56"/>
      <c r="K178" s="56"/>
      <c r="L178" s="56"/>
      <c r="M178" s="56"/>
      <c r="N178" s="56"/>
      <c r="O178" s="56"/>
      <c r="P178" s="56"/>
      <c r="Q178" s="56"/>
      <c r="R178" s="56"/>
      <c r="S178" s="56"/>
      <c r="T178" s="56"/>
    </row>
    <row r="179" ht="14.25" customHeight="1">
      <c r="A179" s="56"/>
      <c r="B179" s="56"/>
      <c r="C179" s="56"/>
      <c r="D179" s="56"/>
      <c r="E179" s="56"/>
      <c r="F179" s="56"/>
      <c r="G179" s="56"/>
      <c r="H179" s="56"/>
      <c r="I179" s="56"/>
      <c r="J179" s="56"/>
      <c r="K179" s="56"/>
      <c r="L179" s="56"/>
      <c r="M179" s="56"/>
      <c r="N179" s="56"/>
      <c r="O179" s="56"/>
      <c r="P179" s="56"/>
      <c r="Q179" s="56"/>
      <c r="R179" s="56"/>
      <c r="S179" s="56"/>
      <c r="T179" s="56"/>
    </row>
    <row r="180" ht="14.25" customHeight="1">
      <c r="A180" s="56"/>
      <c r="B180" s="56"/>
      <c r="C180" s="56"/>
      <c r="D180" s="56"/>
      <c r="E180" s="56"/>
      <c r="F180" s="56"/>
      <c r="G180" s="56"/>
      <c r="H180" s="56"/>
      <c r="I180" s="56"/>
      <c r="J180" s="56"/>
      <c r="K180" s="56"/>
      <c r="L180" s="56"/>
      <c r="M180" s="56"/>
      <c r="N180" s="56"/>
      <c r="O180" s="56"/>
      <c r="P180" s="56"/>
      <c r="Q180" s="56"/>
      <c r="R180" s="56"/>
      <c r="S180" s="56"/>
      <c r="T180" s="56"/>
    </row>
    <row r="181" ht="14.25" customHeight="1">
      <c r="A181" s="56"/>
      <c r="B181" s="56"/>
      <c r="C181" s="56"/>
      <c r="D181" s="56"/>
      <c r="E181" s="56"/>
      <c r="F181" s="56"/>
      <c r="G181" s="56"/>
      <c r="H181" s="56"/>
      <c r="I181" s="56"/>
      <c r="J181" s="56"/>
      <c r="K181" s="56"/>
      <c r="L181" s="56"/>
      <c r="M181" s="56"/>
      <c r="N181" s="56"/>
      <c r="O181" s="56"/>
      <c r="P181" s="56"/>
      <c r="Q181" s="56"/>
      <c r="R181" s="56"/>
      <c r="S181" s="56"/>
      <c r="T181" s="56"/>
    </row>
    <row r="182" ht="14.25" customHeight="1">
      <c r="A182" s="56"/>
      <c r="B182" s="56"/>
      <c r="C182" s="56"/>
      <c r="D182" s="56"/>
      <c r="E182" s="56"/>
      <c r="F182" s="56"/>
      <c r="G182" s="56"/>
      <c r="H182" s="56"/>
      <c r="I182" s="56"/>
      <c r="J182" s="56"/>
      <c r="K182" s="56"/>
      <c r="L182" s="56"/>
      <c r="M182" s="56"/>
      <c r="N182" s="56"/>
      <c r="O182" s="56"/>
      <c r="P182" s="56"/>
      <c r="Q182" s="56"/>
      <c r="R182" s="56"/>
      <c r="S182" s="56"/>
      <c r="T182" s="56"/>
    </row>
    <row r="183" ht="14.25" customHeight="1">
      <c r="A183" s="56"/>
      <c r="B183" s="56"/>
      <c r="C183" s="56"/>
      <c r="D183" s="56"/>
      <c r="E183" s="56"/>
      <c r="F183" s="56"/>
      <c r="G183" s="56"/>
      <c r="H183" s="56"/>
      <c r="I183" s="56"/>
      <c r="J183" s="56"/>
      <c r="K183" s="56"/>
      <c r="L183" s="56"/>
      <c r="M183" s="56"/>
      <c r="N183" s="56"/>
      <c r="O183" s="56"/>
      <c r="P183" s="56"/>
      <c r="Q183" s="56"/>
      <c r="R183" s="56"/>
      <c r="S183" s="56"/>
      <c r="T183" s="56"/>
    </row>
    <row r="184" ht="14.25" customHeight="1">
      <c r="A184" s="56"/>
      <c r="B184" s="56"/>
      <c r="C184" s="56"/>
      <c r="D184" s="56"/>
      <c r="E184" s="56"/>
      <c r="F184" s="56"/>
      <c r="G184" s="56"/>
      <c r="H184" s="56"/>
      <c r="I184" s="56"/>
      <c r="J184" s="56"/>
      <c r="K184" s="56"/>
      <c r="L184" s="56"/>
      <c r="M184" s="56"/>
      <c r="N184" s="56"/>
      <c r="O184" s="56"/>
      <c r="P184" s="56"/>
      <c r="Q184" s="56"/>
      <c r="R184" s="56"/>
      <c r="S184" s="56"/>
      <c r="T184" s="56"/>
    </row>
    <row r="185" ht="14.25" customHeight="1">
      <c r="A185" s="56"/>
      <c r="B185" s="56"/>
      <c r="C185" s="56"/>
      <c r="D185" s="56"/>
      <c r="E185" s="56"/>
      <c r="F185" s="56"/>
      <c r="G185" s="56"/>
      <c r="H185" s="56"/>
      <c r="I185" s="56"/>
      <c r="J185" s="56"/>
      <c r="K185" s="56"/>
      <c r="L185" s="56"/>
      <c r="M185" s="56"/>
      <c r="N185" s="56"/>
      <c r="O185" s="56"/>
      <c r="P185" s="56"/>
      <c r="Q185" s="56"/>
      <c r="R185" s="56"/>
      <c r="S185" s="56"/>
      <c r="T185" s="56"/>
    </row>
    <row r="186" ht="14.25" customHeight="1">
      <c r="A186" s="56"/>
      <c r="B186" s="56"/>
      <c r="C186" s="56"/>
      <c r="D186" s="56"/>
      <c r="E186" s="56"/>
      <c r="F186" s="56"/>
      <c r="G186" s="56"/>
      <c r="H186" s="56"/>
      <c r="I186" s="56"/>
      <c r="J186" s="56"/>
      <c r="K186" s="56"/>
      <c r="L186" s="56"/>
      <c r="M186" s="56"/>
      <c r="N186" s="56"/>
      <c r="O186" s="56"/>
      <c r="P186" s="56"/>
      <c r="Q186" s="56"/>
      <c r="R186" s="56"/>
      <c r="S186" s="56"/>
      <c r="T186" s="56"/>
    </row>
    <row r="187" ht="14.25" customHeight="1">
      <c r="A187" s="56"/>
      <c r="B187" s="56"/>
      <c r="C187" s="56"/>
      <c r="D187" s="56"/>
      <c r="E187" s="56"/>
      <c r="F187" s="56"/>
      <c r="G187" s="56"/>
      <c r="H187" s="56"/>
      <c r="I187" s="56"/>
      <c r="J187" s="56"/>
      <c r="K187" s="56"/>
      <c r="L187" s="56"/>
      <c r="M187" s="56"/>
      <c r="N187" s="56"/>
      <c r="O187" s="56"/>
      <c r="P187" s="56"/>
      <c r="Q187" s="56"/>
      <c r="R187" s="56"/>
      <c r="S187" s="56"/>
      <c r="T187" s="56"/>
    </row>
    <row r="188" ht="14.25" customHeight="1">
      <c r="A188" s="56"/>
      <c r="B188" s="56"/>
      <c r="C188" s="56"/>
      <c r="D188" s="56"/>
      <c r="E188" s="56"/>
      <c r="F188" s="56"/>
      <c r="G188" s="56"/>
      <c r="H188" s="56"/>
      <c r="I188" s="56"/>
      <c r="J188" s="56"/>
      <c r="K188" s="56"/>
      <c r="L188" s="56"/>
      <c r="M188" s="56"/>
      <c r="N188" s="56"/>
      <c r="O188" s="56"/>
      <c r="P188" s="56"/>
      <c r="Q188" s="56"/>
      <c r="R188" s="56"/>
      <c r="S188" s="56"/>
      <c r="T188" s="56"/>
    </row>
    <row r="189" ht="14.25" customHeight="1">
      <c r="A189" s="56"/>
      <c r="B189" s="56"/>
      <c r="C189" s="56"/>
      <c r="D189" s="56"/>
      <c r="E189" s="56"/>
      <c r="F189" s="56"/>
      <c r="G189" s="56"/>
      <c r="H189" s="56"/>
      <c r="I189" s="56"/>
      <c r="J189" s="56"/>
      <c r="K189" s="56"/>
      <c r="L189" s="56"/>
      <c r="M189" s="56"/>
      <c r="N189" s="56"/>
      <c r="O189" s="56"/>
      <c r="P189" s="56"/>
      <c r="Q189" s="56"/>
      <c r="R189" s="56"/>
      <c r="S189" s="56"/>
      <c r="T189" s="56"/>
    </row>
    <row r="190" ht="14.25" customHeight="1">
      <c r="A190" s="56"/>
      <c r="B190" s="56"/>
      <c r="C190" s="56"/>
      <c r="D190" s="56"/>
      <c r="E190" s="56"/>
      <c r="F190" s="56"/>
      <c r="G190" s="56"/>
      <c r="H190" s="56"/>
      <c r="I190" s="56"/>
      <c r="J190" s="56"/>
      <c r="K190" s="56"/>
      <c r="L190" s="56"/>
      <c r="M190" s="56"/>
      <c r="N190" s="56"/>
      <c r="O190" s="56"/>
      <c r="P190" s="56"/>
      <c r="Q190" s="56"/>
      <c r="R190" s="56"/>
      <c r="S190" s="56"/>
      <c r="T190" s="56"/>
    </row>
    <row r="191" ht="14.25" customHeight="1">
      <c r="A191" s="56"/>
      <c r="B191" s="56"/>
      <c r="C191" s="56"/>
      <c r="D191" s="56"/>
      <c r="E191" s="56"/>
      <c r="F191" s="56"/>
      <c r="G191" s="56"/>
      <c r="H191" s="56"/>
      <c r="I191" s="56"/>
      <c r="J191" s="56"/>
      <c r="K191" s="56"/>
      <c r="L191" s="56"/>
      <c r="M191" s="56"/>
      <c r="N191" s="56"/>
      <c r="O191" s="56"/>
      <c r="P191" s="56"/>
      <c r="Q191" s="56"/>
      <c r="R191" s="56"/>
      <c r="S191" s="56"/>
      <c r="T191" s="56"/>
    </row>
    <row r="192" ht="14.25" customHeight="1">
      <c r="A192" s="56"/>
      <c r="B192" s="56"/>
      <c r="C192" s="56"/>
      <c r="D192" s="56"/>
      <c r="E192" s="56"/>
      <c r="F192" s="56"/>
      <c r="G192" s="56"/>
      <c r="H192" s="56"/>
      <c r="I192" s="56"/>
      <c r="J192" s="56"/>
      <c r="K192" s="56"/>
      <c r="L192" s="56"/>
      <c r="M192" s="56"/>
      <c r="N192" s="56"/>
      <c r="O192" s="56"/>
      <c r="P192" s="56"/>
      <c r="Q192" s="56"/>
      <c r="R192" s="56"/>
      <c r="S192" s="56"/>
      <c r="T192" s="56"/>
    </row>
    <row r="193" ht="14.25" customHeight="1">
      <c r="A193" s="56"/>
      <c r="B193" s="56"/>
      <c r="C193" s="56"/>
      <c r="D193" s="56"/>
      <c r="E193" s="56"/>
      <c r="F193" s="56"/>
      <c r="G193" s="56"/>
      <c r="H193" s="56"/>
      <c r="I193" s="56"/>
      <c r="J193" s="56"/>
      <c r="K193" s="56"/>
      <c r="L193" s="56"/>
      <c r="M193" s="56"/>
      <c r="N193" s="56"/>
      <c r="O193" s="56"/>
      <c r="P193" s="56"/>
      <c r="Q193" s="56"/>
      <c r="R193" s="56"/>
      <c r="S193" s="56"/>
      <c r="T193" s="56"/>
    </row>
    <row r="194" ht="14.25" customHeight="1">
      <c r="A194" s="56"/>
      <c r="B194" s="56"/>
      <c r="C194" s="56"/>
      <c r="D194" s="56"/>
      <c r="E194" s="56"/>
      <c r="F194" s="56"/>
      <c r="G194" s="56"/>
      <c r="H194" s="56"/>
      <c r="I194" s="56"/>
      <c r="J194" s="56"/>
      <c r="K194" s="56"/>
      <c r="L194" s="56"/>
      <c r="M194" s="56"/>
      <c r="N194" s="56"/>
      <c r="O194" s="56"/>
      <c r="P194" s="56"/>
      <c r="Q194" s="56"/>
      <c r="R194" s="56"/>
      <c r="S194" s="56"/>
      <c r="T194" s="56"/>
    </row>
    <row r="195" ht="14.25" customHeight="1">
      <c r="A195" s="56"/>
      <c r="B195" s="56"/>
      <c r="C195" s="56"/>
      <c r="D195" s="56"/>
      <c r="E195" s="56"/>
      <c r="F195" s="56"/>
      <c r="G195" s="56"/>
      <c r="H195" s="56"/>
      <c r="I195" s="56"/>
      <c r="J195" s="56"/>
      <c r="K195" s="56"/>
      <c r="L195" s="56"/>
      <c r="M195" s="56"/>
      <c r="N195" s="56"/>
      <c r="O195" s="56"/>
      <c r="P195" s="56"/>
      <c r="Q195" s="56"/>
      <c r="R195" s="56"/>
      <c r="S195" s="56"/>
      <c r="T195" s="56"/>
    </row>
    <row r="196" ht="14.25" customHeight="1">
      <c r="A196" s="56"/>
      <c r="B196" s="56"/>
      <c r="C196" s="56"/>
      <c r="D196" s="56"/>
      <c r="E196" s="56"/>
      <c r="F196" s="56"/>
      <c r="G196" s="56"/>
      <c r="H196" s="56"/>
      <c r="I196" s="56"/>
      <c r="J196" s="56"/>
      <c r="K196" s="56"/>
      <c r="L196" s="56"/>
      <c r="M196" s="56"/>
      <c r="N196" s="56"/>
      <c r="O196" s="56"/>
      <c r="P196" s="56"/>
      <c r="Q196" s="56"/>
      <c r="R196" s="56"/>
      <c r="S196" s="56"/>
      <c r="T196" s="56"/>
    </row>
    <row r="197" ht="14.25" customHeight="1">
      <c r="A197" s="56"/>
      <c r="B197" s="56"/>
      <c r="C197" s="56"/>
      <c r="D197" s="56"/>
      <c r="E197" s="56"/>
      <c r="F197" s="56"/>
      <c r="G197" s="56"/>
      <c r="H197" s="56"/>
      <c r="I197" s="56"/>
      <c r="J197" s="56"/>
      <c r="K197" s="56"/>
      <c r="L197" s="56"/>
      <c r="M197" s="56"/>
      <c r="N197" s="56"/>
      <c r="O197" s="56"/>
      <c r="P197" s="56"/>
      <c r="Q197" s="56"/>
      <c r="R197" s="56"/>
      <c r="S197" s="56"/>
      <c r="T197" s="56"/>
    </row>
    <row r="198" ht="14.25" customHeight="1">
      <c r="A198" s="56"/>
      <c r="B198" s="56"/>
      <c r="C198" s="56"/>
      <c r="D198" s="56"/>
      <c r="E198" s="56"/>
      <c r="F198" s="56"/>
      <c r="G198" s="56"/>
      <c r="H198" s="56"/>
      <c r="I198" s="56"/>
      <c r="J198" s="56"/>
      <c r="K198" s="56"/>
      <c r="L198" s="56"/>
      <c r="M198" s="56"/>
      <c r="N198" s="56"/>
      <c r="O198" s="56"/>
      <c r="P198" s="56"/>
      <c r="Q198" s="56"/>
      <c r="R198" s="56"/>
      <c r="S198" s="56"/>
      <c r="T198" s="56"/>
    </row>
    <row r="199" ht="14.25" customHeight="1">
      <c r="A199" s="56"/>
      <c r="B199" s="56"/>
      <c r="C199" s="56"/>
      <c r="D199" s="56"/>
      <c r="E199" s="56"/>
      <c r="F199" s="56"/>
      <c r="G199" s="56"/>
      <c r="H199" s="56"/>
      <c r="I199" s="56"/>
      <c r="J199" s="56"/>
      <c r="K199" s="56"/>
      <c r="L199" s="56"/>
      <c r="M199" s="56"/>
      <c r="N199" s="56"/>
      <c r="O199" s="56"/>
      <c r="P199" s="56"/>
      <c r="Q199" s="56"/>
      <c r="R199" s="56"/>
      <c r="S199" s="56"/>
      <c r="T199" s="56"/>
    </row>
    <row r="200" ht="14.25" customHeight="1">
      <c r="A200" s="56"/>
      <c r="B200" s="56"/>
      <c r="C200" s="56"/>
      <c r="D200" s="56"/>
      <c r="E200" s="56"/>
      <c r="F200" s="56"/>
      <c r="G200" s="56"/>
      <c r="H200" s="56"/>
      <c r="I200" s="56"/>
      <c r="J200" s="56"/>
      <c r="K200" s="56"/>
      <c r="L200" s="56"/>
      <c r="M200" s="56"/>
      <c r="N200" s="56"/>
      <c r="O200" s="56"/>
      <c r="P200" s="56"/>
      <c r="Q200" s="56"/>
      <c r="R200" s="56"/>
      <c r="S200" s="56"/>
      <c r="T200" s="56"/>
    </row>
    <row r="201" ht="14.25" customHeight="1">
      <c r="A201" s="56"/>
      <c r="B201" s="56"/>
      <c r="C201" s="56"/>
      <c r="D201" s="56"/>
      <c r="E201" s="56"/>
      <c r="F201" s="56"/>
      <c r="G201" s="56"/>
      <c r="H201" s="56"/>
      <c r="I201" s="56"/>
      <c r="J201" s="56"/>
      <c r="K201" s="56"/>
      <c r="L201" s="56"/>
      <c r="M201" s="56"/>
      <c r="N201" s="56"/>
      <c r="O201" s="56"/>
      <c r="P201" s="56"/>
      <c r="Q201" s="56"/>
      <c r="R201" s="56"/>
      <c r="S201" s="56"/>
      <c r="T201" s="56"/>
    </row>
    <row r="202" ht="14.25" customHeight="1">
      <c r="A202" s="56"/>
      <c r="B202" s="56"/>
      <c r="C202" s="56"/>
      <c r="D202" s="56"/>
      <c r="E202" s="56"/>
      <c r="F202" s="56"/>
      <c r="G202" s="56"/>
      <c r="H202" s="56"/>
      <c r="I202" s="56"/>
      <c r="J202" s="56"/>
      <c r="K202" s="56"/>
      <c r="L202" s="56"/>
      <c r="M202" s="56"/>
      <c r="N202" s="56"/>
      <c r="O202" s="56"/>
      <c r="P202" s="56"/>
      <c r="Q202" s="56"/>
      <c r="R202" s="56"/>
      <c r="S202" s="56"/>
      <c r="T202" s="56"/>
    </row>
    <row r="203" ht="14.25" customHeight="1">
      <c r="A203" s="56"/>
      <c r="B203" s="56"/>
      <c r="C203" s="56"/>
      <c r="D203" s="56"/>
      <c r="E203" s="56"/>
      <c r="F203" s="56"/>
      <c r="G203" s="56"/>
      <c r="H203" s="56"/>
      <c r="I203" s="56"/>
      <c r="J203" s="56"/>
      <c r="K203" s="56"/>
      <c r="L203" s="56"/>
      <c r="M203" s="56"/>
      <c r="N203" s="56"/>
      <c r="O203" s="56"/>
      <c r="P203" s="56"/>
      <c r="Q203" s="56"/>
      <c r="R203" s="56"/>
      <c r="S203" s="56"/>
      <c r="T203" s="56"/>
    </row>
    <row r="204" ht="14.25" customHeight="1">
      <c r="A204" s="56"/>
      <c r="B204" s="56"/>
      <c r="C204" s="56"/>
      <c r="D204" s="56"/>
      <c r="E204" s="56"/>
      <c r="F204" s="56"/>
      <c r="G204" s="56"/>
      <c r="H204" s="56"/>
      <c r="I204" s="56"/>
      <c r="J204" s="56"/>
      <c r="K204" s="56"/>
      <c r="L204" s="56"/>
      <c r="M204" s="56"/>
      <c r="N204" s="56"/>
      <c r="O204" s="56"/>
      <c r="P204" s="56"/>
      <c r="Q204" s="56"/>
      <c r="R204" s="56"/>
      <c r="S204" s="56"/>
      <c r="T204" s="56"/>
    </row>
    <row r="205" ht="14.25" customHeight="1">
      <c r="A205" s="56"/>
      <c r="B205" s="56"/>
      <c r="C205" s="56"/>
      <c r="D205" s="56"/>
      <c r="E205" s="56"/>
      <c r="F205" s="56"/>
      <c r="G205" s="56"/>
      <c r="H205" s="56"/>
      <c r="I205" s="56"/>
      <c r="J205" s="56"/>
      <c r="K205" s="56"/>
      <c r="L205" s="56"/>
      <c r="M205" s="56"/>
      <c r="N205" s="56"/>
      <c r="O205" s="56"/>
      <c r="P205" s="56"/>
      <c r="Q205" s="56"/>
      <c r="R205" s="56"/>
      <c r="S205" s="56"/>
      <c r="T205" s="56"/>
    </row>
    <row r="206" ht="14.25" customHeight="1">
      <c r="A206" s="56"/>
      <c r="B206" s="56"/>
      <c r="C206" s="56"/>
      <c r="D206" s="56"/>
      <c r="E206" s="56"/>
      <c r="F206" s="56"/>
      <c r="G206" s="56"/>
      <c r="H206" s="56"/>
      <c r="I206" s="56"/>
      <c r="J206" s="56"/>
      <c r="K206" s="56"/>
      <c r="L206" s="56"/>
      <c r="M206" s="56"/>
      <c r="N206" s="56"/>
      <c r="O206" s="56"/>
      <c r="P206" s="56"/>
      <c r="Q206" s="56"/>
      <c r="R206" s="56"/>
      <c r="S206" s="56"/>
      <c r="T206" s="56"/>
    </row>
    <row r="207" ht="14.25" customHeight="1">
      <c r="A207" s="56"/>
      <c r="B207" s="56"/>
      <c r="C207" s="56"/>
      <c r="D207" s="56"/>
      <c r="E207" s="56"/>
      <c r="F207" s="56"/>
      <c r="G207" s="56"/>
      <c r="H207" s="56"/>
      <c r="I207" s="56"/>
      <c r="J207" s="56"/>
      <c r="K207" s="56"/>
      <c r="L207" s="56"/>
      <c r="M207" s="56"/>
      <c r="N207" s="56"/>
      <c r="O207" s="56"/>
      <c r="P207" s="56"/>
      <c r="Q207" s="56"/>
      <c r="R207" s="56"/>
      <c r="S207" s="56"/>
      <c r="T207" s="56"/>
    </row>
    <row r="208" ht="14.25" customHeight="1">
      <c r="A208" s="56"/>
      <c r="B208" s="56"/>
      <c r="C208" s="56"/>
      <c r="D208" s="56"/>
      <c r="E208" s="56"/>
      <c r="F208" s="56"/>
      <c r="G208" s="56"/>
      <c r="H208" s="56"/>
      <c r="I208" s="56"/>
      <c r="J208" s="56"/>
      <c r="K208" s="56"/>
      <c r="L208" s="56"/>
      <c r="M208" s="56"/>
      <c r="N208" s="56"/>
      <c r="O208" s="56"/>
      <c r="P208" s="56"/>
      <c r="Q208" s="56"/>
      <c r="R208" s="56"/>
      <c r="S208" s="56"/>
      <c r="T208" s="56"/>
    </row>
    <row r="209" ht="14.25" customHeight="1">
      <c r="A209" s="56"/>
      <c r="B209" s="56"/>
      <c r="C209" s="56"/>
      <c r="D209" s="56"/>
      <c r="E209" s="56"/>
      <c r="F209" s="56"/>
      <c r="G209" s="56"/>
      <c r="H209" s="56"/>
      <c r="I209" s="56"/>
      <c r="J209" s="56"/>
      <c r="K209" s="56"/>
      <c r="L209" s="56"/>
      <c r="M209" s="56"/>
      <c r="N209" s="56"/>
      <c r="O209" s="56"/>
      <c r="P209" s="56"/>
      <c r="Q209" s="56"/>
      <c r="R209" s="56"/>
      <c r="S209" s="56"/>
      <c r="T209" s="56"/>
    </row>
    <row r="210" ht="14.25" customHeight="1">
      <c r="A210" s="56"/>
      <c r="B210" s="56"/>
      <c r="C210" s="56"/>
      <c r="D210" s="56"/>
      <c r="E210" s="56"/>
      <c r="F210" s="56"/>
      <c r="G210" s="56"/>
      <c r="H210" s="56"/>
      <c r="I210" s="56"/>
      <c r="J210" s="56"/>
      <c r="K210" s="56"/>
      <c r="L210" s="56"/>
      <c r="M210" s="56"/>
      <c r="N210" s="56"/>
      <c r="O210" s="56"/>
      <c r="P210" s="56"/>
      <c r="Q210" s="56"/>
      <c r="R210" s="56"/>
      <c r="S210" s="56"/>
      <c r="T210" s="56"/>
    </row>
    <row r="211" ht="14.25" customHeight="1">
      <c r="A211" s="56"/>
      <c r="B211" s="56"/>
      <c r="C211" s="56"/>
      <c r="D211" s="56"/>
      <c r="E211" s="56"/>
      <c r="F211" s="56"/>
      <c r="G211" s="56"/>
      <c r="H211" s="56"/>
      <c r="I211" s="56"/>
      <c r="J211" s="56"/>
      <c r="K211" s="56"/>
      <c r="L211" s="56"/>
      <c r="M211" s="56"/>
      <c r="N211" s="56"/>
      <c r="O211" s="56"/>
      <c r="P211" s="56"/>
      <c r="Q211" s="56"/>
      <c r="R211" s="56"/>
      <c r="S211" s="56"/>
      <c r="T211" s="56"/>
    </row>
    <row r="212" ht="14.25" customHeight="1">
      <c r="A212" s="56"/>
      <c r="B212" s="56"/>
      <c r="C212" s="56"/>
      <c r="D212" s="56"/>
      <c r="E212" s="56"/>
      <c r="F212" s="56"/>
      <c r="G212" s="56"/>
      <c r="H212" s="56"/>
      <c r="I212" s="56"/>
      <c r="J212" s="56"/>
      <c r="K212" s="56"/>
      <c r="L212" s="56"/>
      <c r="M212" s="56"/>
      <c r="N212" s="56"/>
      <c r="O212" s="56"/>
      <c r="P212" s="56"/>
      <c r="Q212" s="56"/>
      <c r="R212" s="56"/>
      <c r="S212" s="56"/>
      <c r="T212" s="56"/>
    </row>
    <row r="213" ht="14.25" customHeight="1">
      <c r="A213" s="56"/>
      <c r="B213" s="56"/>
      <c r="C213" s="56"/>
      <c r="D213" s="56"/>
      <c r="E213" s="56"/>
      <c r="F213" s="56"/>
      <c r="G213" s="56"/>
      <c r="H213" s="56"/>
      <c r="I213" s="56"/>
      <c r="J213" s="56"/>
      <c r="K213" s="56"/>
      <c r="L213" s="56"/>
      <c r="M213" s="56"/>
      <c r="N213" s="56"/>
      <c r="O213" s="56"/>
      <c r="P213" s="56"/>
      <c r="Q213" s="56"/>
      <c r="R213" s="56"/>
      <c r="S213" s="56"/>
      <c r="T213" s="56"/>
    </row>
    <row r="214" ht="14.25" customHeight="1">
      <c r="A214" s="56"/>
      <c r="B214" s="56"/>
      <c r="C214" s="56"/>
      <c r="D214" s="56"/>
      <c r="E214" s="56"/>
      <c r="F214" s="56"/>
      <c r="G214" s="56"/>
      <c r="H214" s="56"/>
      <c r="I214" s="56"/>
      <c r="J214" s="56"/>
      <c r="K214" s="56"/>
      <c r="L214" s="56"/>
      <c r="M214" s="56"/>
      <c r="N214" s="56"/>
      <c r="O214" s="56"/>
      <c r="P214" s="56"/>
      <c r="Q214" s="56"/>
      <c r="R214" s="56"/>
      <c r="S214" s="56"/>
      <c r="T214" s="56"/>
    </row>
    <row r="215" ht="14.25" customHeight="1">
      <c r="A215" s="56"/>
      <c r="B215" s="56"/>
      <c r="C215" s="56"/>
      <c r="D215" s="56"/>
      <c r="E215" s="56"/>
      <c r="F215" s="56"/>
      <c r="G215" s="56"/>
      <c r="H215" s="56"/>
      <c r="I215" s="56"/>
      <c r="J215" s="56"/>
      <c r="K215" s="56"/>
      <c r="L215" s="56"/>
      <c r="M215" s="56"/>
      <c r="N215" s="56"/>
      <c r="O215" s="56"/>
      <c r="P215" s="56"/>
      <c r="Q215" s="56"/>
      <c r="R215" s="56"/>
      <c r="S215" s="56"/>
      <c r="T215" s="56"/>
    </row>
    <row r="216" ht="14.25" customHeight="1">
      <c r="A216" s="56"/>
      <c r="B216" s="56"/>
      <c r="C216" s="56"/>
      <c r="D216" s="56"/>
      <c r="E216" s="56"/>
      <c r="F216" s="56"/>
      <c r="G216" s="56"/>
      <c r="H216" s="56"/>
      <c r="I216" s="56"/>
      <c r="J216" s="56"/>
      <c r="K216" s="56"/>
      <c r="L216" s="56"/>
      <c r="M216" s="56"/>
      <c r="N216" s="56"/>
      <c r="O216" s="56"/>
      <c r="P216" s="56"/>
      <c r="Q216" s="56"/>
      <c r="R216" s="56"/>
      <c r="S216" s="56"/>
      <c r="T216" s="56"/>
    </row>
    <row r="217" ht="14.25" customHeight="1">
      <c r="A217" s="56"/>
      <c r="B217" s="56"/>
      <c r="C217" s="56"/>
      <c r="D217" s="56"/>
      <c r="E217" s="56"/>
      <c r="F217" s="56"/>
      <c r="G217" s="56"/>
      <c r="H217" s="56"/>
      <c r="I217" s="56"/>
      <c r="J217" s="56"/>
      <c r="K217" s="56"/>
      <c r="L217" s="56"/>
      <c r="M217" s="56"/>
      <c r="N217" s="56"/>
      <c r="O217" s="56"/>
      <c r="P217" s="56"/>
      <c r="Q217" s="56"/>
      <c r="R217" s="56"/>
      <c r="S217" s="56"/>
      <c r="T217" s="56"/>
    </row>
    <row r="218" ht="14.25" customHeight="1">
      <c r="A218" s="56"/>
      <c r="B218" s="56"/>
      <c r="C218" s="56"/>
      <c r="D218" s="56"/>
      <c r="E218" s="56"/>
      <c r="F218" s="56"/>
      <c r="G218" s="56"/>
      <c r="H218" s="56"/>
      <c r="I218" s="56"/>
      <c r="J218" s="56"/>
      <c r="K218" s="56"/>
      <c r="L218" s="56"/>
      <c r="M218" s="56"/>
      <c r="N218" s="56"/>
      <c r="O218" s="56"/>
      <c r="P218" s="56"/>
      <c r="Q218" s="56"/>
      <c r="R218" s="56"/>
      <c r="S218" s="56"/>
      <c r="T218" s="56"/>
    </row>
    <row r="219" ht="14.25" customHeight="1">
      <c r="A219" s="56"/>
      <c r="B219" s="56"/>
      <c r="C219" s="56"/>
      <c r="D219" s="56"/>
      <c r="E219" s="56"/>
      <c r="F219" s="56"/>
      <c r="G219" s="56"/>
      <c r="H219" s="56"/>
      <c r="I219" s="56"/>
      <c r="J219" s="56"/>
      <c r="K219" s="56"/>
      <c r="L219" s="56"/>
      <c r="M219" s="56"/>
      <c r="N219" s="56"/>
      <c r="O219" s="56"/>
      <c r="P219" s="56"/>
      <c r="Q219" s="56"/>
      <c r="R219" s="56"/>
      <c r="S219" s="56"/>
      <c r="T219" s="56"/>
    </row>
    <row r="220" ht="14.25" customHeight="1">
      <c r="A220" s="56"/>
      <c r="B220" s="56"/>
      <c r="C220" s="56"/>
      <c r="D220" s="56"/>
      <c r="E220" s="56"/>
      <c r="F220" s="56"/>
      <c r="G220" s="56"/>
      <c r="H220" s="56"/>
      <c r="I220" s="56"/>
      <c r="J220" s="56"/>
      <c r="K220" s="56"/>
      <c r="L220" s="56"/>
      <c r="M220" s="56"/>
      <c r="N220" s="56"/>
      <c r="O220" s="56"/>
      <c r="P220" s="56"/>
      <c r="Q220" s="56"/>
      <c r="R220" s="56"/>
      <c r="S220" s="56"/>
      <c r="T220" s="56"/>
    </row>
    <row r="221" ht="14.25" customHeight="1">
      <c r="A221" s="56"/>
      <c r="B221" s="56"/>
      <c r="C221" s="56"/>
      <c r="D221" s="56"/>
      <c r="E221" s="56"/>
      <c r="F221" s="56"/>
      <c r="G221" s="56"/>
      <c r="H221" s="56"/>
      <c r="I221" s="56"/>
      <c r="J221" s="56"/>
      <c r="K221" s="56"/>
      <c r="L221" s="56"/>
      <c r="M221" s="56"/>
      <c r="N221" s="56"/>
      <c r="O221" s="56"/>
      <c r="P221" s="56"/>
      <c r="Q221" s="56"/>
      <c r="R221" s="56"/>
      <c r="S221" s="56"/>
      <c r="T221" s="56"/>
    </row>
    <row r="222" ht="14.25" customHeight="1">
      <c r="A222" s="56"/>
      <c r="B222" s="56"/>
      <c r="C222" s="56"/>
      <c r="D222" s="56"/>
      <c r="E222" s="56"/>
      <c r="F222" s="56"/>
      <c r="G222" s="56"/>
      <c r="H222" s="56"/>
      <c r="I222" s="56"/>
      <c r="J222" s="56"/>
      <c r="K222" s="56"/>
      <c r="L222" s="56"/>
      <c r="M222" s="56"/>
      <c r="N222" s="56"/>
      <c r="O222" s="56"/>
      <c r="P222" s="56"/>
      <c r="Q222" s="56"/>
      <c r="R222" s="56"/>
      <c r="S222" s="56"/>
      <c r="T222" s="56"/>
    </row>
    <row r="223" ht="14.25" customHeight="1">
      <c r="A223" s="56"/>
      <c r="B223" s="56"/>
      <c r="C223" s="56"/>
      <c r="D223" s="56"/>
      <c r="E223" s="56"/>
      <c r="F223" s="56"/>
      <c r="G223" s="56"/>
      <c r="H223" s="56"/>
      <c r="I223" s="56"/>
      <c r="J223" s="56"/>
      <c r="K223" s="56"/>
      <c r="L223" s="56"/>
      <c r="M223" s="56"/>
      <c r="N223" s="56"/>
      <c r="O223" s="56"/>
      <c r="P223" s="56"/>
      <c r="Q223" s="56"/>
      <c r="R223" s="56"/>
      <c r="S223" s="56"/>
      <c r="T223" s="56"/>
    </row>
    <row r="224" ht="14.25" customHeight="1">
      <c r="A224" s="56"/>
      <c r="B224" s="56"/>
      <c r="C224" s="56"/>
      <c r="D224" s="56"/>
      <c r="E224" s="56"/>
      <c r="F224" s="56"/>
      <c r="G224" s="56"/>
      <c r="H224" s="56"/>
      <c r="I224" s="56"/>
      <c r="J224" s="56"/>
      <c r="K224" s="56"/>
      <c r="L224" s="56"/>
      <c r="M224" s="56"/>
      <c r="N224" s="56"/>
      <c r="O224" s="56"/>
      <c r="P224" s="56"/>
      <c r="Q224" s="56"/>
      <c r="R224" s="56"/>
      <c r="S224" s="56"/>
      <c r="T224" s="56"/>
    </row>
    <row r="225" ht="14.25" customHeight="1">
      <c r="A225" s="56"/>
      <c r="B225" s="56"/>
      <c r="C225" s="56"/>
      <c r="D225" s="56"/>
      <c r="E225" s="56"/>
      <c r="F225" s="56"/>
      <c r="G225" s="56"/>
      <c r="H225" s="56"/>
      <c r="I225" s="56"/>
      <c r="J225" s="56"/>
      <c r="K225" s="56"/>
      <c r="L225" s="56"/>
      <c r="M225" s="56"/>
      <c r="N225" s="56"/>
      <c r="O225" s="56"/>
      <c r="P225" s="56"/>
      <c r="Q225" s="56"/>
      <c r="R225" s="56"/>
      <c r="S225" s="56"/>
      <c r="T225" s="56"/>
    </row>
    <row r="226" ht="14.25" customHeight="1">
      <c r="A226" s="56"/>
      <c r="B226" s="56"/>
      <c r="C226" s="56"/>
      <c r="D226" s="56"/>
      <c r="E226" s="56"/>
      <c r="F226" s="56"/>
      <c r="G226" s="56"/>
      <c r="H226" s="56"/>
      <c r="I226" s="56"/>
      <c r="J226" s="56"/>
      <c r="K226" s="56"/>
      <c r="L226" s="56"/>
      <c r="M226" s="56"/>
      <c r="N226" s="56"/>
      <c r="O226" s="56"/>
      <c r="P226" s="56"/>
      <c r="Q226" s="56"/>
      <c r="R226" s="56"/>
      <c r="S226" s="56"/>
      <c r="T226" s="56"/>
    </row>
    <row r="227" ht="14.25" customHeight="1">
      <c r="A227" s="56"/>
      <c r="B227" s="56"/>
      <c r="C227" s="56"/>
      <c r="D227" s="56"/>
      <c r="E227" s="56"/>
      <c r="F227" s="56"/>
      <c r="G227" s="56"/>
      <c r="H227" s="56"/>
      <c r="I227" s="56"/>
      <c r="J227" s="56"/>
      <c r="K227" s="56"/>
      <c r="L227" s="56"/>
      <c r="M227" s="56"/>
      <c r="N227" s="56"/>
      <c r="O227" s="56"/>
      <c r="P227" s="56"/>
      <c r="Q227" s="56"/>
      <c r="R227" s="56"/>
      <c r="S227" s="56"/>
      <c r="T227" s="56"/>
    </row>
    <row r="228" ht="14.25" customHeight="1">
      <c r="A228" s="56"/>
      <c r="B228" s="56"/>
      <c r="C228" s="56"/>
      <c r="D228" s="56"/>
      <c r="E228" s="56"/>
      <c r="F228" s="56"/>
      <c r="G228" s="56"/>
      <c r="H228" s="56"/>
      <c r="I228" s="56"/>
      <c r="J228" s="56"/>
      <c r="K228" s="56"/>
      <c r="L228" s="56"/>
      <c r="M228" s="56"/>
      <c r="N228" s="56"/>
      <c r="O228" s="56"/>
      <c r="P228" s="56"/>
      <c r="Q228" s="56"/>
      <c r="R228" s="56"/>
      <c r="S228" s="56"/>
      <c r="T228" s="56"/>
    </row>
    <row r="229" ht="14.25" customHeight="1">
      <c r="A229" s="56"/>
      <c r="B229" s="56"/>
      <c r="C229" s="56"/>
      <c r="D229" s="56"/>
      <c r="E229" s="56"/>
      <c r="F229" s="56"/>
      <c r="G229" s="56"/>
      <c r="H229" s="56"/>
      <c r="I229" s="56"/>
      <c r="J229" s="56"/>
      <c r="K229" s="56"/>
      <c r="L229" s="56"/>
      <c r="M229" s="56"/>
      <c r="N229" s="56"/>
      <c r="O229" s="56"/>
      <c r="P229" s="56"/>
      <c r="Q229" s="56"/>
      <c r="R229" s="56"/>
      <c r="S229" s="56"/>
      <c r="T229" s="56"/>
    </row>
    <row r="230" ht="14.25" customHeight="1">
      <c r="A230" s="56"/>
      <c r="B230" s="56"/>
      <c r="C230" s="56"/>
      <c r="D230" s="56"/>
      <c r="E230" s="56"/>
      <c r="F230" s="56"/>
      <c r="G230" s="56"/>
      <c r="H230" s="56"/>
      <c r="I230" s="56"/>
      <c r="J230" s="56"/>
      <c r="K230" s="56"/>
      <c r="L230" s="56"/>
      <c r="M230" s="56"/>
      <c r="N230" s="56"/>
      <c r="O230" s="56"/>
      <c r="P230" s="56"/>
      <c r="Q230" s="56"/>
      <c r="R230" s="56"/>
      <c r="S230" s="56"/>
      <c r="T230" s="56"/>
    </row>
    <row r="231" ht="14.25" customHeight="1">
      <c r="A231" s="56"/>
      <c r="B231" s="56"/>
      <c r="C231" s="56"/>
      <c r="D231" s="56"/>
      <c r="E231" s="56"/>
      <c r="F231" s="56"/>
      <c r="G231" s="56"/>
      <c r="H231" s="56"/>
      <c r="I231" s="56"/>
      <c r="J231" s="56"/>
      <c r="K231" s="56"/>
      <c r="L231" s="56"/>
      <c r="M231" s="56"/>
      <c r="N231" s="56"/>
      <c r="O231" s="56"/>
      <c r="P231" s="56"/>
      <c r="Q231" s="56"/>
      <c r="R231" s="56"/>
      <c r="S231" s="56"/>
      <c r="T231" s="56"/>
    </row>
    <row r="232" ht="14.25" customHeight="1">
      <c r="A232" s="56"/>
      <c r="B232" s="56"/>
      <c r="C232" s="56"/>
      <c r="D232" s="56"/>
      <c r="E232" s="56"/>
      <c r="F232" s="56"/>
      <c r="G232" s="56"/>
      <c r="H232" s="56"/>
      <c r="I232" s="56"/>
      <c r="J232" s="56"/>
      <c r="K232" s="56"/>
      <c r="L232" s="56"/>
      <c r="M232" s="56"/>
      <c r="N232" s="56"/>
      <c r="O232" s="56"/>
      <c r="P232" s="56"/>
      <c r="Q232" s="56"/>
      <c r="R232" s="56"/>
      <c r="S232" s="56"/>
      <c r="T232" s="56"/>
    </row>
    <row r="233" ht="14.25" customHeight="1">
      <c r="A233" s="56"/>
      <c r="B233" s="56"/>
      <c r="C233" s="56"/>
      <c r="D233" s="56"/>
      <c r="E233" s="56"/>
      <c r="F233" s="56"/>
      <c r="G233" s="56"/>
      <c r="H233" s="56"/>
      <c r="I233" s="56"/>
      <c r="J233" s="56"/>
      <c r="K233" s="56"/>
      <c r="L233" s="56"/>
      <c r="M233" s="56"/>
      <c r="N233" s="56"/>
      <c r="O233" s="56"/>
      <c r="P233" s="56"/>
      <c r="Q233" s="56"/>
      <c r="R233" s="56"/>
      <c r="S233" s="56"/>
      <c r="T233" s="56"/>
    </row>
    <row r="234" ht="14.25" customHeight="1">
      <c r="A234" s="56"/>
      <c r="B234" s="56"/>
      <c r="C234" s="56"/>
      <c r="D234" s="56"/>
      <c r="E234" s="56"/>
      <c r="F234" s="56"/>
      <c r="G234" s="56"/>
      <c r="H234" s="56"/>
      <c r="I234" s="56"/>
      <c r="J234" s="56"/>
      <c r="K234" s="56"/>
      <c r="L234" s="56"/>
      <c r="M234" s="56"/>
      <c r="N234" s="56"/>
      <c r="O234" s="56"/>
      <c r="P234" s="56"/>
      <c r="Q234" s="56"/>
      <c r="R234" s="56"/>
      <c r="S234" s="56"/>
      <c r="T234" s="56"/>
    </row>
    <row r="235" ht="14.25" customHeight="1">
      <c r="A235" s="56"/>
      <c r="B235" s="56"/>
      <c r="C235" s="56"/>
      <c r="D235" s="56"/>
      <c r="E235" s="56"/>
      <c r="F235" s="56"/>
      <c r="G235" s="56"/>
      <c r="H235" s="56"/>
      <c r="I235" s="56"/>
      <c r="J235" s="56"/>
      <c r="K235" s="56"/>
      <c r="L235" s="56"/>
      <c r="M235" s="56"/>
      <c r="N235" s="56"/>
      <c r="O235" s="56"/>
      <c r="P235" s="56"/>
      <c r="Q235" s="56"/>
      <c r="R235" s="56"/>
      <c r="S235" s="56"/>
      <c r="T235" s="56"/>
    </row>
    <row r="236" ht="14.25" customHeight="1">
      <c r="A236" s="56"/>
      <c r="B236" s="56"/>
      <c r="C236" s="56"/>
      <c r="D236" s="56"/>
      <c r="E236" s="56"/>
      <c r="F236" s="56"/>
      <c r="G236" s="56"/>
      <c r="H236" s="56"/>
      <c r="I236" s="56"/>
      <c r="J236" s="56"/>
      <c r="K236" s="56"/>
      <c r="L236" s="56"/>
      <c r="M236" s="56"/>
      <c r="N236" s="56"/>
      <c r="O236" s="56"/>
      <c r="P236" s="56"/>
      <c r="Q236" s="56"/>
      <c r="R236" s="56"/>
      <c r="S236" s="56"/>
      <c r="T236" s="56"/>
    </row>
    <row r="237" ht="14.25" customHeight="1">
      <c r="A237" s="56"/>
      <c r="B237" s="56"/>
      <c r="C237" s="56"/>
      <c r="D237" s="56"/>
      <c r="E237" s="56"/>
      <c r="F237" s="56"/>
      <c r="G237" s="56"/>
      <c r="H237" s="56"/>
      <c r="I237" s="56"/>
      <c r="J237" s="56"/>
      <c r="K237" s="56"/>
      <c r="L237" s="56"/>
      <c r="M237" s="56"/>
      <c r="N237" s="56"/>
      <c r="O237" s="56"/>
      <c r="P237" s="56"/>
      <c r="Q237" s="56"/>
      <c r="R237" s="56"/>
      <c r="S237" s="56"/>
      <c r="T237" s="56"/>
    </row>
    <row r="238" ht="14.25" customHeight="1">
      <c r="A238" s="56"/>
      <c r="B238" s="56"/>
      <c r="C238" s="56"/>
      <c r="D238" s="56"/>
      <c r="E238" s="56"/>
      <c r="F238" s="56"/>
      <c r="G238" s="56"/>
      <c r="H238" s="56"/>
      <c r="I238" s="56"/>
      <c r="J238" s="56"/>
      <c r="K238" s="56"/>
      <c r="L238" s="56"/>
      <c r="M238" s="56"/>
      <c r="N238" s="56"/>
      <c r="O238" s="56"/>
      <c r="P238" s="56"/>
      <c r="Q238" s="56"/>
      <c r="R238" s="56"/>
      <c r="S238" s="56"/>
      <c r="T238" s="56"/>
    </row>
    <row r="239" ht="14.25" customHeight="1">
      <c r="A239" s="56"/>
      <c r="B239" s="56"/>
      <c r="C239" s="56"/>
      <c r="D239" s="56"/>
      <c r="E239" s="56"/>
      <c r="F239" s="56"/>
      <c r="G239" s="56"/>
      <c r="H239" s="56"/>
      <c r="I239" s="56"/>
      <c r="J239" s="56"/>
      <c r="K239" s="56"/>
      <c r="L239" s="56"/>
      <c r="M239" s="56"/>
      <c r="N239" s="56"/>
      <c r="O239" s="56"/>
      <c r="P239" s="56"/>
      <c r="Q239" s="56"/>
      <c r="R239" s="56"/>
      <c r="S239" s="56"/>
      <c r="T239" s="56"/>
    </row>
    <row r="240" ht="14.25" customHeight="1">
      <c r="A240" s="56"/>
      <c r="B240" s="56"/>
      <c r="C240" s="56"/>
      <c r="D240" s="56"/>
      <c r="E240" s="56"/>
      <c r="F240" s="56"/>
      <c r="G240" s="56"/>
      <c r="H240" s="56"/>
      <c r="I240" s="56"/>
      <c r="J240" s="56"/>
      <c r="K240" s="56"/>
      <c r="L240" s="56"/>
      <c r="M240" s="56"/>
      <c r="N240" s="56"/>
      <c r="O240" s="56"/>
      <c r="P240" s="56"/>
      <c r="Q240" s="56"/>
      <c r="R240" s="56"/>
      <c r="S240" s="56"/>
      <c r="T240" s="56"/>
    </row>
    <row r="241" ht="14.25" customHeight="1">
      <c r="A241" s="56"/>
      <c r="B241" s="56"/>
      <c r="C241" s="56"/>
      <c r="D241" s="56"/>
      <c r="E241" s="56"/>
      <c r="F241" s="56"/>
      <c r="G241" s="56"/>
      <c r="H241" s="56"/>
      <c r="I241" s="56"/>
      <c r="J241" s="56"/>
      <c r="K241" s="56"/>
      <c r="L241" s="56"/>
      <c r="M241" s="56"/>
      <c r="N241" s="56"/>
      <c r="O241" s="56"/>
      <c r="P241" s="56"/>
      <c r="Q241" s="56"/>
      <c r="R241" s="56"/>
      <c r="S241" s="56"/>
      <c r="T241" s="56"/>
    </row>
    <row r="242" ht="14.25" customHeight="1">
      <c r="A242" s="56"/>
      <c r="B242" s="56"/>
      <c r="C242" s="56"/>
      <c r="D242" s="56"/>
      <c r="E242" s="56"/>
      <c r="F242" s="56"/>
      <c r="G242" s="56"/>
      <c r="H242" s="56"/>
      <c r="I242" s="56"/>
      <c r="J242" s="56"/>
      <c r="K242" s="56"/>
      <c r="L242" s="56"/>
      <c r="M242" s="56"/>
      <c r="N242" s="56"/>
      <c r="O242" s="56"/>
      <c r="P242" s="56"/>
      <c r="Q242" s="56"/>
      <c r="R242" s="56"/>
      <c r="S242" s="56"/>
      <c r="T242" s="56"/>
    </row>
    <row r="243" ht="14.25" customHeight="1">
      <c r="A243" s="56"/>
      <c r="B243" s="56"/>
      <c r="C243" s="56"/>
      <c r="D243" s="56"/>
      <c r="E243" s="56"/>
      <c r="F243" s="56"/>
      <c r="G243" s="56"/>
      <c r="H243" s="56"/>
      <c r="I243" s="56"/>
      <c r="J243" s="56"/>
      <c r="K243" s="56"/>
      <c r="L243" s="56"/>
      <c r="M243" s="56"/>
      <c r="N243" s="56"/>
      <c r="O243" s="56"/>
      <c r="P243" s="56"/>
      <c r="Q243" s="56"/>
      <c r="R243" s="56"/>
      <c r="S243" s="56"/>
      <c r="T243" s="56"/>
    </row>
    <row r="244" ht="14.25" customHeight="1">
      <c r="A244" s="56"/>
      <c r="B244" s="56"/>
      <c r="C244" s="56"/>
      <c r="D244" s="56"/>
      <c r="E244" s="56"/>
      <c r="F244" s="56"/>
      <c r="G244" s="56"/>
      <c r="H244" s="56"/>
      <c r="I244" s="56"/>
      <c r="J244" s="56"/>
      <c r="K244" s="56"/>
      <c r="L244" s="56"/>
      <c r="M244" s="56"/>
      <c r="N244" s="56"/>
      <c r="O244" s="56"/>
      <c r="P244" s="56"/>
      <c r="Q244" s="56"/>
      <c r="R244" s="56"/>
      <c r="S244" s="56"/>
      <c r="T244" s="56"/>
    </row>
    <row r="245" ht="14.25" customHeight="1">
      <c r="A245" s="56"/>
      <c r="B245" s="56"/>
      <c r="C245" s="56"/>
      <c r="D245" s="56"/>
      <c r="E245" s="56"/>
      <c r="F245" s="56"/>
      <c r="G245" s="56"/>
      <c r="H245" s="56"/>
      <c r="I245" s="56"/>
      <c r="J245" s="56"/>
      <c r="K245" s="56"/>
      <c r="L245" s="56"/>
      <c r="M245" s="56"/>
      <c r="N245" s="56"/>
      <c r="O245" s="56"/>
      <c r="P245" s="56"/>
      <c r="Q245" s="56"/>
      <c r="R245" s="56"/>
      <c r="S245" s="56"/>
      <c r="T245" s="56"/>
    </row>
    <row r="246" ht="14.25" customHeight="1">
      <c r="A246" s="56"/>
      <c r="B246" s="56"/>
      <c r="C246" s="56"/>
      <c r="D246" s="56"/>
      <c r="E246" s="56"/>
      <c r="F246" s="56"/>
      <c r="G246" s="56"/>
      <c r="H246" s="56"/>
      <c r="I246" s="56"/>
      <c r="J246" s="56"/>
      <c r="K246" s="56"/>
      <c r="L246" s="56"/>
      <c r="M246" s="56"/>
      <c r="N246" s="56"/>
      <c r="O246" s="56"/>
      <c r="P246" s="56"/>
      <c r="Q246" s="56"/>
      <c r="R246" s="56"/>
      <c r="S246" s="56"/>
      <c r="T246" s="56"/>
    </row>
    <row r="247" ht="14.25" customHeight="1">
      <c r="A247" s="56"/>
      <c r="B247" s="56"/>
      <c r="C247" s="56"/>
      <c r="D247" s="56"/>
      <c r="E247" s="56"/>
      <c r="F247" s="56"/>
      <c r="G247" s="56"/>
      <c r="H247" s="56"/>
      <c r="I247" s="56"/>
      <c r="J247" s="56"/>
      <c r="K247" s="56"/>
      <c r="L247" s="56"/>
      <c r="M247" s="56"/>
      <c r="N247" s="56"/>
      <c r="O247" s="56"/>
      <c r="P247" s="56"/>
      <c r="Q247" s="56"/>
      <c r="R247" s="56"/>
      <c r="S247" s="56"/>
      <c r="T247" s="56"/>
    </row>
    <row r="248" ht="14.25" customHeight="1">
      <c r="A248" s="56"/>
      <c r="B248" s="56"/>
      <c r="C248" s="56"/>
      <c r="D248" s="56"/>
      <c r="E248" s="56"/>
      <c r="F248" s="56"/>
      <c r="G248" s="56"/>
      <c r="H248" s="56"/>
      <c r="I248" s="56"/>
      <c r="J248" s="56"/>
      <c r="K248" s="56"/>
      <c r="L248" s="56"/>
      <c r="M248" s="56"/>
      <c r="N248" s="56"/>
      <c r="O248" s="56"/>
      <c r="P248" s="56"/>
      <c r="Q248" s="56"/>
      <c r="R248" s="56"/>
      <c r="S248" s="56"/>
      <c r="T248" s="56"/>
    </row>
    <row r="249" ht="14.25" customHeight="1">
      <c r="A249" s="56"/>
      <c r="B249" s="56"/>
      <c r="C249" s="56"/>
      <c r="D249" s="56"/>
      <c r="E249" s="56"/>
      <c r="F249" s="56"/>
      <c r="G249" s="56"/>
      <c r="H249" s="56"/>
      <c r="I249" s="56"/>
      <c r="J249" s="56"/>
      <c r="K249" s="56"/>
      <c r="L249" s="56"/>
      <c r="M249" s="56"/>
      <c r="N249" s="56"/>
      <c r="O249" s="56"/>
      <c r="P249" s="56"/>
      <c r="Q249" s="56"/>
      <c r="R249" s="56"/>
      <c r="S249" s="56"/>
      <c r="T249" s="56"/>
    </row>
    <row r="250" ht="14.25" customHeight="1">
      <c r="A250" s="56"/>
      <c r="B250" s="56"/>
      <c r="C250" s="56"/>
      <c r="D250" s="56"/>
      <c r="E250" s="56"/>
      <c r="F250" s="56"/>
      <c r="G250" s="56"/>
      <c r="H250" s="56"/>
      <c r="I250" s="56"/>
      <c r="J250" s="56"/>
      <c r="K250" s="56"/>
      <c r="L250" s="56"/>
      <c r="M250" s="56"/>
      <c r="N250" s="56"/>
      <c r="O250" s="56"/>
      <c r="P250" s="56"/>
      <c r="Q250" s="56"/>
      <c r="R250" s="56"/>
      <c r="S250" s="56"/>
      <c r="T250" s="56"/>
    </row>
    <row r="251" ht="14.25" customHeight="1">
      <c r="A251" s="56"/>
      <c r="B251" s="56"/>
      <c r="C251" s="56"/>
      <c r="D251" s="56"/>
      <c r="E251" s="56"/>
      <c r="F251" s="56"/>
      <c r="G251" s="56"/>
      <c r="H251" s="56"/>
      <c r="I251" s="56"/>
      <c r="J251" s="56"/>
      <c r="K251" s="56"/>
      <c r="L251" s="56"/>
      <c r="M251" s="56"/>
      <c r="N251" s="56"/>
      <c r="O251" s="56"/>
      <c r="P251" s="56"/>
      <c r="Q251" s="56"/>
      <c r="R251" s="56"/>
      <c r="S251" s="56"/>
      <c r="T251" s="56"/>
    </row>
    <row r="252" ht="14.25" customHeight="1">
      <c r="A252" s="56"/>
      <c r="B252" s="56"/>
      <c r="C252" s="56"/>
      <c r="D252" s="56"/>
      <c r="E252" s="56"/>
      <c r="F252" s="56"/>
      <c r="G252" s="56"/>
      <c r="H252" s="56"/>
      <c r="I252" s="56"/>
      <c r="J252" s="56"/>
      <c r="K252" s="56"/>
      <c r="L252" s="56"/>
      <c r="M252" s="56"/>
      <c r="N252" s="56"/>
      <c r="O252" s="56"/>
      <c r="P252" s="56"/>
      <c r="Q252" s="56"/>
      <c r="R252" s="56"/>
      <c r="S252" s="56"/>
      <c r="T252" s="56"/>
    </row>
    <row r="253" ht="14.25" customHeight="1">
      <c r="A253" s="56"/>
      <c r="B253" s="56"/>
      <c r="C253" s="56"/>
      <c r="D253" s="56"/>
      <c r="E253" s="56"/>
      <c r="F253" s="56"/>
      <c r="G253" s="56"/>
      <c r="H253" s="56"/>
      <c r="I253" s="56"/>
      <c r="J253" s="56"/>
      <c r="K253" s="56"/>
      <c r="L253" s="56"/>
      <c r="M253" s="56"/>
      <c r="N253" s="56"/>
      <c r="O253" s="56"/>
      <c r="P253" s="56"/>
      <c r="Q253" s="56"/>
      <c r="R253" s="56"/>
      <c r="S253" s="56"/>
      <c r="T253" s="56"/>
    </row>
    <row r="254" ht="14.25" customHeight="1">
      <c r="A254" s="56"/>
      <c r="B254" s="56"/>
      <c r="C254" s="56"/>
      <c r="D254" s="56"/>
      <c r="E254" s="56"/>
      <c r="F254" s="56"/>
      <c r="G254" s="56"/>
      <c r="H254" s="56"/>
      <c r="I254" s="56"/>
      <c r="J254" s="56"/>
      <c r="K254" s="56"/>
      <c r="L254" s="56"/>
      <c r="M254" s="56"/>
      <c r="N254" s="56"/>
      <c r="O254" s="56"/>
      <c r="P254" s="56"/>
      <c r="Q254" s="56"/>
      <c r="R254" s="56"/>
      <c r="S254" s="56"/>
      <c r="T254" s="56"/>
    </row>
    <row r="255" ht="14.25" customHeight="1">
      <c r="A255" s="56"/>
      <c r="B255" s="56"/>
      <c r="C255" s="56"/>
      <c r="D255" s="56"/>
      <c r="E255" s="56"/>
      <c r="F255" s="56"/>
      <c r="G255" s="56"/>
      <c r="H255" s="56"/>
      <c r="I255" s="56"/>
      <c r="J255" s="56"/>
      <c r="K255" s="56"/>
      <c r="L255" s="56"/>
      <c r="M255" s="56"/>
      <c r="N255" s="56"/>
      <c r="O255" s="56"/>
      <c r="P255" s="56"/>
      <c r="Q255" s="56"/>
      <c r="R255" s="56"/>
      <c r="S255" s="56"/>
      <c r="T255" s="56"/>
    </row>
    <row r="256" ht="14.25" customHeight="1">
      <c r="A256" s="56"/>
      <c r="B256" s="56"/>
      <c r="C256" s="56"/>
      <c r="D256" s="56"/>
      <c r="E256" s="56"/>
      <c r="F256" s="56"/>
      <c r="G256" s="56"/>
      <c r="H256" s="56"/>
      <c r="I256" s="56"/>
      <c r="J256" s="56"/>
      <c r="K256" s="56"/>
      <c r="L256" s="56"/>
      <c r="M256" s="56"/>
      <c r="N256" s="56"/>
      <c r="O256" s="56"/>
      <c r="P256" s="56"/>
      <c r="Q256" s="56"/>
      <c r="R256" s="56"/>
      <c r="S256" s="56"/>
      <c r="T256" s="56"/>
    </row>
    <row r="257" ht="14.25" customHeight="1">
      <c r="A257" s="56"/>
      <c r="B257" s="56"/>
      <c r="C257" s="56"/>
      <c r="D257" s="56"/>
      <c r="E257" s="56"/>
      <c r="F257" s="56"/>
      <c r="G257" s="56"/>
      <c r="H257" s="56"/>
      <c r="I257" s="56"/>
      <c r="J257" s="56"/>
      <c r="K257" s="56"/>
      <c r="L257" s="56"/>
      <c r="M257" s="56"/>
      <c r="N257" s="56"/>
      <c r="O257" s="56"/>
      <c r="P257" s="56"/>
      <c r="Q257" s="56"/>
      <c r="R257" s="56"/>
      <c r="S257" s="56"/>
      <c r="T257" s="56"/>
    </row>
    <row r="258" ht="14.25" customHeight="1">
      <c r="A258" s="56"/>
      <c r="B258" s="56"/>
      <c r="C258" s="56"/>
      <c r="D258" s="56"/>
      <c r="E258" s="56"/>
      <c r="F258" s="56"/>
      <c r="G258" s="56"/>
      <c r="H258" s="56"/>
      <c r="I258" s="56"/>
      <c r="J258" s="56"/>
      <c r="K258" s="56"/>
      <c r="L258" s="56"/>
      <c r="M258" s="56"/>
      <c r="N258" s="56"/>
      <c r="O258" s="56"/>
      <c r="P258" s="56"/>
      <c r="Q258" s="56"/>
      <c r="R258" s="56"/>
      <c r="S258" s="56"/>
      <c r="T258" s="56"/>
    </row>
    <row r="259" ht="14.25" customHeight="1">
      <c r="A259" s="56"/>
      <c r="B259" s="56"/>
      <c r="C259" s="56"/>
      <c r="D259" s="56"/>
      <c r="E259" s="56"/>
      <c r="F259" s="56"/>
      <c r="G259" s="56"/>
      <c r="H259" s="56"/>
      <c r="I259" s="56"/>
      <c r="J259" s="56"/>
      <c r="K259" s="56"/>
      <c r="L259" s="56"/>
      <c r="M259" s="56"/>
      <c r="N259" s="56"/>
      <c r="O259" s="56"/>
      <c r="P259" s="56"/>
      <c r="Q259" s="56"/>
      <c r="R259" s="56"/>
      <c r="S259" s="56"/>
      <c r="T259" s="56"/>
    </row>
    <row r="260" ht="14.25" customHeight="1">
      <c r="A260" s="56"/>
      <c r="B260" s="56"/>
      <c r="C260" s="56"/>
      <c r="D260" s="56"/>
      <c r="E260" s="56"/>
      <c r="F260" s="56"/>
      <c r="G260" s="56"/>
      <c r="H260" s="56"/>
      <c r="I260" s="56"/>
      <c r="J260" s="56"/>
      <c r="K260" s="56"/>
      <c r="L260" s="56"/>
      <c r="M260" s="56"/>
      <c r="N260" s="56"/>
      <c r="O260" s="56"/>
      <c r="P260" s="56"/>
      <c r="Q260" s="56"/>
      <c r="R260" s="56"/>
      <c r="S260" s="56"/>
      <c r="T260" s="56"/>
    </row>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1:M1"/>
    <mergeCell ref="B2:M2"/>
    <mergeCell ref="B3:M3"/>
    <mergeCell ref="I7:K7"/>
    <mergeCell ref="C56:F56"/>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3"/>
    <col customWidth="1" min="2" max="2" width="2.57"/>
    <col customWidth="1" min="3" max="3" width="36.57"/>
    <col customWidth="1" min="4" max="4" width="10.43"/>
    <col customWidth="1" min="5" max="5" width="12.43"/>
    <col customWidth="1" min="6" max="6" width="11.57"/>
    <col customWidth="1" min="7" max="7" width="10.14"/>
    <col customWidth="1" min="8" max="8" width="2.0"/>
    <col customWidth="1" min="9" max="9" width="16.14"/>
    <col customWidth="1" min="10" max="10" width="11.14"/>
    <col customWidth="1" min="11" max="11" width="12.57"/>
    <col customWidth="1" min="12" max="12" width="0.86"/>
    <col customWidth="1" min="13" max="13" width="7.43"/>
    <col customWidth="1" min="14" max="14" width="10.86"/>
    <col customWidth="1" min="15" max="15" width="11.57"/>
    <col customWidth="1" min="16" max="16" width="20.86"/>
    <col customWidth="1" min="17" max="17" width="9.14"/>
    <col customWidth="1" min="18" max="20" width="11.57"/>
  </cols>
  <sheetData>
    <row r="1" ht="14.25" customHeight="1">
      <c r="A1" s="56"/>
      <c r="B1" s="76" t="s">
        <v>122</v>
      </c>
      <c r="N1" s="56"/>
      <c r="O1" s="56"/>
      <c r="P1" s="56"/>
      <c r="Q1" s="56"/>
      <c r="R1" s="56"/>
      <c r="S1" s="56"/>
      <c r="T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c r="T3" s="56"/>
    </row>
    <row r="4" ht="14.25" customHeight="1">
      <c r="A4" s="56"/>
      <c r="B4" s="56"/>
      <c r="C4" s="56"/>
      <c r="D4" s="56"/>
      <c r="E4" s="56"/>
      <c r="F4" s="56"/>
      <c r="G4" s="56"/>
      <c r="H4" s="56"/>
      <c r="I4" s="56" t="s">
        <v>125</v>
      </c>
      <c r="J4" s="56">
        <v>5.0</v>
      </c>
      <c r="K4" s="56"/>
      <c r="L4" s="56"/>
      <c r="M4" s="56"/>
      <c r="N4" s="56"/>
      <c r="O4" s="56"/>
      <c r="P4" s="56"/>
      <c r="Q4" s="56"/>
      <c r="R4" s="56"/>
      <c r="S4" s="56"/>
      <c r="T4" s="56"/>
    </row>
    <row r="5" ht="14.25" customHeight="1">
      <c r="A5" s="56"/>
      <c r="B5" s="78" t="s">
        <v>204</v>
      </c>
      <c r="C5" s="140"/>
      <c r="D5" s="141">
        <v>26.0</v>
      </c>
      <c r="E5" s="142"/>
      <c r="F5" s="56" t="s">
        <v>127</v>
      </c>
      <c r="G5" s="56">
        <v>593.53</v>
      </c>
      <c r="H5" s="56"/>
      <c r="I5" s="143">
        <f>D14/G5</f>
        <v>353.8153084</v>
      </c>
      <c r="J5" s="56"/>
      <c r="K5" s="56"/>
      <c r="L5" s="56"/>
      <c r="M5" s="56"/>
      <c r="N5" s="56" t="s">
        <v>206</v>
      </c>
      <c r="O5" s="178" t="str">
        <f>8.6%+M13+M14+3%</f>
        <v>#ERROR!</v>
      </c>
      <c r="P5" s="56"/>
      <c r="Q5" s="56"/>
      <c r="R5" s="56"/>
      <c r="S5" s="56"/>
      <c r="T5" s="56"/>
    </row>
    <row r="6" ht="14.25" customHeight="1">
      <c r="A6" s="56"/>
      <c r="B6" s="56"/>
      <c r="C6" s="56"/>
      <c r="D6" s="56"/>
      <c r="E6" s="56"/>
      <c r="F6" s="56"/>
      <c r="G6" s="56"/>
      <c r="H6" s="56"/>
      <c r="I6" s="56"/>
      <c r="J6" s="56"/>
      <c r="K6" s="56"/>
      <c r="L6" s="56"/>
      <c r="M6" s="56"/>
      <c r="N6" s="56"/>
      <c r="O6" s="56"/>
      <c r="P6" s="56"/>
      <c r="Q6" s="56"/>
      <c r="R6" s="56"/>
      <c r="S6" s="56"/>
      <c r="T6" s="56"/>
    </row>
    <row r="7" ht="14.25" customHeight="1">
      <c r="A7" s="56"/>
      <c r="B7" s="82"/>
      <c r="C7" s="82"/>
      <c r="D7" s="144" t="s">
        <v>129</v>
      </c>
      <c r="E7" s="145" t="s">
        <v>130</v>
      </c>
      <c r="F7" s="144" t="s">
        <v>131</v>
      </c>
      <c r="G7" s="145" t="s">
        <v>130</v>
      </c>
      <c r="H7" s="144"/>
      <c r="I7" s="146" t="s">
        <v>132</v>
      </c>
      <c r="J7" s="147"/>
      <c r="K7" s="15"/>
      <c r="L7" s="82"/>
      <c r="M7" s="82"/>
      <c r="N7" s="56"/>
      <c r="O7" s="56"/>
      <c r="P7" s="82"/>
      <c r="Q7" s="82"/>
      <c r="R7" s="56"/>
      <c r="S7" s="56"/>
      <c r="T7" s="56"/>
    </row>
    <row r="8" ht="14.25" customHeight="1">
      <c r="A8" s="56"/>
      <c r="B8" s="82"/>
      <c r="C8" s="148" t="s">
        <v>133</v>
      </c>
      <c r="D8" s="149" t="s">
        <v>134</v>
      </c>
      <c r="E8" s="150" t="s">
        <v>135</v>
      </c>
      <c r="F8" s="149" t="s">
        <v>136</v>
      </c>
      <c r="G8" s="150" t="s">
        <v>131</v>
      </c>
      <c r="H8" s="149"/>
      <c r="I8" s="149" t="s">
        <v>138</v>
      </c>
      <c r="J8" s="151" t="s">
        <v>139</v>
      </c>
      <c r="K8" s="152" t="s">
        <v>207</v>
      </c>
      <c r="L8" s="149"/>
      <c r="M8" s="153" t="s">
        <v>141</v>
      </c>
      <c r="N8" s="56"/>
      <c r="O8" s="56"/>
      <c r="P8" s="82"/>
      <c r="Q8" s="82"/>
      <c r="R8" s="56"/>
      <c r="S8" s="56"/>
      <c r="T8" s="56"/>
    </row>
    <row r="9" ht="14.25" customHeight="1">
      <c r="A9" s="56"/>
      <c r="B9" s="82"/>
      <c r="C9" s="82"/>
      <c r="D9" s="82"/>
      <c r="E9" s="154"/>
      <c r="F9" s="82"/>
      <c r="G9" s="154"/>
      <c r="H9" s="82"/>
      <c r="I9" s="82"/>
      <c r="J9" s="155"/>
      <c r="K9" s="155"/>
      <c r="L9" s="82"/>
      <c r="M9" s="156"/>
      <c r="N9" s="56"/>
      <c r="O9" s="56"/>
      <c r="P9" s="56"/>
      <c r="Q9" s="56"/>
      <c r="R9" s="56"/>
      <c r="S9" s="56"/>
      <c r="T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c r="T10" s="56"/>
    </row>
    <row r="11" ht="14.25" customHeight="1">
      <c r="A11" s="82"/>
      <c r="B11" s="82"/>
      <c r="C11" s="82" t="s">
        <v>144</v>
      </c>
      <c r="D11" s="162">
        <v>299.5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c r="T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c r="T12" s="82"/>
    </row>
    <row r="13" ht="14.25" customHeight="1">
      <c r="A13" s="56"/>
      <c r="B13" s="82"/>
      <c r="C13" s="171" t="s">
        <v>148</v>
      </c>
      <c r="D13" s="171">
        <f>135*0.75</f>
        <v>101.25</v>
      </c>
      <c r="E13" s="172" t="s">
        <v>149</v>
      </c>
      <c r="F13" s="173">
        <f>(D13*G5)/12</f>
        <v>5007.909375</v>
      </c>
      <c r="G13" s="174" t="s">
        <v>146</v>
      </c>
      <c r="H13" s="173"/>
      <c r="I13" s="175">
        <f>(D13*G5)/J4</f>
        <v>12018.9825</v>
      </c>
      <c r="J13" s="176">
        <f>(D13*G5)/D5</f>
        <v>2311.342788</v>
      </c>
      <c r="K13" s="176">
        <f>D13/26</f>
        <v>3.894230769</v>
      </c>
      <c r="L13" s="171"/>
      <c r="M13" s="177" t="str">
        <f t="shared" si="2"/>
        <v>#ERROR!</v>
      </c>
      <c r="N13" s="56"/>
      <c r="O13" s="56"/>
      <c r="P13" s="56"/>
      <c r="Q13" s="56"/>
      <c r="R13" s="56"/>
      <c r="S13" s="56"/>
      <c r="T13" s="56"/>
    </row>
    <row r="14" ht="14.25" customHeight="1">
      <c r="A14" s="56"/>
      <c r="B14" s="82"/>
      <c r="C14" s="171" t="s">
        <v>150</v>
      </c>
      <c r="D14" s="171">
        <f>150000+30000+30000</f>
        <v>210000</v>
      </c>
      <c r="E14" s="172" t="s">
        <v>151</v>
      </c>
      <c r="F14" s="173">
        <f>D14/13</f>
        <v>16153.84615</v>
      </c>
      <c r="G14" s="174" t="s">
        <v>152</v>
      </c>
      <c r="H14" s="173"/>
      <c r="I14" s="175">
        <f>D14/5</f>
        <v>42000</v>
      </c>
      <c r="J14" s="176">
        <f>D14/D5</f>
        <v>8076.923077</v>
      </c>
      <c r="K14" s="179">
        <f>I5/26</f>
        <v>13.60828109</v>
      </c>
      <c r="L14" s="171"/>
      <c r="M14" s="177" t="str">
        <f t="shared" si="2"/>
        <v>#ERROR!</v>
      </c>
      <c r="N14" s="56"/>
      <c r="O14" s="56"/>
      <c r="P14" s="56"/>
      <c r="Q14" s="56"/>
      <c r="R14" s="56"/>
      <c r="S14" s="56"/>
      <c r="T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c r="T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c r="T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c r="T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c r="T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c r="T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c r="T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c r="T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c r="T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c r="T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c r="T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c r="T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c r="T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c r="T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c r="T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c r="T29" s="82"/>
    </row>
    <row r="30" ht="14.25" customHeight="1">
      <c r="A30" s="56"/>
      <c r="B30" s="82"/>
      <c r="C30" s="82"/>
      <c r="D30" s="82"/>
      <c r="E30" s="208"/>
      <c r="F30" s="164"/>
      <c r="G30" s="209"/>
      <c r="H30" s="164"/>
      <c r="I30" s="144"/>
      <c r="J30" s="210"/>
      <c r="K30" s="151"/>
      <c r="L30" s="82"/>
      <c r="M30" s="211"/>
      <c r="N30" s="56"/>
      <c r="O30" s="56"/>
      <c r="P30" s="56"/>
      <c r="Q30" s="56"/>
      <c r="R30" s="56"/>
      <c r="S30" s="56"/>
      <c r="T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c r="T31" s="82"/>
    </row>
    <row r="32" ht="14.25" customHeight="1">
      <c r="A32" s="56"/>
      <c r="B32" s="82"/>
      <c r="C32" s="82"/>
      <c r="D32" s="82"/>
      <c r="E32" s="154"/>
      <c r="F32" s="164"/>
      <c r="G32" s="218"/>
      <c r="H32" s="164"/>
      <c r="I32" s="144"/>
      <c r="J32" s="210"/>
      <c r="K32" s="210"/>
      <c r="L32" s="82"/>
      <c r="M32" s="168"/>
      <c r="N32" s="56"/>
      <c r="O32" s="56"/>
      <c r="P32" s="56"/>
      <c r="Q32" s="56"/>
      <c r="R32" s="56"/>
      <c r="S32" s="56"/>
      <c r="T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c r="T33" s="56"/>
    </row>
    <row r="34" ht="14.25" customHeight="1">
      <c r="A34" s="82"/>
      <c r="B34" s="82"/>
      <c r="C34" s="82" t="s">
        <v>181</v>
      </c>
      <c r="D34" s="162">
        <f>D5</f>
        <v>26</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c r="T34" s="82"/>
    </row>
    <row r="35" ht="14.25" customHeight="1">
      <c r="A35" s="56"/>
      <c r="B35" s="82"/>
      <c r="C35" s="82"/>
      <c r="D35" s="82"/>
      <c r="E35" s="154"/>
      <c r="F35" s="164"/>
      <c r="G35" s="218"/>
      <c r="H35" s="164"/>
      <c r="I35" s="144"/>
      <c r="J35" s="210"/>
      <c r="K35" s="210"/>
      <c r="L35" s="82"/>
      <c r="M35" s="168"/>
      <c r="N35" s="56"/>
      <c r="O35" s="56"/>
      <c r="P35" s="56"/>
      <c r="Q35" s="56"/>
      <c r="R35" s="56"/>
      <c r="S35" s="56"/>
      <c r="T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c r="T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c r="T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c r="T38" s="82"/>
    </row>
    <row r="39" ht="14.25" customHeight="1">
      <c r="A39" s="82"/>
      <c r="B39" s="82"/>
      <c r="C39" s="82" t="s">
        <v>187</v>
      </c>
      <c r="D39" s="162">
        <f>D5</f>
        <v>26</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c r="T39" s="82"/>
    </row>
    <row r="40" ht="14.25" customHeight="1">
      <c r="A40" s="56"/>
      <c r="B40" s="82"/>
      <c r="C40" s="82"/>
      <c r="D40" s="82"/>
      <c r="E40" s="208"/>
      <c r="F40" s="164"/>
      <c r="G40" s="209"/>
      <c r="H40" s="164"/>
      <c r="I40" s="144"/>
      <c r="J40" s="210"/>
      <c r="K40" s="151"/>
      <c r="L40" s="82"/>
      <c r="M40" s="211"/>
      <c r="N40" s="56"/>
      <c r="O40" s="56"/>
      <c r="P40" s="56"/>
      <c r="Q40" s="56"/>
      <c r="R40" s="56"/>
      <c r="S40" s="56"/>
      <c r="T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c r="T41" s="82"/>
    </row>
    <row r="42" ht="14.25" customHeight="1">
      <c r="A42" s="56"/>
      <c r="B42" s="82"/>
      <c r="C42" s="82"/>
      <c r="D42" s="82"/>
      <c r="E42" s="82"/>
      <c r="F42" s="164"/>
      <c r="G42" s="220"/>
      <c r="H42" s="164"/>
      <c r="I42" s="144"/>
      <c r="J42" s="210"/>
      <c r="K42" s="221"/>
      <c r="L42" s="82"/>
      <c r="M42" s="168"/>
      <c r="N42" s="56"/>
      <c r="O42" s="56"/>
      <c r="P42" s="56"/>
      <c r="Q42" s="56"/>
      <c r="R42" s="56"/>
      <c r="S42" s="56"/>
      <c r="T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c r="T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c r="T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c r="T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c r="T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c r="T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c r="T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c r="T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c r="T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c r="T51" s="82"/>
    </row>
    <row r="52" ht="14.25" customHeight="1">
      <c r="A52" s="171"/>
      <c r="B52" s="224"/>
      <c r="C52" s="225" t="s">
        <v>196</v>
      </c>
      <c r="D52" s="226">
        <v>1000000.0</v>
      </c>
      <c r="E52" s="226"/>
      <c r="F52" s="173"/>
      <c r="G52" s="227" t="s">
        <v>151</v>
      </c>
      <c r="H52" s="173"/>
      <c r="I52" s="228">
        <f>+D52/J4</f>
        <v>200000</v>
      </c>
      <c r="J52" s="229">
        <f>+D52/D5</f>
        <v>38461.53846</v>
      </c>
      <c r="K52" s="229" t="str">
        <f t="shared" si="25"/>
        <v>#ERROR!</v>
      </c>
      <c r="L52" s="173"/>
      <c r="M52" s="168" t="str">
        <f t="shared" si="26"/>
        <v>#ERROR!</v>
      </c>
      <c r="N52" s="82"/>
      <c r="O52" s="82"/>
      <c r="P52" s="82"/>
      <c r="Q52" s="82"/>
      <c r="R52" s="82"/>
      <c r="S52" s="82"/>
      <c r="T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c r="T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c r="T54" s="135"/>
    </row>
    <row r="55" ht="14.25" customHeight="1">
      <c r="A55" s="56"/>
      <c r="B55" s="82"/>
      <c r="C55" s="82"/>
      <c r="D55" s="82"/>
      <c r="E55" s="82"/>
      <c r="F55" s="164"/>
      <c r="G55" s="209"/>
      <c r="H55" s="164"/>
      <c r="I55" s="144"/>
      <c r="J55" s="210"/>
      <c r="K55" s="210"/>
      <c r="L55" s="160"/>
      <c r="M55" s="211"/>
      <c r="N55" s="56"/>
      <c r="O55" s="56"/>
      <c r="P55" s="56"/>
      <c r="Q55" s="56"/>
      <c r="R55" s="56"/>
      <c r="S55" s="56"/>
      <c r="T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c r="T56" s="82"/>
    </row>
    <row r="57" ht="14.25" customHeight="1">
      <c r="A57" s="56"/>
      <c r="B57" s="56"/>
      <c r="C57" s="138" t="s">
        <v>200</v>
      </c>
      <c r="D57" s="56"/>
      <c r="E57" s="232"/>
      <c r="F57" s="56"/>
      <c r="G57" s="233"/>
      <c r="H57" s="233"/>
      <c r="I57" s="56"/>
      <c r="J57" s="56"/>
      <c r="K57" s="56"/>
      <c r="L57" s="56"/>
      <c r="M57" s="56"/>
      <c r="N57" s="56"/>
      <c r="O57" s="56"/>
      <c r="P57" s="56"/>
      <c r="Q57" s="56"/>
      <c r="R57" s="56"/>
      <c r="S57" s="56"/>
      <c r="T57" s="56"/>
    </row>
    <row r="58" ht="14.25" customHeight="1">
      <c r="A58" s="56"/>
      <c r="B58" s="56"/>
      <c r="C58" s="138" t="s">
        <v>201</v>
      </c>
      <c r="D58" s="56"/>
      <c r="E58" s="232"/>
      <c r="F58" s="56"/>
      <c r="G58" s="233"/>
      <c r="H58" s="233"/>
      <c r="I58" s="56"/>
      <c r="J58" s="56"/>
      <c r="K58" s="56"/>
      <c r="L58" s="56"/>
      <c r="M58" s="56"/>
      <c r="N58" s="56"/>
      <c r="O58" s="56"/>
      <c r="P58" s="56"/>
      <c r="Q58" s="56"/>
      <c r="R58" s="56"/>
      <c r="S58" s="56"/>
      <c r="T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c r="T59" s="135"/>
    </row>
    <row r="60" ht="14.25" customHeight="1">
      <c r="A60" s="56"/>
      <c r="B60" s="56"/>
      <c r="C60" s="139" t="s">
        <v>203</v>
      </c>
      <c r="D60" s="56"/>
      <c r="E60" s="56"/>
      <c r="F60" s="56"/>
      <c r="G60" s="56"/>
      <c r="H60" s="56"/>
      <c r="I60" s="56"/>
      <c r="J60" s="56"/>
      <c r="K60" s="56"/>
      <c r="L60" s="56"/>
      <c r="M60" s="56"/>
      <c r="N60" s="56"/>
      <c r="O60" s="56"/>
      <c r="P60" s="56"/>
      <c r="Q60" s="56"/>
      <c r="R60" s="56"/>
      <c r="S60" s="56"/>
      <c r="T60" s="56"/>
    </row>
    <row r="61" ht="14.25" customHeight="1">
      <c r="A61" s="56"/>
      <c r="B61" s="56"/>
      <c r="C61" s="56"/>
      <c r="D61" s="56"/>
      <c r="E61" s="56"/>
      <c r="F61" s="56"/>
      <c r="G61" s="56"/>
      <c r="H61" s="56"/>
      <c r="I61" s="99"/>
      <c r="J61" s="99"/>
      <c r="K61" s="56"/>
      <c r="L61" s="56"/>
      <c r="M61" s="56"/>
      <c r="N61" s="56"/>
      <c r="O61" s="56"/>
      <c r="P61" s="56"/>
      <c r="Q61" s="56"/>
      <c r="R61" s="56"/>
      <c r="S61" s="56"/>
      <c r="T61" s="56"/>
    </row>
    <row r="62" ht="14.25" customHeight="1">
      <c r="A62" s="56"/>
      <c r="B62" s="56"/>
      <c r="C62" s="56"/>
      <c r="D62" s="56"/>
      <c r="E62" s="56"/>
      <c r="F62" s="56"/>
      <c r="G62" s="56"/>
      <c r="H62" s="56"/>
      <c r="I62" s="56"/>
      <c r="J62" s="56"/>
      <c r="K62" s="56"/>
      <c r="L62" s="56"/>
      <c r="M62" s="56"/>
      <c r="N62" s="56"/>
      <c r="O62" s="56"/>
      <c r="P62" s="56"/>
      <c r="Q62" s="56"/>
      <c r="R62" s="56"/>
      <c r="S62" s="56"/>
      <c r="T62" s="56"/>
    </row>
    <row r="63" ht="14.25" customHeight="1">
      <c r="A63" s="56"/>
      <c r="B63" s="56"/>
      <c r="C63" s="56"/>
      <c r="D63" s="56"/>
      <c r="E63" s="56"/>
      <c r="F63" s="56"/>
      <c r="G63" s="56"/>
      <c r="H63" s="56"/>
      <c r="I63" s="56"/>
      <c r="J63" s="56"/>
      <c r="K63" s="56"/>
      <c r="L63" s="56"/>
      <c r="M63" s="56"/>
      <c r="N63" s="56"/>
      <c r="O63" s="56"/>
      <c r="P63" s="56"/>
      <c r="Q63" s="56"/>
      <c r="R63" s="56"/>
      <c r="S63" s="56"/>
      <c r="T63" s="56"/>
    </row>
    <row r="64" ht="14.25" customHeight="1">
      <c r="A64" s="56"/>
      <c r="B64" s="56"/>
      <c r="C64" s="56"/>
      <c r="D64" s="56"/>
      <c r="E64" s="56"/>
      <c r="F64" s="56"/>
      <c r="G64" s="56"/>
      <c r="H64" s="56"/>
      <c r="I64" s="56"/>
      <c r="J64" s="56"/>
      <c r="K64" s="56"/>
      <c r="L64" s="56"/>
      <c r="M64" s="56"/>
      <c r="N64" s="56"/>
      <c r="O64" s="56"/>
      <c r="P64" s="56"/>
      <c r="Q64" s="56"/>
      <c r="R64" s="56"/>
      <c r="S64" s="56"/>
      <c r="T64" s="56"/>
    </row>
    <row r="65" ht="14.25" customHeight="1">
      <c r="A65" s="56"/>
      <c r="B65" s="56"/>
      <c r="C65" s="56"/>
      <c r="D65" s="56"/>
      <c r="E65" s="56"/>
      <c r="F65" s="56"/>
      <c r="G65" s="56"/>
      <c r="H65" s="56"/>
      <c r="I65" s="56"/>
      <c r="J65" s="56"/>
      <c r="K65" s="56"/>
      <c r="L65" s="56"/>
      <c r="M65" s="56"/>
      <c r="N65" s="56"/>
      <c r="O65" s="56"/>
      <c r="P65" s="56"/>
      <c r="Q65" s="56"/>
      <c r="R65" s="56"/>
      <c r="S65" s="56"/>
      <c r="T65" s="56"/>
    </row>
    <row r="66" ht="14.25" customHeight="1">
      <c r="A66" s="56"/>
      <c r="B66" s="56"/>
      <c r="C66" s="56"/>
      <c r="D66" s="56"/>
      <c r="E66" s="56"/>
      <c r="F66" s="56"/>
      <c r="G66" s="56"/>
      <c r="H66" s="56"/>
      <c r="I66" s="56"/>
      <c r="J66" s="56"/>
      <c r="K66" s="56"/>
      <c r="L66" s="56"/>
      <c r="M66" s="56"/>
      <c r="N66" s="56"/>
      <c r="O66" s="56"/>
      <c r="P66" s="56"/>
      <c r="Q66" s="56"/>
      <c r="R66" s="56"/>
      <c r="S66" s="56"/>
      <c r="T66" s="56"/>
    </row>
    <row r="67" ht="14.25" customHeight="1">
      <c r="A67" s="56"/>
      <c r="B67" s="56"/>
      <c r="C67" s="56"/>
      <c r="D67" s="56"/>
      <c r="E67" s="56"/>
      <c r="F67" s="56"/>
      <c r="G67" s="56"/>
      <c r="H67" s="56"/>
      <c r="I67" s="56"/>
      <c r="J67" s="56"/>
      <c r="K67" s="56"/>
      <c r="L67" s="56"/>
      <c r="M67" s="56"/>
      <c r="N67" s="56"/>
      <c r="O67" s="56"/>
      <c r="P67" s="56"/>
      <c r="Q67" s="56"/>
      <c r="R67" s="56"/>
      <c r="S67" s="56"/>
      <c r="T67" s="56"/>
    </row>
    <row r="68" ht="14.25" customHeight="1">
      <c r="A68" s="56"/>
      <c r="B68" s="56"/>
      <c r="C68" s="56"/>
      <c r="D68" s="56"/>
      <c r="E68" s="56"/>
      <c r="F68" s="56"/>
      <c r="G68" s="56"/>
      <c r="H68" s="56"/>
      <c r="I68" s="56"/>
      <c r="J68" s="56"/>
      <c r="K68" s="56"/>
      <c r="L68" s="56"/>
      <c r="M68" s="56"/>
      <c r="N68" s="56"/>
      <c r="O68" s="56"/>
      <c r="P68" s="56"/>
      <c r="Q68" s="56"/>
      <c r="R68" s="56"/>
      <c r="S68" s="56"/>
      <c r="T68" s="56"/>
    </row>
    <row r="69" ht="14.25" customHeight="1">
      <c r="A69" s="56"/>
      <c r="B69" s="56"/>
      <c r="C69" s="56"/>
      <c r="D69" s="56"/>
      <c r="E69" s="56"/>
      <c r="F69" s="56"/>
      <c r="G69" s="56"/>
      <c r="H69" s="56"/>
      <c r="I69" s="56"/>
      <c r="J69" s="56"/>
      <c r="K69" s="56"/>
      <c r="L69" s="56"/>
      <c r="M69" s="56"/>
      <c r="N69" s="56"/>
      <c r="O69" s="56"/>
      <c r="P69" s="56"/>
      <c r="Q69" s="56"/>
      <c r="R69" s="56"/>
      <c r="S69" s="56"/>
      <c r="T69" s="56"/>
    </row>
    <row r="70" ht="14.25" customHeight="1">
      <c r="A70" s="56"/>
      <c r="B70" s="56"/>
      <c r="C70" s="56"/>
      <c r="D70" s="56"/>
      <c r="E70" s="56"/>
      <c r="F70" s="56"/>
      <c r="G70" s="56"/>
      <c r="H70" s="56"/>
      <c r="I70" s="56"/>
      <c r="J70" s="56"/>
      <c r="K70" s="56"/>
      <c r="L70" s="56"/>
      <c r="M70" s="56"/>
      <c r="N70" s="56"/>
      <c r="O70" s="56"/>
      <c r="P70" s="56"/>
      <c r="Q70" s="56"/>
      <c r="R70" s="56"/>
      <c r="S70" s="56"/>
      <c r="T70" s="56"/>
    </row>
    <row r="71" ht="14.25" customHeight="1">
      <c r="A71" s="56"/>
      <c r="B71" s="56"/>
      <c r="C71" s="56"/>
      <c r="D71" s="56"/>
      <c r="E71" s="56"/>
      <c r="F71" s="56"/>
      <c r="G71" s="56"/>
      <c r="H71" s="56"/>
      <c r="I71" s="56"/>
      <c r="J71" s="56"/>
      <c r="K71" s="56"/>
      <c r="L71" s="56"/>
      <c r="M71" s="56"/>
      <c r="N71" s="56"/>
      <c r="O71" s="56"/>
      <c r="P71" s="56"/>
      <c r="Q71" s="56"/>
      <c r="R71" s="56"/>
      <c r="S71" s="56"/>
      <c r="T71" s="56"/>
    </row>
    <row r="72" ht="14.25" customHeight="1">
      <c r="A72" s="56"/>
      <c r="B72" s="56"/>
      <c r="C72" s="56"/>
      <c r="D72" s="56"/>
      <c r="E72" s="56"/>
      <c r="F72" s="56"/>
      <c r="G72" s="56"/>
      <c r="H72" s="56"/>
      <c r="I72" s="56"/>
      <c r="J72" s="56"/>
      <c r="K72" s="56"/>
      <c r="L72" s="56"/>
      <c r="M72" s="56"/>
      <c r="N72" s="56"/>
      <c r="O72" s="56"/>
      <c r="P72" s="56"/>
      <c r="Q72" s="56"/>
      <c r="R72" s="56"/>
      <c r="S72" s="56"/>
      <c r="T72" s="56"/>
    </row>
    <row r="73" ht="14.25" customHeight="1">
      <c r="A73" s="56"/>
      <c r="B73" s="56"/>
      <c r="C73" s="56"/>
      <c r="D73" s="56"/>
      <c r="E73" s="56"/>
      <c r="F73" s="56"/>
      <c r="G73" s="56"/>
      <c r="H73" s="56"/>
      <c r="I73" s="56"/>
      <c r="J73" s="56"/>
      <c r="K73" s="56"/>
      <c r="L73" s="56"/>
      <c r="M73" s="56"/>
      <c r="N73" s="56"/>
      <c r="O73" s="56"/>
      <c r="P73" s="56"/>
      <c r="Q73" s="56"/>
      <c r="R73" s="56"/>
      <c r="S73" s="56"/>
      <c r="T73" s="56"/>
    </row>
    <row r="74" ht="14.25" customHeight="1">
      <c r="A74" s="56"/>
      <c r="B74" s="56"/>
      <c r="C74" s="56"/>
      <c r="D74" s="56"/>
      <c r="E74" s="56"/>
      <c r="F74" s="56"/>
      <c r="G74" s="56"/>
      <c r="H74" s="56"/>
      <c r="I74" s="56"/>
      <c r="J74" s="56"/>
      <c r="K74" s="56"/>
      <c r="L74" s="56"/>
      <c r="M74" s="56"/>
      <c r="N74" s="56"/>
      <c r="O74" s="56"/>
      <c r="P74" s="56"/>
      <c r="Q74" s="56"/>
      <c r="R74" s="56"/>
      <c r="S74" s="56"/>
      <c r="T74" s="56"/>
    </row>
    <row r="75" ht="14.25" customHeight="1">
      <c r="A75" s="56"/>
      <c r="B75" s="56"/>
      <c r="C75" s="56"/>
      <c r="D75" s="56"/>
      <c r="E75" s="56"/>
      <c r="F75" s="56"/>
      <c r="G75" s="56"/>
      <c r="H75" s="56"/>
      <c r="I75" s="56"/>
      <c r="J75" s="56"/>
      <c r="K75" s="56"/>
      <c r="L75" s="56"/>
      <c r="M75" s="56"/>
      <c r="N75" s="56"/>
      <c r="O75" s="56"/>
      <c r="P75" s="56"/>
      <c r="Q75" s="56"/>
      <c r="R75" s="56"/>
      <c r="S75" s="56"/>
      <c r="T75" s="56"/>
    </row>
    <row r="76" ht="14.25" customHeight="1">
      <c r="A76" s="56"/>
      <c r="B76" s="56"/>
      <c r="C76" s="56"/>
      <c r="D76" s="56"/>
      <c r="E76" s="56"/>
      <c r="F76" s="56"/>
      <c r="G76" s="56"/>
      <c r="H76" s="56"/>
      <c r="I76" s="56"/>
      <c r="J76" s="56"/>
      <c r="K76" s="56"/>
      <c r="L76" s="56"/>
      <c r="M76" s="56"/>
      <c r="N76" s="56"/>
      <c r="O76" s="56"/>
      <c r="P76" s="56"/>
      <c r="Q76" s="56"/>
      <c r="R76" s="56"/>
      <c r="S76" s="56"/>
      <c r="T76" s="56"/>
    </row>
    <row r="77" ht="14.25" customHeight="1">
      <c r="A77" s="56"/>
      <c r="B77" s="56"/>
      <c r="C77" s="56"/>
      <c r="D77" s="56"/>
      <c r="E77" s="56"/>
      <c r="F77" s="56"/>
      <c r="G77" s="56"/>
      <c r="H77" s="56"/>
      <c r="I77" s="56"/>
      <c r="J77" s="56"/>
      <c r="K77" s="56"/>
      <c r="L77" s="56"/>
      <c r="M77" s="56"/>
      <c r="N77" s="56"/>
      <c r="O77" s="56"/>
      <c r="P77" s="56"/>
      <c r="Q77" s="56"/>
      <c r="R77" s="56"/>
      <c r="S77" s="56"/>
      <c r="T77" s="56"/>
    </row>
    <row r="78" ht="14.25" customHeight="1">
      <c r="A78" s="56"/>
      <c r="B78" s="56"/>
      <c r="C78" s="56"/>
      <c r="D78" s="56"/>
      <c r="E78" s="56"/>
      <c r="F78" s="56"/>
      <c r="G78" s="56"/>
      <c r="H78" s="56"/>
      <c r="I78" s="56"/>
      <c r="J78" s="56"/>
      <c r="K78" s="56"/>
      <c r="L78" s="56"/>
      <c r="M78" s="56"/>
      <c r="N78" s="56"/>
      <c r="O78" s="56"/>
      <c r="P78" s="56"/>
      <c r="Q78" s="56"/>
      <c r="R78" s="56"/>
      <c r="S78" s="56"/>
      <c r="T78" s="56"/>
    </row>
    <row r="79" ht="14.25" customHeight="1">
      <c r="A79" s="56"/>
      <c r="B79" s="56"/>
      <c r="C79" s="56"/>
      <c r="D79" s="56"/>
      <c r="E79" s="56"/>
      <c r="F79" s="56"/>
      <c r="G79" s="56"/>
      <c r="H79" s="56"/>
      <c r="I79" s="56"/>
      <c r="J79" s="56"/>
      <c r="K79" s="56"/>
      <c r="L79" s="56"/>
      <c r="M79" s="56"/>
      <c r="N79" s="56"/>
      <c r="O79" s="56"/>
      <c r="P79" s="56"/>
      <c r="Q79" s="56"/>
      <c r="R79" s="56"/>
      <c r="S79" s="56"/>
      <c r="T79" s="56"/>
    </row>
    <row r="80" ht="14.25" customHeight="1">
      <c r="A80" s="56"/>
      <c r="B80" s="56"/>
      <c r="C80" s="56"/>
      <c r="D80" s="56"/>
      <c r="E80" s="56"/>
      <c r="F80" s="56"/>
      <c r="G80" s="56"/>
      <c r="H80" s="56"/>
      <c r="I80" s="56"/>
      <c r="J80" s="56"/>
      <c r="K80" s="56"/>
      <c r="L80" s="56"/>
      <c r="M80" s="56"/>
      <c r="N80" s="56"/>
      <c r="O80" s="56"/>
      <c r="P80" s="56"/>
      <c r="Q80" s="56"/>
      <c r="R80" s="56"/>
      <c r="S80" s="56"/>
      <c r="T80" s="56"/>
    </row>
    <row r="81" ht="14.25" customHeight="1">
      <c r="A81" s="56"/>
      <c r="B81" s="56"/>
      <c r="C81" s="56"/>
      <c r="D81" s="56"/>
      <c r="E81" s="56"/>
      <c r="F81" s="56"/>
      <c r="G81" s="56"/>
      <c r="H81" s="56"/>
      <c r="I81" s="56"/>
      <c r="J81" s="56"/>
      <c r="K81" s="56"/>
      <c r="L81" s="56"/>
      <c r="M81" s="56"/>
      <c r="N81" s="56"/>
      <c r="O81" s="56"/>
      <c r="P81" s="56"/>
      <c r="Q81" s="56"/>
      <c r="R81" s="56"/>
      <c r="S81" s="56"/>
      <c r="T81" s="56"/>
    </row>
    <row r="82" ht="14.25" customHeight="1">
      <c r="A82" s="56"/>
      <c r="B82" s="56"/>
      <c r="C82" s="56"/>
      <c r="D82" s="56"/>
      <c r="E82" s="56"/>
      <c r="F82" s="56"/>
      <c r="G82" s="56"/>
      <c r="H82" s="56"/>
      <c r="I82" s="56"/>
      <c r="J82" s="56"/>
      <c r="K82" s="56"/>
      <c r="L82" s="56"/>
      <c r="M82" s="56"/>
      <c r="N82" s="56"/>
      <c r="O82" s="56"/>
      <c r="P82" s="56"/>
      <c r="Q82" s="56"/>
      <c r="R82" s="56"/>
      <c r="S82" s="56"/>
      <c r="T82" s="56"/>
    </row>
    <row r="83" ht="14.25" customHeight="1">
      <c r="A83" s="56"/>
      <c r="B83" s="56"/>
      <c r="C83" s="56"/>
      <c r="D83" s="56"/>
      <c r="E83" s="56"/>
      <c r="F83" s="56"/>
      <c r="G83" s="56"/>
      <c r="H83" s="56"/>
      <c r="I83" s="56"/>
      <c r="J83" s="56"/>
      <c r="K83" s="56"/>
      <c r="L83" s="56"/>
      <c r="M83" s="56"/>
      <c r="N83" s="56"/>
      <c r="O83" s="56"/>
      <c r="P83" s="56"/>
      <c r="Q83" s="56"/>
      <c r="R83" s="56"/>
      <c r="S83" s="56"/>
      <c r="T83" s="56"/>
    </row>
    <row r="84" ht="14.25" customHeight="1">
      <c r="A84" s="56"/>
      <c r="B84" s="56"/>
      <c r="C84" s="56"/>
      <c r="D84" s="56"/>
      <c r="E84" s="56"/>
      <c r="F84" s="56"/>
      <c r="G84" s="56"/>
      <c r="H84" s="56"/>
      <c r="I84" s="56"/>
      <c r="J84" s="56"/>
      <c r="K84" s="56"/>
      <c r="L84" s="56"/>
      <c r="M84" s="56"/>
      <c r="N84" s="56"/>
      <c r="O84" s="56"/>
      <c r="P84" s="56"/>
      <c r="Q84" s="56"/>
      <c r="R84" s="56"/>
      <c r="S84" s="56"/>
      <c r="T84" s="56"/>
    </row>
    <row r="85" ht="14.25" customHeight="1">
      <c r="A85" s="56"/>
      <c r="B85" s="56"/>
      <c r="C85" s="56"/>
      <c r="D85" s="56"/>
      <c r="E85" s="56"/>
      <c r="F85" s="56"/>
      <c r="G85" s="56"/>
      <c r="H85" s="56"/>
      <c r="I85" s="56"/>
      <c r="J85" s="56"/>
      <c r="K85" s="56"/>
      <c r="L85" s="56"/>
      <c r="M85" s="56"/>
      <c r="N85" s="56"/>
      <c r="O85" s="56"/>
      <c r="P85" s="56"/>
      <c r="Q85" s="56"/>
      <c r="R85" s="56"/>
      <c r="S85" s="56"/>
      <c r="T85" s="56"/>
    </row>
    <row r="86" ht="14.25" customHeight="1">
      <c r="A86" s="56"/>
      <c r="B86" s="56"/>
      <c r="C86" s="56"/>
      <c r="D86" s="56"/>
      <c r="E86" s="56"/>
      <c r="F86" s="56"/>
      <c r="G86" s="56"/>
      <c r="H86" s="56"/>
      <c r="I86" s="56"/>
      <c r="J86" s="56"/>
      <c r="K86" s="56"/>
      <c r="L86" s="56"/>
      <c r="M86" s="56"/>
      <c r="N86" s="56"/>
      <c r="O86" s="56"/>
      <c r="P86" s="56"/>
      <c r="Q86" s="56"/>
      <c r="R86" s="56"/>
      <c r="S86" s="56"/>
      <c r="T86" s="56"/>
    </row>
    <row r="87" ht="14.25" customHeight="1">
      <c r="A87" s="56"/>
      <c r="B87" s="56"/>
      <c r="C87" s="56"/>
      <c r="D87" s="56"/>
      <c r="E87" s="56"/>
      <c r="F87" s="56"/>
      <c r="G87" s="56"/>
      <c r="H87" s="56"/>
      <c r="I87" s="56"/>
      <c r="J87" s="56"/>
      <c r="K87" s="56"/>
      <c r="L87" s="56"/>
      <c r="M87" s="56"/>
      <c r="N87" s="56"/>
      <c r="O87" s="56"/>
      <c r="P87" s="56"/>
      <c r="Q87" s="56"/>
      <c r="R87" s="56"/>
      <c r="S87" s="56"/>
      <c r="T87" s="56"/>
    </row>
    <row r="88" ht="14.25" customHeight="1">
      <c r="A88" s="56"/>
      <c r="B88" s="56"/>
      <c r="C88" s="56"/>
      <c r="D88" s="56"/>
      <c r="E88" s="56"/>
      <c r="F88" s="56"/>
      <c r="G88" s="56"/>
      <c r="H88" s="56"/>
      <c r="I88" s="56"/>
      <c r="J88" s="56"/>
      <c r="K88" s="56"/>
      <c r="L88" s="56"/>
      <c r="M88" s="56"/>
      <c r="N88" s="56"/>
      <c r="O88" s="56"/>
      <c r="P88" s="56"/>
      <c r="Q88" s="56"/>
      <c r="R88" s="56"/>
      <c r="S88" s="56"/>
      <c r="T88" s="56"/>
    </row>
    <row r="89" ht="14.25" customHeight="1">
      <c r="A89" s="56"/>
      <c r="B89" s="56"/>
      <c r="C89" s="56"/>
      <c r="D89" s="56"/>
      <c r="E89" s="56"/>
      <c r="F89" s="56"/>
      <c r="G89" s="56"/>
      <c r="H89" s="56"/>
      <c r="I89" s="56"/>
      <c r="J89" s="56"/>
      <c r="K89" s="56"/>
      <c r="L89" s="56"/>
      <c r="M89" s="56"/>
      <c r="N89" s="56"/>
      <c r="O89" s="56"/>
      <c r="P89" s="56"/>
      <c r="Q89" s="56"/>
      <c r="R89" s="56"/>
      <c r="S89" s="56"/>
      <c r="T89" s="56"/>
    </row>
    <row r="90" ht="14.25" customHeight="1">
      <c r="A90" s="56"/>
      <c r="B90" s="56"/>
      <c r="C90" s="56"/>
      <c r="D90" s="56"/>
      <c r="E90" s="56"/>
      <c r="F90" s="56"/>
      <c r="G90" s="56"/>
      <c r="H90" s="56"/>
      <c r="I90" s="56"/>
      <c r="J90" s="56"/>
      <c r="K90" s="56"/>
      <c r="L90" s="56"/>
      <c r="M90" s="56"/>
      <c r="N90" s="56"/>
      <c r="O90" s="56"/>
      <c r="P90" s="56"/>
      <c r="Q90" s="56"/>
      <c r="R90" s="56"/>
      <c r="S90" s="56"/>
      <c r="T90" s="56"/>
    </row>
    <row r="91" ht="14.25" customHeight="1">
      <c r="A91" s="56"/>
      <c r="B91" s="56"/>
      <c r="C91" s="56"/>
      <c r="D91" s="56"/>
      <c r="E91" s="56"/>
      <c r="F91" s="56"/>
      <c r="G91" s="56"/>
      <c r="H91" s="56"/>
      <c r="I91" s="56"/>
      <c r="J91" s="56"/>
      <c r="K91" s="56"/>
      <c r="L91" s="56"/>
      <c r="M91" s="56"/>
      <c r="N91" s="56"/>
      <c r="O91" s="56"/>
      <c r="P91" s="56"/>
      <c r="Q91" s="56"/>
      <c r="R91" s="56"/>
      <c r="S91" s="56"/>
      <c r="T91" s="56"/>
    </row>
    <row r="92" ht="14.25" customHeight="1">
      <c r="A92" s="56"/>
      <c r="B92" s="56"/>
      <c r="C92" s="56"/>
      <c r="D92" s="56"/>
      <c r="E92" s="56"/>
      <c r="F92" s="56"/>
      <c r="G92" s="56"/>
      <c r="H92" s="56"/>
      <c r="I92" s="56"/>
      <c r="J92" s="56"/>
      <c r="K92" s="56"/>
      <c r="L92" s="56"/>
      <c r="M92" s="56"/>
      <c r="N92" s="56"/>
      <c r="O92" s="56"/>
      <c r="P92" s="56"/>
      <c r="Q92" s="56"/>
      <c r="R92" s="56"/>
      <c r="S92" s="56"/>
      <c r="T92" s="56"/>
    </row>
    <row r="93" ht="14.25" customHeight="1">
      <c r="A93" s="56"/>
      <c r="B93" s="56"/>
      <c r="C93" s="56"/>
      <c r="D93" s="56"/>
      <c r="E93" s="56"/>
      <c r="F93" s="56"/>
      <c r="G93" s="56"/>
      <c r="H93" s="56"/>
      <c r="I93" s="56"/>
      <c r="J93" s="56"/>
      <c r="K93" s="56"/>
      <c r="L93" s="56"/>
      <c r="M93" s="56"/>
      <c r="N93" s="56"/>
      <c r="O93" s="56"/>
      <c r="P93" s="56"/>
      <c r="Q93" s="56"/>
      <c r="R93" s="56"/>
      <c r="S93" s="56"/>
      <c r="T93" s="56"/>
    </row>
    <row r="94" ht="14.25" customHeight="1">
      <c r="A94" s="56"/>
      <c r="B94" s="56"/>
      <c r="C94" s="56"/>
      <c r="D94" s="56"/>
      <c r="E94" s="56"/>
      <c r="F94" s="56"/>
      <c r="G94" s="56"/>
      <c r="H94" s="56"/>
      <c r="I94" s="56"/>
      <c r="J94" s="56"/>
      <c r="K94" s="56"/>
      <c r="L94" s="56"/>
      <c r="M94" s="56"/>
      <c r="N94" s="56"/>
      <c r="O94" s="56"/>
      <c r="P94" s="56"/>
      <c r="Q94" s="56"/>
      <c r="R94" s="56"/>
      <c r="S94" s="56"/>
      <c r="T94" s="56"/>
    </row>
    <row r="95" ht="14.25" customHeight="1">
      <c r="A95" s="56"/>
      <c r="B95" s="56"/>
      <c r="C95" s="56"/>
      <c r="D95" s="56"/>
      <c r="E95" s="56"/>
      <c r="F95" s="56"/>
      <c r="G95" s="56"/>
      <c r="H95" s="56"/>
      <c r="I95" s="56"/>
      <c r="J95" s="56"/>
      <c r="K95" s="56"/>
      <c r="L95" s="56"/>
      <c r="M95" s="56"/>
      <c r="N95" s="56"/>
      <c r="O95" s="56"/>
      <c r="P95" s="56"/>
      <c r="Q95" s="56"/>
      <c r="R95" s="56"/>
      <c r="S95" s="56"/>
      <c r="T95" s="56"/>
    </row>
    <row r="96" ht="14.25" customHeight="1">
      <c r="A96" s="56"/>
      <c r="B96" s="56"/>
      <c r="C96" s="56"/>
      <c r="D96" s="56"/>
      <c r="E96" s="56"/>
      <c r="F96" s="56"/>
      <c r="G96" s="56"/>
      <c r="H96" s="56"/>
      <c r="I96" s="56"/>
      <c r="J96" s="56"/>
      <c r="K96" s="56"/>
      <c r="L96" s="56"/>
      <c r="M96" s="56"/>
      <c r="N96" s="56"/>
      <c r="O96" s="56"/>
      <c r="P96" s="56"/>
      <c r="Q96" s="56"/>
      <c r="R96" s="56"/>
      <c r="S96" s="56"/>
      <c r="T96" s="56"/>
    </row>
    <row r="97" ht="14.25" customHeight="1">
      <c r="A97" s="56"/>
      <c r="B97" s="56"/>
      <c r="C97" s="56"/>
      <c r="D97" s="56"/>
      <c r="E97" s="56"/>
      <c r="F97" s="56"/>
      <c r="G97" s="56"/>
      <c r="H97" s="56"/>
      <c r="I97" s="56"/>
      <c r="J97" s="56"/>
      <c r="K97" s="56"/>
      <c r="L97" s="56"/>
      <c r="M97" s="56"/>
      <c r="N97" s="56"/>
      <c r="O97" s="56"/>
      <c r="P97" s="56"/>
      <c r="Q97" s="56"/>
      <c r="R97" s="56"/>
      <c r="S97" s="56"/>
      <c r="T97" s="56"/>
    </row>
    <row r="98" ht="14.25" customHeight="1">
      <c r="A98" s="56"/>
      <c r="B98" s="56"/>
      <c r="C98" s="56"/>
      <c r="D98" s="56"/>
      <c r="E98" s="56"/>
      <c r="F98" s="56"/>
      <c r="G98" s="56"/>
      <c r="H98" s="56"/>
      <c r="I98" s="56"/>
      <c r="J98" s="56"/>
      <c r="K98" s="56"/>
      <c r="L98" s="56"/>
      <c r="M98" s="56"/>
      <c r="N98" s="56"/>
      <c r="O98" s="56"/>
      <c r="P98" s="56"/>
      <c r="Q98" s="56"/>
      <c r="R98" s="56"/>
      <c r="S98" s="56"/>
      <c r="T98" s="56"/>
    </row>
    <row r="99" ht="14.25" customHeight="1">
      <c r="A99" s="56"/>
      <c r="B99" s="56"/>
      <c r="C99" s="56"/>
      <c r="D99" s="56"/>
      <c r="E99" s="56"/>
      <c r="F99" s="56"/>
      <c r="G99" s="56"/>
      <c r="H99" s="56"/>
      <c r="I99" s="56"/>
      <c r="J99" s="56"/>
      <c r="K99" s="56"/>
      <c r="L99" s="56"/>
      <c r="M99" s="56"/>
      <c r="N99" s="56"/>
      <c r="O99" s="56"/>
      <c r="P99" s="56"/>
      <c r="Q99" s="56"/>
      <c r="R99" s="56"/>
      <c r="S99" s="56"/>
      <c r="T99" s="56"/>
    </row>
    <row r="100" ht="14.25" customHeight="1">
      <c r="A100" s="56"/>
      <c r="B100" s="56"/>
      <c r="C100" s="56"/>
      <c r="D100" s="56"/>
      <c r="E100" s="56"/>
      <c r="F100" s="56"/>
      <c r="G100" s="56"/>
      <c r="H100" s="56"/>
      <c r="I100" s="56"/>
      <c r="J100" s="56"/>
      <c r="K100" s="56"/>
      <c r="L100" s="56"/>
      <c r="M100" s="56"/>
      <c r="N100" s="56"/>
      <c r="O100" s="56"/>
      <c r="P100" s="56"/>
      <c r="Q100" s="56"/>
      <c r="R100" s="56"/>
      <c r="S100" s="56"/>
      <c r="T100" s="56"/>
    </row>
    <row r="101" ht="14.25" customHeight="1">
      <c r="A101" s="56"/>
      <c r="B101" s="56"/>
      <c r="C101" s="56"/>
      <c r="D101" s="56"/>
      <c r="E101" s="56"/>
      <c r="F101" s="56"/>
      <c r="G101" s="56"/>
      <c r="H101" s="56"/>
      <c r="I101" s="56"/>
      <c r="J101" s="56"/>
      <c r="K101" s="56"/>
      <c r="L101" s="56"/>
      <c r="M101" s="56"/>
      <c r="N101" s="56"/>
      <c r="O101" s="56"/>
      <c r="P101" s="56"/>
      <c r="Q101" s="56"/>
      <c r="R101" s="56"/>
      <c r="S101" s="56"/>
      <c r="T101" s="56"/>
    </row>
    <row r="102" ht="14.25" customHeight="1">
      <c r="A102" s="56"/>
      <c r="B102" s="56"/>
      <c r="C102" s="56"/>
      <c r="D102" s="56"/>
      <c r="E102" s="56"/>
      <c r="F102" s="56"/>
      <c r="G102" s="56"/>
      <c r="H102" s="56"/>
      <c r="I102" s="56"/>
      <c r="J102" s="56"/>
      <c r="K102" s="56"/>
      <c r="L102" s="56"/>
      <c r="M102" s="56"/>
      <c r="N102" s="56"/>
      <c r="O102" s="56"/>
      <c r="P102" s="56"/>
      <c r="Q102" s="56"/>
      <c r="R102" s="56"/>
      <c r="S102" s="56"/>
      <c r="T102" s="56"/>
    </row>
    <row r="103" ht="14.25" customHeight="1">
      <c r="A103" s="56"/>
      <c r="B103" s="56"/>
      <c r="C103" s="56"/>
      <c r="D103" s="56"/>
      <c r="E103" s="56"/>
      <c r="F103" s="56"/>
      <c r="G103" s="56"/>
      <c r="H103" s="56"/>
      <c r="I103" s="56"/>
      <c r="J103" s="56"/>
      <c r="K103" s="56"/>
      <c r="L103" s="56"/>
      <c r="M103" s="56"/>
      <c r="N103" s="56"/>
      <c r="O103" s="56"/>
      <c r="P103" s="56"/>
      <c r="Q103" s="56"/>
      <c r="R103" s="56"/>
      <c r="S103" s="56"/>
      <c r="T103" s="56"/>
    </row>
    <row r="104" ht="14.25" customHeight="1">
      <c r="A104" s="56"/>
      <c r="B104" s="56"/>
      <c r="C104" s="56"/>
      <c r="D104" s="56"/>
      <c r="E104" s="56"/>
      <c r="F104" s="56"/>
      <c r="G104" s="56"/>
      <c r="H104" s="56"/>
      <c r="I104" s="56"/>
      <c r="J104" s="56"/>
      <c r="K104" s="56"/>
      <c r="L104" s="56"/>
      <c r="M104" s="56"/>
      <c r="N104" s="56"/>
      <c r="O104" s="56"/>
      <c r="P104" s="56"/>
      <c r="Q104" s="56"/>
      <c r="R104" s="56"/>
      <c r="S104" s="56"/>
      <c r="T104" s="56"/>
    </row>
    <row r="105" ht="14.25" customHeight="1">
      <c r="A105" s="56"/>
      <c r="B105" s="56"/>
      <c r="C105" s="56"/>
      <c r="D105" s="56"/>
      <c r="E105" s="56"/>
      <c r="F105" s="56"/>
      <c r="G105" s="56"/>
      <c r="H105" s="56"/>
      <c r="I105" s="56"/>
      <c r="J105" s="56"/>
      <c r="K105" s="56"/>
      <c r="L105" s="56"/>
      <c r="M105" s="56"/>
      <c r="N105" s="56"/>
      <c r="O105" s="56"/>
      <c r="P105" s="56"/>
      <c r="Q105" s="56"/>
      <c r="R105" s="56"/>
      <c r="S105" s="56"/>
      <c r="T105" s="56"/>
    </row>
    <row r="106" ht="14.25" customHeight="1">
      <c r="A106" s="56"/>
      <c r="B106" s="56"/>
      <c r="C106" s="56"/>
      <c r="D106" s="56"/>
      <c r="E106" s="56"/>
      <c r="F106" s="56"/>
      <c r="G106" s="56"/>
      <c r="H106" s="56"/>
      <c r="I106" s="56"/>
      <c r="J106" s="56"/>
      <c r="K106" s="56"/>
      <c r="L106" s="56"/>
      <c r="M106" s="56"/>
      <c r="N106" s="56"/>
      <c r="O106" s="56"/>
      <c r="P106" s="56"/>
      <c r="Q106" s="56"/>
      <c r="R106" s="56"/>
      <c r="S106" s="56"/>
      <c r="T106" s="56"/>
    </row>
    <row r="107" ht="14.25" customHeight="1">
      <c r="A107" s="56"/>
      <c r="B107" s="56"/>
      <c r="C107" s="56"/>
      <c r="D107" s="56"/>
      <c r="E107" s="56"/>
      <c r="F107" s="56"/>
      <c r="G107" s="56"/>
      <c r="H107" s="56"/>
      <c r="I107" s="56"/>
      <c r="J107" s="56"/>
      <c r="K107" s="56"/>
      <c r="L107" s="56"/>
      <c r="M107" s="56"/>
      <c r="N107" s="56"/>
      <c r="O107" s="56"/>
      <c r="P107" s="56"/>
      <c r="Q107" s="56"/>
      <c r="R107" s="56"/>
      <c r="S107" s="56"/>
      <c r="T107" s="56"/>
    </row>
    <row r="108" ht="14.25" customHeight="1">
      <c r="A108" s="56"/>
      <c r="B108" s="56"/>
      <c r="C108" s="56"/>
      <c r="D108" s="56"/>
      <c r="E108" s="56"/>
      <c r="F108" s="56"/>
      <c r="G108" s="56"/>
      <c r="H108" s="56"/>
      <c r="I108" s="56"/>
      <c r="J108" s="56"/>
      <c r="K108" s="56"/>
      <c r="L108" s="56"/>
      <c r="M108" s="56"/>
      <c r="N108" s="56"/>
      <c r="O108" s="56"/>
      <c r="P108" s="56"/>
      <c r="Q108" s="56"/>
      <c r="R108" s="56"/>
      <c r="S108" s="56"/>
      <c r="T108" s="56"/>
    </row>
    <row r="109" ht="14.25" customHeight="1">
      <c r="A109" s="56"/>
      <c r="B109" s="56"/>
      <c r="C109" s="56"/>
      <c r="D109" s="56"/>
      <c r="E109" s="56"/>
      <c r="F109" s="56"/>
      <c r="G109" s="56"/>
      <c r="H109" s="56"/>
      <c r="I109" s="56"/>
      <c r="J109" s="56"/>
      <c r="K109" s="56"/>
      <c r="L109" s="56"/>
      <c r="M109" s="56"/>
      <c r="N109" s="56"/>
      <c r="O109" s="56"/>
      <c r="P109" s="56"/>
      <c r="Q109" s="56"/>
      <c r="R109" s="56"/>
      <c r="S109" s="56"/>
      <c r="T109" s="56"/>
    </row>
    <row r="110" ht="14.25" customHeight="1">
      <c r="A110" s="56"/>
      <c r="B110" s="56"/>
      <c r="C110" s="56"/>
      <c r="D110" s="56"/>
      <c r="E110" s="56"/>
      <c r="F110" s="56"/>
      <c r="G110" s="56"/>
      <c r="H110" s="56"/>
      <c r="I110" s="56"/>
      <c r="J110" s="56"/>
      <c r="K110" s="56"/>
      <c r="L110" s="56"/>
      <c r="M110" s="56"/>
      <c r="N110" s="56"/>
      <c r="O110" s="56"/>
      <c r="P110" s="56"/>
      <c r="Q110" s="56"/>
      <c r="R110" s="56"/>
      <c r="S110" s="56"/>
      <c r="T110" s="56"/>
    </row>
    <row r="111" ht="14.25" customHeight="1">
      <c r="A111" s="56"/>
      <c r="B111" s="56"/>
      <c r="C111" s="56"/>
      <c r="D111" s="56"/>
      <c r="E111" s="56"/>
      <c r="F111" s="56"/>
      <c r="G111" s="56"/>
      <c r="H111" s="56"/>
      <c r="I111" s="56"/>
      <c r="J111" s="56"/>
      <c r="K111" s="56"/>
      <c r="L111" s="56"/>
      <c r="M111" s="56"/>
      <c r="N111" s="56"/>
      <c r="O111" s="56"/>
      <c r="P111" s="56"/>
      <c r="Q111" s="56"/>
      <c r="R111" s="56"/>
      <c r="S111" s="56"/>
      <c r="T111" s="56"/>
    </row>
    <row r="112" ht="14.25" customHeight="1">
      <c r="A112" s="56"/>
      <c r="B112" s="56"/>
      <c r="C112" s="56"/>
      <c r="D112" s="56"/>
      <c r="E112" s="56"/>
      <c r="F112" s="56"/>
      <c r="G112" s="56"/>
      <c r="H112" s="56"/>
      <c r="I112" s="56"/>
      <c r="J112" s="56"/>
      <c r="K112" s="56"/>
      <c r="L112" s="56"/>
      <c r="M112" s="56"/>
      <c r="N112" s="56"/>
      <c r="O112" s="56"/>
      <c r="P112" s="56"/>
      <c r="Q112" s="56"/>
      <c r="R112" s="56"/>
      <c r="S112" s="56"/>
      <c r="T112" s="56"/>
    </row>
    <row r="113" ht="14.25" customHeight="1">
      <c r="A113" s="56"/>
      <c r="B113" s="56"/>
      <c r="C113" s="56"/>
      <c r="D113" s="56"/>
      <c r="E113" s="56"/>
      <c r="F113" s="56"/>
      <c r="G113" s="56"/>
      <c r="H113" s="56"/>
      <c r="I113" s="56"/>
      <c r="J113" s="56"/>
      <c r="K113" s="56"/>
      <c r="L113" s="56"/>
      <c r="M113" s="56"/>
      <c r="N113" s="56"/>
      <c r="O113" s="56"/>
      <c r="P113" s="56"/>
      <c r="Q113" s="56"/>
      <c r="R113" s="56"/>
      <c r="S113" s="56"/>
      <c r="T113" s="56"/>
    </row>
    <row r="114" ht="14.25" customHeight="1">
      <c r="A114" s="56"/>
      <c r="B114" s="56"/>
      <c r="C114" s="56"/>
      <c r="D114" s="56"/>
      <c r="E114" s="56"/>
      <c r="F114" s="56"/>
      <c r="G114" s="56"/>
      <c r="H114" s="56"/>
      <c r="I114" s="56"/>
      <c r="J114" s="56"/>
      <c r="K114" s="56"/>
      <c r="L114" s="56"/>
      <c r="M114" s="56"/>
      <c r="N114" s="56"/>
      <c r="O114" s="56"/>
      <c r="P114" s="56"/>
      <c r="Q114" s="56"/>
      <c r="R114" s="56"/>
      <c r="S114" s="56"/>
      <c r="T114" s="56"/>
    </row>
    <row r="115" ht="14.25" customHeight="1">
      <c r="A115" s="56"/>
      <c r="B115" s="56"/>
      <c r="C115" s="56"/>
      <c r="D115" s="56"/>
      <c r="E115" s="56"/>
      <c r="F115" s="56"/>
      <c r="G115" s="56"/>
      <c r="H115" s="56"/>
      <c r="I115" s="56"/>
      <c r="J115" s="56"/>
      <c r="K115" s="56"/>
      <c r="L115" s="56"/>
      <c r="M115" s="56"/>
      <c r="N115" s="56"/>
      <c r="O115" s="56"/>
      <c r="P115" s="56"/>
      <c r="Q115" s="56"/>
      <c r="R115" s="56"/>
      <c r="S115" s="56"/>
      <c r="T115" s="56"/>
    </row>
    <row r="116" ht="14.25" customHeight="1">
      <c r="A116" s="56"/>
      <c r="B116" s="56"/>
      <c r="C116" s="56"/>
      <c r="D116" s="56"/>
      <c r="E116" s="56"/>
      <c r="F116" s="56"/>
      <c r="G116" s="56"/>
      <c r="H116" s="56"/>
      <c r="I116" s="56"/>
      <c r="J116" s="56"/>
      <c r="K116" s="56"/>
      <c r="L116" s="56"/>
      <c r="M116" s="56"/>
      <c r="N116" s="56"/>
      <c r="O116" s="56"/>
      <c r="P116" s="56"/>
      <c r="Q116" s="56"/>
      <c r="R116" s="56"/>
      <c r="S116" s="56"/>
      <c r="T116" s="56"/>
    </row>
    <row r="117" ht="14.25" customHeight="1">
      <c r="A117" s="56"/>
      <c r="B117" s="56"/>
      <c r="C117" s="56"/>
      <c r="D117" s="56"/>
      <c r="E117" s="56"/>
      <c r="F117" s="56"/>
      <c r="G117" s="56"/>
      <c r="H117" s="56"/>
      <c r="I117" s="56"/>
      <c r="J117" s="56"/>
      <c r="K117" s="56"/>
      <c r="L117" s="56"/>
      <c r="M117" s="56"/>
      <c r="N117" s="56"/>
      <c r="O117" s="56"/>
      <c r="P117" s="56"/>
      <c r="Q117" s="56"/>
      <c r="R117" s="56"/>
      <c r="S117" s="56"/>
      <c r="T117" s="56"/>
    </row>
    <row r="118" ht="14.25" customHeight="1">
      <c r="A118" s="56"/>
      <c r="B118" s="56"/>
      <c r="C118" s="56"/>
      <c r="D118" s="56"/>
      <c r="E118" s="56"/>
      <c r="F118" s="56"/>
      <c r="G118" s="56"/>
      <c r="H118" s="56"/>
      <c r="I118" s="56"/>
      <c r="J118" s="56"/>
      <c r="K118" s="56"/>
      <c r="L118" s="56"/>
      <c r="M118" s="56"/>
      <c r="N118" s="56"/>
      <c r="O118" s="56"/>
      <c r="P118" s="56"/>
      <c r="Q118" s="56"/>
      <c r="R118" s="56"/>
      <c r="S118" s="56"/>
      <c r="T118" s="56"/>
    </row>
    <row r="119" ht="14.25" customHeight="1">
      <c r="A119" s="56"/>
      <c r="B119" s="56"/>
      <c r="C119" s="56"/>
      <c r="D119" s="56"/>
      <c r="E119" s="56"/>
      <c r="F119" s="56"/>
      <c r="G119" s="56"/>
      <c r="H119" s="56"/>
      <c r="I119" s="56"/>
      <c r="J119" s="56"/>
      <c r="K119" s="56"/>
      <c r="L119" s="56"/>
      <c r="M119" s="56"/>
      <c r="N119" s="56"/>
      <c r="O119" s="56"/>
      <c r="P119" s="56"/>
      <c r="Q119" s="56"/>
      <c r="R119" s="56"/>
      <c r="S119" s="56"/>
      <c r="T119" s="56"/>
    </row>
    <row r="120" ht="14.25" customHeight="1">
      <c r="A120" s="56"/>
      <c r="B120" s="56"/>
      <c r="C120" s="56"/>
      <c r="D120" s="56"/>
      <c r="E120" s="56"/>
      <c r="F120" s="56"/>
      <c r="G120" s="56"/>
      <c r="H120" s="56"/>
      <c r="I120" s="56"/>
      <c r="J120" s="56"/>
      <c r="K120" s="56"/>
      <c r="L120" s="56"/>
      <c r="M120" s="56"/>
      <c r="N120" s="56"/>
      <c r="O120" s="56"/>
      <c r="P120" s="56"/>
      <c r="Q120" s="56"/>
      <c r="R120" s="56"/>
      <c r="S120" s="56"/>
      <c r="T120" s="56"/>
    </row>
    <row r="121" ht="14.25" customHeight="1">
      <c r="A121" s="56"/>
      <c r="B121" s="56"/>
      <c r="C121" s="56"/>
      <c r="D121" s="56"/>
      <c r="E121" s="56"/>
      <c r="F121" s="56"/>
      <c r="G121" s="56"/>
      <c r="H121" s="56"/>
      <c r="I121" s="56"/>
      <c r="J121" s="56"/>
      <c r="K121" s="56"/>
      <c r="L121" s="56"/>
      <c r="M121" s="56"/>
      <c r="N121" s="56"/>
      <c r="O121" s="56"/>
      <c r="P121" s="56"/>
      <c r="Q121" s="56"/>
      <c r="R121" s="56"/>
      <c r="S121" s="56"/>
      <c r="T121" s="56"/>
    </row>
    <row r="122" ht="14.25" customHeight="1">
      <c r="A122" s="56"/>
      <c r="B122" s="56"/>
      <c r="C122" s="56"/>
      <c r="D122" s="56"/>
      <c r="E122" s="56"/>
      <c r="F122" s="56"/>
      <c r="G122" s="56"/>
      <c r="H122" s="56"/>
      <c r="I122" s="56"/>
      <c r="J122" s="56"/>
      <c r="K122" s="56"/>
      <c r="L122" s="56"/>
      <c r="M122" s="56"/>
      <c r="N122" s="56"/>
      <c r="O122" s="56"/>
      <c r="P122" s="56"/>
      <c r="Q122" s="56"/>
      <c r="R122" s="56"/>
      <c r="S122" s="56"/>
      <c r="T122" s="56"/>
    </row>
    <row r="123" ht="14.25" customHeight="1">
      <c r="A123" s="56"/>
      <c r="B123" s="56"/>
      <c r="C123" s="56"/>
      <c r="D123" s="56"/>
      <c r="E123" s="56"/>
      <c r="F123" s="56"/>
      <c r="G123" s="56"/>
      <c r="H123" s="56"/>
      <c r="I123" s="56"/>
      <c r="J123" s="56"/>
      <c r="K123" s="56"/>
      <c r="L123" s="56"/>
      <c r="M123" s="56"/>
      <c r="N123" s="56"/>
      <c r="O123" s="56"/>
      <c r="P123" s="56"/>
      <c r="Q123" s="56"/>
      <c r="R123" s="56"/>
      <c r="S123" s="56"/>
      <c r="T123" s="56"/>
    </row>
    <row r="124" ht="14.25" customHeight="1">
      <c r="A124" s="56"/>
      <c r="B124" s="56"/>
      <c r="C124" s="56"/>
      <c r="D124" s="56"/>
      <c r="E124" s="56"/>
      <c r="F124" s="56"/>
      <c r="G124" s="56"/>
      <c r="H124" s="56"/>
      <c r="I124" s="56"/>
      <c r="J124" s="56"/>
      <c r="K124" s="56"/>
      <c r="L124" s="56"/>
      <c r="M124" s="56"/>
      <c r="N124" s="56"/>
      <c r="O124" s="56"/>
      <c r="P124" s="56"/>
      <c r="Q124" s="56"/>
      <c r="R124" s="56"/>
      <c r="S124" s="56"/>
      <c r="T124" s="56"/>
    </row>
    <row r="125" ht="14.25" customHeight="1">
      <c r="A125" s="56"/>
      <c r="B125" s="56"/>
      <c r="C125" s="56"/>
      <c r="D125" s="56"/>
      <c r="E125" s="56"/>
      <c r="F125" s="56"/>
      <c r="G125" s="56"/>
      <c r="H125" s="56"/>
      <c r="I125" s="56"/>
      <c r="J125" s="56"/>
      <c r="K125" s="56"/>
      <c r="L125" s="56"/>
      <c r="M125" s="56"/>
      <c r="N125" s="56"/>
      <c r="O125" s="56"/>
      <c r="P125" s="56"/>
      <c r="Q125" s="56"/>
      <c r="R125" s="56"/>
      <c r="S125" s="56"/>
      <c r="T125" s="56"/>
    </row>
    <row r="126" ht="14.25" customHeight="1">
      <c r="A126" s="56"/>
      <c r="B126" s="56"/>
      <c r="C126" s="56"/>
      <c r="D126" s="56"/>
      <c r="E126" s="56"/>
      <c r="F126" s="56"/>
      <c r="G126" s="56"/>
      <c r="H126" s="56"/>
      <c r="I126" s="56"/>
      <c r="J126" s="56"/>
      <c r="K126" s="56"/>
      <c r="L126" s="56"/>
      <c r="M126" s="56"/>
      <c r="N126" s="56"/>
      <c r="O126" s="56"/>
      <c r="P126" s="56"/>
      <c r="Q126" s="56"/>
      <c r="R126" s="56"/>
      <c r="S126" s="56"/>
      <c r="T126" s="56"/>
    </row>
    <row r="127" ht="14.25" customHeight="1">
      <c r="A127" s="56"/>
      <c r="B127" s="56"/>
      <c r="C127" s="56"/>
      <c r="D127" s="56"/>
      <c r="E127" s="56"/>
      <c r="F127" s="56"/>
      <c r="G127" s="56"/>
      <c r="H127" s="56"/>
      <c r="I127" s="56"/>
      <c r="J127" s="56"/>
      <c r="K127" s="56"/>
      <c r="L127" s="56"/>
      <c r="M127" s="56"/>
      <c r="N127" s="56"/>
      <c r="O127" s="56"/>
      <c r="P127" s="56"/>
      <c r="Q127" s="56"/>
      <c r="R127" s="56"/>
      <c r="S127" s="56"/>
      <c r="T127" s="56"/>
    </row>
    <row r="128" ht="14.25" customHeight="1">
      <c r="A128" s="56"/>
      <c r="B128" s="56"/>
      <c r="C128" s="56"/>
      <c r="D128" s="56"/>
      <c r="E128" s="56"/>
      <c r="F128" s="56"/>
      <c r="G128" s="56"/>
      <c r="H128" s="56"/>
      <c r="I128" s="56"/>
      <c r="J128" s="56"/>
      <c r="K128" s="56"/>
      <c r="L128" s="56"/>
      <c r="M128" s="56"/>
      <c r="N128" s="56"/>
      <c r="O128" s="56"/>
      <c r="P128" s="56"/>
      <c r="Q128" s="56"/>
      <c r="R128" s="56"/>
      <c r="S128" s="56"/>
      <c r="T128" s="56"/>
    </row>
    <row r="129" ht="14.25" customHeight="1">
      <c r="A129" s="56"/>
      <c r="B129" s="56"/>
      <c r="C129" s="56"/>
      <c r="D129" s="56"/>
      <c r="E129" s="56"/>
      <c r="F129" s="56"/>
      <c r="G129" s="56"/>
      <c r="H129" s="56"/>
      <c r="I129" s="56"/>
      <c r="J129" s="56"/>
      <c r="K129" s="56"/>
      <c r="L129" s="56"/>
      <c r="M129" s="56"/>
      <c r="N129" s="56"/>
      <c r="O129" s="56"/>
      <c r="P129" s="56"/>
      <c r="Q129" s="56"/>
      <c r="R129" s="56"/>
      <c r="S129" s="56"/>
      <c r="T129" s="56"/>
    </row>
    <row r="130" ht="14.25" customHeight="1">
      <c r="A130" s="56"/>
      <c r="B130" s="56"/>
      <c r="C130" s="56"/>
      <c r="D130" s="56"/>
      <c r="E130" s="56"/>
      <c r="F130" s="56"/>
      <c r="G130" s="56"/>
      <c r="H130" s="56"/>
      <c r="I130" s="56"/>
      <c r="J130" s="56"/>
      <c r="K130" s="56"/>
      <c r="L130" s="56"/>
      <c r="M130" s="56"/>
      <c r="N130" s="56"/>
      <c r="O130" s="56"/>
      <c r="P130" s="56"/>
      <c r="Q130" s="56"/>
      <c r="R130" s="56"/>
      <c r="S130" s="56"/>
      <c r="T130" s="56"/>
    </row>
    <row r="131" ht="14.25" customHeight="1">
      <c r="A131" s="56"/>
      <c r="B131" s="56"/>
      <c r="C131" s="56"/>
      <c r="D131" s="56"/>
      <c r="E131" s="56"/>
      <c r="F131" s="56"/>
      <c r="G131" s="56"/>
      <c r="H131" s="56"/>
      <c r="I131" s="56"/>
      <c r="J131" s="56"/>
      <c r="K131" s="56"/>
      <c r="L131" s="56"/>
      <c r="M131" s="56"/>
      <c r="N131" s="56"/>
      <c r="O131" s="56"/>
      <c r="P131" s="56"/>
      <c r="Q131" s="56"/>
      <c r="R131" s="56"/>
      <c r="S131" s="56"/>
      <c r="T131" s="56"/>
    </row>
    <row r="132" ht="14.25" customHeight="1">
      <c r="A132" s="56"/>
      <c r="B132" s="56"/>
      <c r="C132" s="56"/>
      <c r="D132" s="56"/>
      <c r="E132" s="56"/>
      <c r="F132" s="56"/>
      <c r="G132" s="56"/>
      <c r="H132" s="56"/>
      <c r="I132" s="56"/>
      <c r="J132" s="56"/>
      <c r="K132" s="56"/>
      <c r="L132" s="56"/>
      <c r="M132" s="56"/>
      <c r="N132" s="56"/>
      <c r="O132" s="56"/>
      <c r="P132" s="56"/>
      <c r="Q132" s="56"/>
      <c r="R132" s="56"/>
      <c r="S132" s="56"/>
      <c r="T132" s="56"/>
    </row>
    <row r="133" ht="14.25" customHeight="1">
      <c r="A133" s="56"/>
      <c r="B133" s="56"/>
      <c r="C133" s="56"/>
      <c r="D133" s="56"/>
      <c r="E133" s="56"/>
      <c r="F133" s="56"/>
      <c r="G133" s="56"/>
      <c r="H133" s="56"/>
      <c r="I133" s="56"/>
      <c r="J133" s="56"/>
      <c r="K133" s="56"/>
      <c r="L133" s="56"/>
      <c r="M133" s="56"/>
      <c r="N133" s="56"/>
      <c r="O133" s="56"/>
      <c r="P133" s="56"/>
      <c r="Q133" s="56"/>
      <c r="R133" s="56"/>
      <c r="S133" s="56"/>
      <c r="T133" s="56"/>
    </row>
    <row r="134" ht="14.25" customHeight="1">
      <c r="A134" s="56"/>
      <c r="B134" s="56"/>
      <c r="C134" s="56"/>
      <c r="D134" s="56"/>
      <c r="E134" s="56"/>
      <c r="F134" s="56"/>
      <c r="G134" s="56"/>
      <c r="H134" s="56"/>
      <c r="I134" s="56"/>
      <c r="J134" s="56"/>
      <c r="K134" s="56"/>
      <c r="L134" s="56"/>
      <c r="M134" s="56"/>
      <c r="N134" s="56"/>
      <c r="O134" s="56"/>
      <c r="P134" s="56"/>
      <c r="Q134" s="56"/>
      <c r="R134" s="56"/>
      <c r="S134" s="56"/>
      <c r="T134" s="56"/>
    </row>
    <row r="135" ht="14.25" customHeight="1">
      <c r="A135" s="56"/>
      <c r="B135" s="56"/>
      <c r="C135" s="56"/>
      <c r="D135" s="56"/>
      <c r="E135" s="56"/>
      <c r="F135" s="56"/>
      <c r="G135" s="56"/>
      <c r="H135" s="56"/>
      <c r="I135" s="56"/>
      <c r="J135" s="56"/>
      <c r="K135" s="56"/>
      <c r="L135" s="56"/>
      <c r="M135" s="56"/>
      <c r="N135" s="56"/>
      <c r="O135" s="56"/>
      <c r="P135" s="56"/>
      <c r="Q135" s="56"/>
      <c r="R135" s="56"/>
      <c r="S135" s="56"/>
      <c r="T135" s="56"/>
    </row>
    <row r="136" ht="14.25" customHeight="1">
      <c r="A136" s="56"/>
      <c r="B136" s="56"/>
      <c r="C136" s="56"/>
      <c r="D136" s="56"/>
      <c r="E136" s="56"/>
      <c r="F136" s="56"/>
      <c r="G136" s="56"/>
      <c r="H136" s="56"/>
      <c r="I136" s="56"/>
      <c r="J136" s="56"/>
      <c r="K136" s="56"/>
      <c r="L136" s="56"/>
      <c r="M136" s="56"/>
      <c r="N136" s="56"/>
      <c r="O136" s="56"/>
      <c r="P136" s="56"/>
      <c r="Q136" s="56"/>
      <c r="R136" s="56"/>
      <c r="S136" s="56"/>
      <c r="T136" s="56"/>
    </row>
    <row r="137" ht="14.25" customHeight="1">
      <c r="A137" s="56"/>
      <c r="B137" s="56"/>
      <c r="C137" s="56"/>
      <c r="D137" s="56"/>
      <c r="E137" s="56"/>
      <c r="F137" s="56"/>
      <c r="G137" s="56"/>
      <c r="H137" s="56"/>
      <c r="I137" s="56"/>
      <c r="J137" s="56"/>
      <c r="K137" s="56"/>
      <c r="L137" s="56"/>
      <c r="M137" s="56"/>
      <c r="N137" s="56"/>
      <c r="O137" s="56"/>
      <c r="P137" s="56"/>
      <c r="Q137" s="56"/>
      <c r="R137" s="56"/>
      <c r="S137" s="56"/>
      <c r="T137" s="56"/>
    </row>
    <row r="138" ht="14.25" customHeight="1">
      <c r="A138" s="56"/>
      <c r="B138" s="56"/>
      <c r="C138" s="56"/>
      <c r="D138" s="56"/>
      <c r="E138" s="56"/>
      <c r="F138" s="56"/>
      <c r="G138" s="56"/>
      <c r="H138" s="56"/>
      <c r="I138" s="56"/>
      <c r="J138" s="56"/>
      <c r="K138" s="56"/>
      <c r="L138" s="56"/>
      <c r="M138" s="56"/>
      <c r="N138" s="56"/>
      <c r="O138" s="56"/>
      <c r="P138" s="56"/>
      <c r="Q138" s="56"/>
      <c r="R138" s="56"/>
      <c r="S138" s="56"/>
      <c r="T138" s="56"/>
    </row>
    <row r="139" ht="14.25" customHeight="1">
      <c r="A139" s="56"/>
      <c r="B139" s="56"/>
      <c r="C139" s="56"/>
      <c r="D139" s="56"/>
      <c r="E139" s="56"/>
      <c r="F139" s="56"/>
      <c r="G139" s="56"/>
      <c r="H139" s="56"/>
      <c r="I139" s="56"/>
      <c r="J139" s="56"/>
      <c r="K139" s="56"/>
      <c r="L139" s="56"/>
      <c r="M139" s="56"/>
      <c r="N139" s="56"/>
      <c r="O139" s="56"/>
      <c r="P139" s="56"/>
      <c r="Q139" s="56"/>
      <c r="R139" s="56"/>
      <c r="S139" s="56"/>
      <c r="T139" s="56"/>
    </row>
    <row r="140" ht="14.25" customHeight="1">
      <c r="A140" s="56"/>
      <c r="B140" s="56"/>
      <c r="C140" s="56"/>
      <c r="D140" s="56"/>
      <c r="E140" s="56"/>
      <c r="F140" s="56"/>
      <c r="G140" s="56"/>
      <c r="H140" s="56"/>
      <c r="I140" s="56"/>
      <c r="J140" s="56"/>
      <c r="K140" s="56"/>
      <c r="L140" s="56"/>
      <c r="M140" s="56"/>
      <c r="N140" s="56"/>
      <c r="O140" s="56"/>
      <c r="P140" s="56"/>
      <c r="Q140" s="56"/>
      <c r="R140" s="56"/>
      <c r="S140" s="56"/>
      <c r="T140" s="56"/>
    </row>
    <row r="141" ht="14.25" customHeight="1">
      <c r="A141" s="56"/>
      <c r="B141" s="56"/>
      <c r="C141" s="56"/>
      <c r="D141" s="56"/>
      <c r="E141" s="56"/>
      <c r="F141" s="56"/>
      <c r="G141" s="56"/>
      <c r="H141" s="56"/>
      <c r="I141" s="56"/>
      <c r="J141" s="56"/>
      <c r="K141" s="56"/>
      <c r="L141" s="56"/>
      <c r="M141" s="56"/>
      <c r="N141" s="56"/>
      <c r="O141" s="56"/>
      <c r="P141" s="56"/>
      <c r="Q141" s="56"/>
      <c r="R141" s="56"/>
      <c r="S141" s="56"/>
      <c r="T141" s="56"/>
    </row>
    <row r="142" ht="14.25" customHeight="1">
      <c r="A142" s="56"/>
      <c r="B142" s="56"/>
      <c r="C142" s="56"/>
      <c r="D142" s="56"/>
      <c r="E142" s="56"/>
      <c r="F142" s="56"/>
      <c r="G142" s="56"/>
      <c r="H142" s="56"/>
      <c r="I142" s="56"/>
      <c r="J142" s="56"/>
      <c r="K142" s="56"/>
      <c r="L142" s="56"/>
      <c r="M142" s="56"/>
      <c r="N142" s="56"/>
      <c r="O142" s="56"/>
      <c r="P142" s="56"/>
      <c r="Q142" s="56"/>
      <c r="R142" s="56"/>
      <c r="S142" s="56"/>
      <c r="T142" s="56"/>
    </row>
    <row r="143" ht="14.25" customHeight="1">
      <c r="A143" s="56"/>
      <c r="B143" s="56"/>
      <c r="C143" s="56"/>
      <c r="D143" s="56"/>
      <c r="E143" s="56"/>
      <c r="F143" s="56"/>
      <c r="G143" s="56"/>
      <c r="H143" s="56"/>
      <c r="I143" s="56"/>
      <c r="J143" s="56"/>
      <c r="K143" s="56"/>
      <c r="L143" s="56"/>
      <c r="M143" s="56"/>
      <c r="N143" s="56"/>
      <c r="O143" s="56"/>
      <c r="P143" s="56"/>
      <c r="Q143" s="56"/>
      <c r="R143" s="56"/>
      <c r="S143" s="56"/>
      <c r="T143" s="56"/>
    </row>
    <row r="144" ht="14.25" customHeight="1">
      <c r="A144" s="56"/>
      <c r="B144" s="56"/>
      <c r="C144" s="56"/>
      <c r="D144" s="56"/>
      <c r="E144" s="56"/>
      <c r="F144" s="56"/>
      <c r="G144" s="56"/>
      <c r="H144" s="56"/>
      <c r="I144" s="56"/>
      <c r="J144" s="56"/>
      <c r="K144" s="56"/>
      <c r="L144" s="56"/>
      <c r="M144" s="56"/>
      <c r="N144" s="56"/>
      <c r="O144" s="56"/>
      <c r="P144" s="56"/>
      <c r="Q144" s="56"/>
      <c r="R144" s="56"/>
      <c r="S144" s="56"/>
      <c r="T144" s="56"/>
    </row>
    <row r="145" ht="14.25" customHeight="1">
      <c r="A145" s="56"/>
      <c r="B145" s="56"/>
      <c r="C145" s="56"/>
      <c r="D145" s="56"/>
      <c r="E145" s="56"/>
      <c r="F145" s="56"/>
      <c r="G145" s="56"/>
      <c r="H145" s="56"/>
      <c r="I145" s="56"/>
      <c r="J145" s="56"/>
      <c r="K145" s="56"/>
      <c r="L145" s="56"/>
      <c r="M145" s="56"/>
      <c r="N145" s="56"/>
      <c r="O145" s="56"/>
      <c r="P145" s="56"/>
      <c r="Q145" s="56"/>
      <c r="R145" s="56"/>
      <c r="S145" s="56"/>
      <c r="T145" s="56"/>
    </row>
    <row r="146" ht="14.25" customHeight="1">
      <c r="A146" s="56"/>
      <c r="B146" s="56"/>
      <c r="C146" s="56"/>
      <c r="D146" s="56"/>
      <c r="E146" s="56"/>
      <c r="F146" s="56"/>
      <c r="G146" s="56"/>
      <c r="H146" s="56"/>
      <c r="I146" s="56"/>
      <c r="J146" s="56"/>
      <c r="K146" s="56"/>
      <c r="L146" s="56"/>
      <c r="M146" s="56"/>
      <c r="N146" s="56"/>
      <c r="O146" s="56"/>
      <c r="P146" s="56"/>
      <c r="Q146" s="56"/>
      <c r="R146" s="56"/>
      <c r="S146" s="56"/>
      <c r="T146" s="56"/>
    </row>
    <row r="147" ht="14.25" customHeight="1">
      <c r="A147" s="56"/>
      <c r="B147" s="56"/>
      <c r="C147" s="56"/>
      <c r="D147" s="56"/>
      <c r="E147" s="56"/>
      <c r="F147" s="56"/>
      <c r="G147" s="56"/>
      <c r="H147" s="56"/>
      <c r="I147" s="56"/>
      <c r="J147" s="56"/>
      <c r="K147" s="56"/>
      <c r="L147" s="56"/>
      <c r="M147" s="56"/>
      <c r="N147" s="56"/>
      <c r="O147" s="56"/>
      <c r="P147" s="56"/>
      <c r="Q147" s="56"/>
      <c r="R147" s="56"/>
      <c r="S147" s="56"/>
      <c r="T147" s="56"/>
    </row>
    <row r="148" ht="14.25" customHeight="1">
      <c r="A148" s="56"/>
      <c r="B148" s="56"/>
      <c r="C148" s="56"/>
      <c r="D148" s="56"/>
      <c r="E148" s="56"/>
      <c r="F148" s="56"/>
      <c r="G148" s="56"/>
      <c r="H148" s="56"/>
      <c r="I148" s="56"/>
      <c r="J148" s="56"/>
      <c r="K148" s="56"/>
      <c r="L148" s="56"/>
      <c r="M148" s="56"/>
      <c r="N148" s="56"/>
      <c r="O148" s="56"/>
      <c r="P148" s="56"/>
      <c r="Q148" s="56"/>
      <c r="R148" s="56"/>
      <c r="S148" s="56"/>
      <c r="T148" s="56"/>
    </row>
    <row r="149" ht="14.25" customHeight="1">
      <c r="A149" s="56"/>
      <c r="B149" s="56"/>
      <c r="C149" s="56"/>
      <c r="D149" s="56"/>
      <c r="E149" s="56"/>
      <c r="F149" s="56"/>
      <c r="G149" s="56"/>
      <c r="H149" s="56"/>
      <c r="I149" s="56"/>
      <c r="J149" s="56"/>
      <c r="K149" s="56"/>
      <c r="L149" s="56"/>
      <c r="M149" s="56"/>
      <c r="N149" s="56"/>
      <c r="O149" s="56"/>
      <c r="P149" s="56"/>
      <c r="Q149" s="56"/>
      <c r="R149" s="56"/>
      <c r="S149" s="56"/>
      <c r="T149" s="56"/>
    </row>
    <row r="150" ht="14.25" customHeight="1">
      <c r="A150" s="56"/>
      <c r="B150" s="56"/>
      <c r="C150" s="56"/>
      <c r="D150" s="56"/>
      <c r="E150" s="56"/>
      <c r="F150" s="56"/>
      <c r="G150" s="56"/>
      <c r="H150" s="56"/>
      <c r="I150" s="56"/>
      <c r="J150" s="56"/>
      <c r="K150" s="56"/>
      <c r="L150" s="56"/>
      <c r="M150" s="56"/>
      <c r="N150" s="56"/>
      <c r="O150" s="56"/>
      <c r="P150" s="56"/>
      <c r="Q150" s="56"/>
      <c r="R150" s="56"/>
      <c r="S150" s="56"/>
      <c r="T150" s="56"/>
    </row>
    <row r="151" ht="14.25" customHeight="1">
      <c r="A151" s="56"/>
      <c r="B151" s="56"/>
      <c r="C151" s="56"/>
      <c r="D151" s="56"/>
      <c r="E151" s="56"/>
      <c r="F151" s="56"/>
      <c r="G151" s="56"/>
      <c r="H151" s="56"/>
      <c r="I151" s="56"/>
      <c r="J151" s="56"/>
      <c r="K151" s="56"/>
      <c r="L151" s="56"/>
      <c r="M151" s="56"/>
      <c r="N151" s="56"/>
      <c r="O151" s="56"/>
      <c r="P151" s="56"/>
      <c r="Q151" s="56"/>
      <c r="R151" s="56"/>
      <c r="S151" s="56"/>
      <c r="T151" s="56"/>
    </row>
    <row r="152" ht="14.25" customHeight="1">
      <c r="A152" s="56"/>
      <c r="B152" s="56"/>
      <c r="C152" s="56"/>
      <c r="D152" s="56"/>
      <c r="E152" s="56"/>
      <c r="F152" s="56"/>
      <c r="G152" s="56"/>
      <c r="H152" s="56"/>
      <c r="I152" s="56"/>
      <c r="J152" s="56"/>
      <c r="K152" s="56"/>
      <c r="L152" s="56"/>
      <c r="M152" s="56"/>
      <c r="N152" s="56"/>
      <c r="O152" s="56"/>
      <c r="P152" s="56"/>
      <c r="Q152" s="56"/>
      <c r="R152" s="56"/>
      <c r="S152" s="56"/>
      <c r="T152" s="56"/>
    </row>
    <row r="153" ht="14.25" customHeight="1">
      <c r="A153" s="56"/>
      <c r="B153" s="56"/>
      <c r="C153" s="56"/>
      <c r="D153" s="56"/>
      <c r="E153" s="56"/>
      <c r="F153" s="56"/>
      <c r="G153" s="56"/>
      <c r="H153" s="56"/>
      <c r="I153" s="56"/>
      <c r="J153" s="56"/>
      <c r="K153" s="56"/>
      <c r="L153" s="56"/>
      <c r="M153" s="56"/>
      <c r="N153" s="56"/>
      <c r="O153" s="56"/>
      <c r="P153" s="56"/>
      <c r="Q153" s="56"/>
      <c r="R153" s="56"/>
      <c r="S153" s="56"/>
      <c r="T153" s="56"/>
    </row>
    <row r="154" ht="14.25" customHeight="1">
      <c r="A154" s="56"/>
      <c r="B154" s="56"/>
      <c r="C154" s="56"/>
      <c r="D154" s="56"/>
      <c r="E154" s="56"/>
      <c r="F154" s="56"/>
      <c r="G154" s="56"/>
      <c r="H154" s="56"/>
      <c r="I154" s="56"/>
      <c r="J154" s="56"/>
      <c r="K154" s="56"/>
      <c r="L154" s="56"/>
      <c r="M154" s="56"/>
      <c r="N154" s="56"/>
      <c r="O154" s="56"/>
      <c r="P154" s="56"/>
      <c r="Q154" s="56"/>
      <c r="R154" s="56"/>
      <c r="S154" s="56"/>
      <c r="T154" s="56"/>
    </row>
    <row r="155" ht="14.25" customHeight="1">
      <c r="A155" s="56"/>
      <c r="B155" s="56"/>
      <c r="C155" s="56"/>
      <c r="D155" s="56"/>
      <c r="E155" s="56"/>
      <c r="F155" s="56"/>
      <c r="G155" s="56"/>
      <c r="H155" s="56"/>
      <c r="I155" s="56"/>
      <c r="J155" s="56"/>
      <c r="K155" s="56"/>
      <c r="L155" s="56"/>
      <c r="M155" s="56"/>
      <c r="N155" s="56"/>
      <c r="O155" s="56"/>
      <c r="P155" s="56"/>
      <c r="Q155" s="56"/>
      <c r="R155" s="56"/>
      <c r="S155" s="56"/>
      <c r="T155" s="56"/>
    </row>
    <row r="156" ht="14.25" customHeight="1">
      <c r="A156" s="56"/>
      <c r="B156" s="56"/>
      <c r="C156" s="56"/>
      <c r="D156" s="56"/>
      <c r="E156" s="56"/>
      <c r="F156" s="56"/>
      <c r="G156" s="56"/>
      <c r="H156" s="56"/>
      <c r="I156" s="56"/>
      <c r="J156" s="56"/>
      <c r="K156" s="56"/>
      <c r="L156" s="56"/>
      <c r="M156" s="56"/>
      <c r="N156" s="56"/>
      <c r="O156" s="56"/>
      <c r="P156" s="56"/>
      <c r="Q156" s="56"/>
      <c r="R156" s="56"/>
      <c r="S156" s="56"/>
      <c r="T156" s="56"/>
    </row>
    <row r="157" ht="14.25" customHeight="1">
      <c r="A157" s="56"/>
      <c r="B157" s="56"/>
      <c r="C157" s="56"/>
      <c r="D157" s="56"/>
      <c r="E157" s="56"/>
      <c r="F157" s="56"/>
      <c r="G157" s="56"/>
      <c r="H157" s="56"/>
      <c r="I157" s="56"/>
      <c r="J157" s="56"/>
      <c r="K157" s="56"/>
      <c r="L157" s="56"/>
      <c r="M157" s="56"/>
      <c r="N157" s="56"/>
      <c r="O157" s="56"/>
      <c r="P157" s="56"/>
      <c r="Q157" s="56"/>
      <c r="R157" s="56"/>
      <c r="S157" s="56"/>
      <c r="T157" s="56"/>
    </row>
    <row r="158" ht="14.25" customHeight="1">
      <c r="A158" s="56"/>
      <c r="B158" s="56"/>
      <c r="C158" s="56"/>
      <c r="D158" s="56"/>
      <c r="E158" s="56"/>
      <c r="F158" s="56"/>
      <c r="G158" s="56"/>
      <c r="H158" s="56"/>
      <c r="I158" s="56"/>
      <c r="J158" s="56"/>
      <c r="K158" s="56"/>
      <c r="L158" s="56"/>
      <c r="M158" s="56"/>
      <c r="N158" s="56"/>
      <c r="O158" s="56"/>
      <c r="P158" s="56"/>
      <c r="Q158" s="56"/>
      <c r="R158" s="56"/>
      <c r="S158" s="56"/>
      <c r="T158" s="56"/>
    </row>
    <row r="159" ht="14.25" customHeight="1">
      <c r="A159" s="56"/>
      <c r="B159" s="56"/>
      <c r="C159" s="56"/>
      <c r="D159" s="56"/>
      <c r="E159" s="56"/>
      <c r="F159" s="56"/>
      <c r="G159" s="56"/>
      <c r="H159" s="56"/>
      <c r="I159" s="56"/>
      <c r="J159" s="56"/>
      <c r="K159" s="56"/>
      <c r="L159" s="56"/>
      <c r="M159" s="56"/>
      <c r="N159" s="56"/>
      <c r="O159" s="56"/>
      <c r="P159" s="56"/>
      <c r="Q159" s="56"/>
      <c r="R159" s="56"/>
      <c r="S159" s="56"/>
      <c r="T159" s="56"/>
    </row>
    <row r="160" ht="14.25" customHeight="1">
      <c r="A160" s="56"/>
      <c r="B160" s="56"/>
      <c r="C160" s="56"/>
      <c r="D160" s="56"/>
      <c r="E160" s="56"/>
      <c r="F160" s="56"/>
      <c r="G160" s="56"/>
      <c r="H160" s="56"/>
      <c r="I160" s="56"/>
      <c r="J160" s="56"/>
      <c r="K160" s="56"/>
      <c r="L160" s="56"/>
      <c r="M160" s="56"/>
      <c r="N160" s="56"/>
      <c r="O160" s="56"/>
      <c r="P160" s="56"/>
      <c r="Q160" s="56"/>
      <c r="R160" s="56"/>
      <c r="S160" s="56"/>
      <c r="T160" s="56"/>
    </row>
    <row r="161" ht="14.25" customHeight="1">
      <c r="A161" s="56"/>
      <c r="B161" s="56"/>
      <c r="C161" s="56"/>
      <c r="D161" s="56"/>
      <c r="E161" s="56"/>
      <c r="F161" s="56"/>
      <c r="G161" s="56"/>
      <c r="H161" s="56"/>
      <c r="I161" s="56"/>
      <c r="J161" s="56"/>
      <c r="K161" s="56"/>
      <c r="L161" s="56"/>
      <c r="M161" s="56"/>
      <c r="N161" s="56"/>
      <c r="O161" s="56"/>
      <c r="P161" s="56"/>
      <c r="Q161" s="56"/>
      <c r="R161" s="56"/>
      <c r="S161" s="56"/>
      <c r="T161" s="56"/>
    </row>
    <row r="162" ht="14.25" customHeight="1">
      <c r="A162" s="56"/>
      <c r="B162" s="56"/>
      <c r="C162" s="56"/>
      <c r="D162" s="56"/>
      <c r="E162" s="56"/>
      <c r="F162" s="56"/>
      <c r="G162" s="56"/>
      <c r="H162" s="56"/>
      <c r="I162" s="56"/>
      <c r="J162" s="56"/>
      <c r="K162" s="56"/>
      <c r="L162" s="56"/>
      <c r="M162" s="56"/>
      <c r="N162" s="56"/>
      <c r="O162" s="56"/>
      <c r="P162" s="56"/>
      <c r="Q162" s="56"/>
      <c r="R162" s="56"/>
      <c r="S162" s="56"/>
      <c r="T162" s="56"/>
    </row>
    <row r="163" ht="14.25" customHeight="1">
      <c r="A163" s="56"/>
      <c r="B163" s="56"/>
      <c r="C163" s="56"/>
      <c r="D163" s="56"/>
      <c r="E163" s="56"/>
      <c r="F163" s="56"/>
      <c r="G163" s="56"/>
      <c r="H163" s="56"/>
      <c r="I163" s="56"/>
      <c r="J163" s="56"/>
      <c r="K163" s="56"/>
      <c r="L163" s="56"/>
      <c r="M163" s="56"/>
      <c r="N163" s="56"/>
      <c r="O163" s="56"/>
      <c r="P163" s="56"/>
      <c r="Q163" s="56"/>
      <c r="R163" s="56"/>
      <c r="S163" s="56"/>
      <c r="T163" s="56"/>
    </row>
    <row r="164" ht="14.25" customHeight="1">
      <c r="A164" s="56"/>
      <c r="B164" s="56"/>
      <c r="C164" s="56"/>
      <c r="D164" s="56"/>
      <c r="E164" s="56"/>
      <c r="F164" s="56"/>
      <c r="G164" s="56"/>
      <c r="H164" s="56"/>
      <c r="I164" s="56"/>
      <c r="J164" s="56"/>
      <c r="K164" s="56"/>
      <c r="L164" s="56"/>
      <c r="M164" s="56"/>
      <c r="N164" s="56"/>
      <c r="O164" s="56"/>
      <c r="P164" s="56"/>
      <c r="Q164" s="56"/>
      <c r="R164" s="56"/>
      <c r="S164" s="56"/>
      <c r="T164" s="56"/>
    </row>
    <row r="165" ht="14.25" customHeight="1">
      <c r="A165" s="56"/>
      <c r="B165" s="56"/>
      <c r="C165" s="56"/>
      <c r="D165" s="56"/>
      <c r="E165" s="56"/>
      <c r="F165" s="56"/>
      <c r="G165" s="56"/>
      <c r="H165" s="56"/>
      <c r="I165" s="56"/>
      <c r="J165" s="56"/>
      <c r="K165" s="56"/>
      <c r="L165" s="56"/>
      <c r="M165" s="56"/>
      <c r="N165" s="56"/>
      <c r="O165" s="56"/>
      <c r="P165" s="56"/>
      <c r="Q165" s="56"/>
      <c r="R165" s="56"/>
      <c r="S165" s="56"/>
      <c r="T165" s="56"/>
    </row>
    <row r="166" ht="14.25" customHeight="1">
      <c r="A166" s="56"/>
      <c r="B166" s="56"/>
      <c r="C166" s="56"/>
      <c r="D166" s="56"/>
      <c r="E166" s="56"/>
      <c r="F166" s="56"/>
      <c r="G166" s="56"/>
      <c r="H166" s="56"/>
      <c r="I166" s="56"/>
      <c r="J166" s="56"/>
      <c r="K166" s="56"/>
      <c r="L166" s="56"/>
      <c r="M166" s="56"/>
      <c r="N166" s="56"/>
      <c r="O166" s="56"/>
      <c r="P166" s="56"/>
      <c r="Q166" s="56"/>
      <c r="R166" s="56"/>
      <c r="S166" s="56"/>
      <c r="T166" s="56"/>
    </row>
    <row r="167" ht="14.25" customHeight="1">
      <c r="A167" s="56"/>
      <c r="B167" s="56"/>
      <c r="C167" s="56"/>
      <c r="D167" s="56"/>
      <c r="E167" s="56"/>
      <c r="F167" s="56"/>
      <c r="G167" s="56"/>
      <c r="H167" s="56"/>
      <c r="I167" s="56"/>
      <c r="J167" s="56"/>
      <c r="K167" s="56"/>
      <c r="L167" s="56"/>
      <c r="M167" s="56"/>
      <c r="N167" s="56"/>
      <c r="O167" s="56"/>
      <c r="P167" s="56"/>
      <c r="Q167" s="56"/>
      <c r="R167" s="56"/>
      <c r="S167" s="56"/>
      <c r="T167" s="56"/>
    </row>
    <row r="168" ht="14.25" customHeight="1">
      <c r="A168" s="56"/>
      <c r="B168" s="56"/>
      <c r="C168" s="56"/>
      <c r="D168" s="56"/>
      <c r="E168" s="56"/>
      <c r="F168" s="56"/>
      <c r="G168" s="56"/>
      <c r="H168" s="56"/>
      <c r="I168" s="56"/>
      <c r="J168" s="56"/>
      <c r="K168" s="56"/>
      <c r="L168" s="56"/>
      <c r="M168" s="56"/>
      <c r="N168" s="56"/>
      <c r="O168" s="56"/>
      <c r="P168" s="56"/>
      <c r="Q168" s="56"/>
      <c r="R168" s="56"/>
      <c r="S168" s="56"/>
      <c r="T168" s="56"/>
    </row>
    <row r="169" ht="14.25" customHeight="1">
      <c r="A169" s="56"/>
      <c r="B169" s="56"/>
      <c r="C169" s="56"/>
      <c r="D169" s="56"/>
      <c r="E169" s="56"/>
      <c r="F169" s="56"/>
      <c r="G169" s="56"/>
      <c r="H169" s="56"/>
      <c r="I169" s="56"/>
      <c r="J169" s="56"/>
      <c r="K169" s="56"/>
      <c r="L169" s="56"/>
      <c r="M169" s="56"/>
      <c r="N169" s="56"/>
      <c r="O169" s="56"/>
      <c r="P169" s="56"/>
      <c r="Q169" s="56"/>
      <c r="R169" s="56"/>
      <c r="S169" s="56"/>
      <c r="T169" s="56"/>
    </row>
    <row r="170" ht="14.25" customHeight="1">
      <c r="A170" s="56"/>
      <c r="B170" s="56"/>
      <c r="C170" s="56"/>
      <c r="D170" s="56"/>
      <c r="E170" s="56"/>
      <c r="F170" s="56"/>
      <c r="G170" s="56"/>
      <c r="H170" s="56"/>
      <c r="I170" s="56"/>
      <c r="J170" s="56"/>
      <c r="K170" s="56"/>
      <c r="L170" s="56"/>
      <c r="M170" s="56"/>
      <c r="N170" s="56"/>
      <c r="O170" s="56"/>
      <c r="P170" s="56"/>
      <c r="Q170" s="56"/>
      <c r="R170" s="56"/>
      <c r="S170" s="56"/>
      <c r="T170" s="56"/>
    </row>
    <row r="171" ht="14.25" customHeight="1">
      <c r="A171" s="56"/>
      <c r="B171" s="56"/>
      <c r="C171" s="56"/>
      <c r="D171" s="56"/>
      <c r="E171" s="56"/>
      <c r="F171" s="56"/>
      <c r="G171" s="56"/>
      <c r="H171" s="56"/>
      <c r="I171" s="56"/>
      <c r="J171" s="56"/>
      <c r="K171" s="56"/>
      <c r="L171" s="56"/>
      <c r="M171" s="56"/>
      <c r="N171" s="56"/>
      <c r="O171" s="56"/>
      <c r="P171" s="56"/>
      <c r="Q171" s="56"/>
      <c r="R171" s="56"/>
      <c r="S171" s="56"/>
      <c r="T171" s="56"/>
    </row>
    <row r="172" ht="14.25" customHeight="1">
      <c r="A172" s="56"/>
      <c r="B172" s="56"/>
      <c r="C172" s="56"/>
      <c r="D172" s="56"/>
      <c r="E172" s="56"/>
      <c r="F172" s="56"/>
      <c r="G172" s="56"/>
      <c r="H172" s="56"/>
      <c r="I172" s="56"/>
      <c r="J172" s="56"/>
      <c r="K172" s="56"/>
      <c r="L172" s="56"/>
      <c r="M172" s="56"/>
      <c r="N172" s="56"/>
      <c r="O172" s="56"/>
      <c r="P172" s="56"/>
      <c r="Q172" s="56"/>
      <c r="R172" s="56"/>
      <c r="S172" s="56"/>
      <c r="T172" s="56"/>
    </row>
    <row r="173" ht="14.25" customHeight="1">
      <c r="A173" s="56"/>
      <c r="B173" s="56"/>
      <c r="C173" s="56"/>
      <c r="D173" s="56"/>
      <c r="E173" s="56"/>
      <c r="F173" s="56"/>
      <c r="G173" s="56"/>
      <c r="H173" s="56"/>
      <c r="I173" s="56"/>
      <c r="J173" s="56"/>
      <c r="K173" s="56"/>
      <c r="L173" s="56"/>
      <c r="M173" s="56"/>
      <c r="N173" s="56"/>
      <c r="O173" s="56"/>
      <c r="P173" s="56"/>
      <c r="Q173" s="56"/>
      <c r="R173" s="56"/>
      <c r="S173" s="56"/>
      <c r="T173" s="56"/>
    </row>
    <row r="174" ht="14.25" customHeight="1">
      <c r="A174" s="56"/>
      <c r="B174" s="56"/>
      <c r="C174" s="56"/>
      <c r="D174" s="56"/>
      <c r="E174" s="56"/>
      <c r="F174" s="56"/>
      <c r="G174" s="56"/>
      <c r="H174" s="56"/>
      <c r="I174" s="56"/>
      <c r="J174" s="56"/>
      <c r="K174" s="56"/>
      <c r="L174" s="56"/>
      <c r="M174" s="56"/>
      <c r="N174" s="56"/>
      <c r="O174" s="56"/>
      <c r="P174" s="56"/>
      <c r="Q174" s="56"/>
      <c r="R174" s="56"/>
      <c r="S174" s="56"/>
      <c r="T174" s="56"/>
    </row>
    <row r="175" ht="14.25" customHeight="1">
      <c r="A175" s="56"/>
      <c r="B175" s="56"/>
      <c r="C175" s="56"/>
      <c r="D175" s="56"/>
      <c r="E175" s="56"/>
      <c r="F175" s="56"/>
      <c r="G175" s="56"/>
      <c r="H175" s="56"/>
      <c r="I175" s="56"/>
      <c r="J175" s="56"/>
      <c r="K175" s="56"/>
      <c r="L175" s="56"/>
      <c r="M175" s="56"/>
      <c r="N175" s="56"/>
      <c r="O175" s="56"/>
      <c r="P175" s="56"/>
      <c r="Q175" s="56"/>
      <c r="R175" s="56"/>
      <c r="S175" s="56"/>
      <c r="T175" s="56"/>
    </row>
    <row r="176" ht="14.25" customHeight="1">
      <c r="A176" s="56"/>
      <c r="B176" s="56"/>
      <c r="C176" s="56"/>
      <c r="D176" s="56"/>
      <c r="E176" s="56"/>
      <c r="F176" s="56"/>
      <c r="G176" s="56"/>
      <c r="H176" s="56"/>
      <c r="I176" s="56"/>
      <c r="J176" s="56"/>
      <c r="K176" s="56"/>
      <c r="L176" s="56"/>
      <c r="M176" s="56"/>
      <c r="N176" s="56"/>
      <c r="O176" s="56"/>
      <c r="P176" s="56"/>
      <c r="Q176" s="56"/>
      <c r="R176" s="56"/>
      <c r="S176" s="56"/>
      <c r="T176" s="56"/>
    </row>
    <row r="177" ht="14.25" customHeight="1">
      <c r="A177" s="56"/>
      <c r="B177" s="56"/>
      <c r="C177" s="56"/>
      <c r="D177" s="56"/>
      <c r="E177" s="56"/>
      <c r="F177" s="56"/>
      <c r="G177" s="56"/>
      <c r="H177" s="56"/>
      <c r="I177" s="56"/>
      <c r="J177" s="56"/>
      <c r="K177" s="56"/>
      <c r="L177" s="56"/>
      <c r="M177" s="56"/>
      <c r="N177" s="56"/>
      <c r="O177" s="56"/>
      <c r="P177" s="56"/>
      <c r="Q177" s="56"/>
      <c r="R177" s="56"/>
      <c r="S177" s="56"/>
      <c r="T177" s="56"/>
    </row>
    <row r="178" ht="14.25" customHeight="1">
      <c r="A178" s="56"/>
      <c r="B178" s="56"/>
      <c r="C178" s="56"/>
      <c r="D178" s="56"/>
      <c r="E178" s="56"/>
      <c r="F178" s="56"/>
      <c r="G178" s="56"/>
      <c r="H178" s="56"/>
      <c r="I178" s="56"/>
      <c r="J178" s="56"/>
      <c r="K178" s="56"/>
      <c r="L178" s="56"/>
      <c r="M178" s="56"/>
      <c r="N178" s="56"/>
      <c r="O178" s="56"/>
      <c r="P178" s="56"/>
      <c r="Q178" s="56"/>
      <c r="R178" s="56"/>
      <c r="S178" s="56"/>
      <c r="T178" s="56"/>
    </row>
    <row r="179" ht="14.25" customHeight="1">
      <c r="A179" s="56"/>
      <c r="B179" s="56"/>
      <c r="C179" s="56"/>
      <c r="D179" s="56"/>
      <c r="E179" s="56"/>
      <c r="F179" s="56"/>
      <c r="G179" s="56"/>
      <c r="H179" s="56"/>
      <c r="I179" s="56"/>
      <c r="J179" s="56"/>
      <c r="K179" s="56"/>
      <c r="L179" s="56"/>
      <c r="M179" s="56"/>
      <c r="N179" s="56"/>
      <c r="O179" s="56"/>
      <c r="P179" s="56"/>
      <c r="Q179" s="56"/>
      <c r="R179" s="56"/>
      <c r="S179" s="56"/>
      <c r="T179" s="56"/>
    </row>
    <row r="180" ht="14.25" customHeight="1">
      <c r="A180" s="56"/>
      <c r="B180" s="56"/>
      <c r="C180" s="56"/>
      <c r="D180" s="56"/>
      <c r="E180" s="56"/>
      <c r="F180" s="56"/>
      <c r="G180" s="56"/>
      <c r="H180" s="56"/>
      <c r="I180" s="56"/>
      <c r="J180" s="56"/>
      <c r="K180" s="56"/>
      <c r="L180" s="56"/>
      <c r="M180" s="56"/>
      <c r="N180" s="56"/>
      <c r="O180" s="56"/>
      <c r="P180" s="56"/>
      <c r="Q180" s="56"/>
      <c r="R180" s="56"/>
      <c r="S180" s="56"/>
      <c r="T180" s="56"/>
    </row>
    <row r="181" ht="14.25" customHeight="1">
      <c r="A181" s="56"/>
      <c r="B181" s="56"/>
      <c r="C181" s="56"/>
      <c r="D181" s="56"/>
      <c r="E181" s="56"/>
      <c r="F181" s="56"/>
      <c r="G181" s="56"/>
      <c r="H181" s="56"/>
      <c r="I181" s="56"/>
      <c r="J181" s="56"/>
      <c r="K181" s="56"/>
      <c r="L181" s="56"/>
      <c r="M181" s="56"/>
      <c r="N181" s="56"/>
      <c r="O181" s="56"/>
      <c r="P181" s="56"/>
      <c r="Q181" s="56"/>
      <c r="R181" s="56"/>
      <c r="S181" s="56"/>
      <c r="T181" s="56"/>
    </row>
    <row r="182" ht="14.25" customHeight="1">
      <c r="A182" s="56"/>
      <c r="B182" s="56"/>
      <c r="C182" s="56"/>
      <c r="D182" s="56"/>
      <c r="E182" s="56"/>
      <c r="F182" s="56"/>
      <c r="G182" s="56"/>
      <c r="H182" s="56"/>
      <c r="I182" s="56"/>
      <c r="J182" s="56"/>
      <c r="K182" s="56"/>
      <c r="L182" s="56"/>
      <c r="M182" s="56"/>
      <c r="N182" s="56"/>
      <c r="O182" s="56"/>
      <c r="P182" s="56"/>
      <c r="Q182" s="56"/>
      <c r="R182" s="56"/>
      <c r="S182" s="56"/>
      <c r="T182" s="56"/>
    </row>
    <row r="183" ht="14.25" customHeight="1">
      <c r="A183" s="56"/>
      <c r="B183" s="56"/>
      <c r="C183" s="56"/>
      <c r="D183" s="56"/>
      <c r="E183" s="56"/>
      <c r="F183" s="56"/>
      <c r="G183" s="56"/>
      <c r="H183" s="56"/>
      <c r="I183" s="56"/>
      <c r="J183" s="56"/>
      <c r="K183" s="56"/>
      <c r="L183" s="56"/>
      <c r="M183" s="56"/>
      <c r="N183" s="56"/>
      <c r="O183" s="56"/>
      <c r="P183" s="56"/>
      <c r="Q183" s="56"/>
      <c r="R183" s="56"/>
      <c r="S183" s="56"/>
      <c r="T183" s="56"/>
    </row>
    <row r="184" ht="14.25" customHeight="1">
      <c r="A184" s="56"/>
      <c r="B184" s="56"/>
      <c r="C184" s="56"/>
      <c r="D184" s="56"/>
      <c r="E184" s="56"/>
      <c r="F184" s="56"/>
      <c r="G184" s="56"/>
      <c r="H184" s="56"/>
      <c r="I184" s="56"/>
      <c r="J184" s="56"/>
      <c r="K184" s="56"/>
      <c r="L184" s="56"/>
      <c r="M184" s="56"/>
      <c r="N184" s="56"/>
      <c r="O184" s="56"/>
      <c r="P184" s="56"/>
      <c r="Q184" s="56"/>
      <c r="R184" s="56"/>
      <c r="S184" s="56"/>
      <c r="T184" s="56"/>
    </row>
    <row r="185" ht="14.25" customHeight="1">
      <c r="A185" s="56"/>
      <c r="B185" s="56"/>
      <c r="C185" s="56"/>
      <c r="D185" s="56"/>
      <c r="E185" s="56"/>
      <c r="F185" s="56"/>
      <c r="G185" s="56"/>
      <c r="H185" s="56"/>
      <c r="I185" s="56"/>
      <c r="J185" s="56"/>
      <c r="K185" s="56"/>
      <c r="L185" s="56"/>
      <c r="M185" s="56"/>
      <c r="N185" s="56"/>
      <c r="O185" s="56"/>
      <c r="P185" s="56"/>
      <c r="Q185" s="56"/>
      <c r="R185" s="56"/>
      <c r="S185" s="56"/>
      <c r="T185" s="56"/>
    </row>
    <row r="186" ht="14.25" customHeight="1">
      <c r="A186" s="56"/>
      <c r="B186" s="56"/>
      <c r="C186" s="56"/>
      <c r="D186" s="56"/>
      <c r="E186" s="56"/>
      <c r="F186" s="56"/>
      <c r="G186" s="56"/>
      <c r="H186" s="56"/>
      <c r="I186" s="56"/>
      <c r="J186" s="56"/>
      <c r="K186" s="56"/>
      <c r="L186" s="56"/>
      <c r="M186" s="56"/>
      <c r="N186" s="56"/>
      <c r="O186" s="56"/>
      <c r="P186" s="56"/>
      <c r="Q186" s="56"/>
      <c r="R186" s="56"/>
      <c r="S186" s="56"/>
      <c r="T186" s="56"/>
    </row>
    <row r="187" ht="14.25" customHeight="1">
      <c r="A187" s="56"/>
      <c r="B187" s="56"/>
      <c r="C187" s="56"/>
      <c r="D187" s="56"/>
      <c r="E187" s="56"/>
      <c r="F187" s="56"/>
      <c r="G187" s="56"/>
      <c r="H187" s="56"/>
      <c r="I187" s="56"/>
      <c r="J187" s="56"/>
      <c r="K187" s="56"/>
      <c r="L187" s="56"/>
      <c r="M187" s="56"/>
      <c r="N187" s="56"/>
      <c r="O187" s="56"/>
      <c r="P187" s="56"/>
      <c r="Q187" s="56"/>
      <c r="R187" s="56"/>
      <c r="S187" s="56"/>
      <c r="T187" s="56"/>
    </row>
    <row r="188" ht="14.25" customHeight="1">
      <c r="A188" s="56"/>
      <c r="B188" s="56"/>
      <c r="C188" s="56"/>
      <c r="D188" s="56"/>
      <c r="E188" s="56"/>
      <c r="F188" s="56"/>
      <c r="G188" s="56"/>
      <c r="H188" s="56"/>
      <c r="I188" s="56"/>
      <c r="J188" s="56"/>
      <c r="K188" s="56"/>
      <c r="L188" s="56"/>
      <c r="M188" s="56"/>
      <c r="N188" s="56"/>
      <c r="O188" s="56"/>
      <c r="P188" s="56"/>
      <c r="Q188" s="56"/>
      <c r="R188" s="56"/>
      <c r="S188" s="56"/>
      <c r="T188" s="56"/>
    </row>
    <row r="189" ht="14.25" customHeight="1">
      <c r="A189" s="56"/>
      <c r="B189" s="56"/>
      <c r="C189" s="56"/>
      <c r="D189" s="56"/>
      <c r="E189" s="56"/>
      <c r="F189" s="56"/>
      <c r="G189" s="56"/>
      <c r="H189" s="56"/>
      <c r="I189" s="56"/>
      <c r="J189" s="56"/>
      <c r="K189" s="56"/>
      <c r="L189" s="56"/>
      <c r="M189" s="56"/>
      <c r="N189" s="56"/>
      <c r="O189" s="56"/>
      <c r="P189" s="56"/>
      <c r="Q189" s="56"/>
      <c r="R189" s="56"/>
      <c r="S189" s="56"/>
      <c r="T189" s="56"/>
    </row>
    <row r="190" ht="14.25" customHeight="1">
      <c r="A190" s="56"/>
      <c r="B190" s="56"/>
      <c r="C190" s="56"/>
      <c r="D190" s="56"/>
      <c r="E190" s="56"/>
      <c r="F190" s="56"/>
      <c r="G190" s="56"/>
      <c r="H190" s="56"/>
      <c r="I190" s="56"/>
      <c r="J190" s="56"/>
      <c r="K190" s="56"/>
      <c r="L190" s="56"/>
      <c r="M190" s="56"/>
      <c r="N190" s="56"/>
      <c r="O190" s="56"/>
      <c r="P190" s="56"/>
      <c r="Q190" s="56"/>
      <c r="R190" s="56"/>
      <c r="S190" s="56"/>
      <c r="T190" s="56"/>
    </row>
    <row r="191" ht="14.25" customHeight="1">
      <c r="A191" s="56"/>
      <c r="B191" s="56"/>
      <c r="C191" s="56"/>
      <c r="D191" s="56"/>
      <c r="E191" s="56"/>
      <c r="F191" s="56"/>
      <c r="G191" s="56"/>
      <c r="H191" s="56"/>
      <c r="I191" s="56"/>
      <c r="J191" s="56"/>
      <c r="K191" s="56"/>
      <c r="L191" s="56"/>
      <c r="M191" s="56"/>
      <c r="N191" s="56"/>
      <c r="O191" s="56"/>
      <c r="P191" s="56"/>
      <c r="Q191" s="56"/>
      <c r="R191" s="56"/>
      <c r="S191" s="56"/>
      <c r="T191" s="56"/>
    </row>
    <row r="192" ht="14.25" customHeight="1">
      <c r="A192" s="56"/>
      <c r="B192" s="56"/>
      <c r="C192" s="56"/>
      <c r="D192" s="56"/>
      <c r="E192" s="56"/>
      <c r="F192" s="56"/>
      <c r="G192" s="56"/>
      <c r="H192" s="56"/>
      <c r="I192" s="56"/>
      <c r="J192" s="56"/>
      <c r="K192" s="56"/>
      <c r="L192" s="56"/>
      <c r="M192" s="56"/>
      <c r="N192" s="56"/>
      <c r="O192" s="56"/>
      <c r="P192" s="56"/>
      <c r="Q192" s="56"/>
      <c r="R192" s="56"/>
      <c r="S192" s="56"/>
      <c r="T192" s="56"/>
    </row>
    <row r="193" ht="14.25" customHeight="1">
      <c r="A193" s="56"/>
      <c r="B193" s="56"/>
      <c r="C193" s="56"/>
      <c r="D193" s="56"/>
      <c r="E193" s="56"/>
      <c r="F193" s="56"/>
      <c r="G193" s="56"/>
      <c r="H193" s="56"/>
      <c r="I193" s="56"/>
      <c r="J193" s="56"/>
      <c r="K193" s="56"/>
      <c r="L193" s="56"/>
      <c r="M193" s="56"/>
      <c r="N193" s="56"/>
      <c r="O193" s="56"/>
      <c r="P193" s="56"/>
      <c r="Q193" s="56"/>
      <c r="R193" s="56"/>
      <c r="S193" s="56"/>
      <c r="T193" s="56"/>
    </row>
    <row r="194" ht="14.25" customHeight="1">
      <c r="A194" s="56"/>
      <c r="B194" s="56"/>
      <c r="C194" s="56"/>
      <c r="D194" s="56"/>
      <c r="E194" s="56"/>
      <c r="F194" s="56"/>
      <c r="G194" s="56"/>
      <c r="H194" s="56"/>
      <c r="I194" s="56"/>
      <c r="J194" s="56"/>
      <c r="K194" s="56"/>
      <c r="L194" s="56"/>
      <c r="M194" s="56"/>
      <c r="N194" s="56"/>
      <c r="O194" s="56"/>
      <c r="P194" s="56"/>
      <c r="Q194" s="56"/>
      <c r="R194" s="56"/>
      <c r="S194" s="56"/>
      <c r="T194" s="56"/>
    </row>
    <row r="195" ht="14.25" customHeight="1">
      <c r="A195" s="56"/>
      <c r="B195" s="56"/>
      <c r="C195" s="56"/>
      <c r="D195" s="56"/>
      <c r="E195" s="56"/>
      <c r="F195" s="56"/>
      <c r="G195" s="56"/>
      <c r="H195" s="56"/>
      <c r="I195" s="56"/>
      <c r="J195" s="56"/>
      <c r="K195" s="56"/>
      <c r="L195" s="56"/>
      <c r="M195" s="56"/>
      <c r="N195" s="56"/>
      <c r="O195" s="56"/>
      <c r="P195" s="56"/>
      <c r="Q195" s="56"/>
      <c r="R195" s="56"/>
      <c r="S195" s="56"/>
      <c r="T195" s="56"/>
    </row>
    <row r="196" ht="14.25" customHeight="1">
      <c r="A196" s="56"/>
      <c r="B196" s="56"/>
      <c r="C196" s="56"/>
      <c r="D196" s="56"/>
      <c r="E196" s="56"/>
      <c r="F196" s="56"/>
      <c r="G196" s="56"/>
      <c r="H196" s="56"/>
      <c r="I196" s="56"/>
      <c r="J196" s="56"/>
      <c r="K196" s="56"/>
      <c r="L196" s="56"/>
      <c r="M196" s="56"/>
      <c r="N196" s="56"/>
      <c r="O196" s="56"/>
      <c r="P196" s="56"/>
      <c r="Q196" s="56"/>
      <c r="R196" s="56"/>
      <c r="S196" s="56"/>
      <c r="T196" s="56"/>
    </row>
    <row r="197" ht="14.25" customHeight="1">
      <c r="A197" s="56"/>
      <c r="B197" s="56"/>
      <c r="C197" s="56"/>
      <c r="D197" s="56"/>
      <c r="E197" s="56"/>
      <c r="F197" s="56"/>
      <c r="G197" s="56"/>
      <c r="H197" s="56"/>
      <c r="I197" s="56"/>
      <c r="J197" s="56"/>
      <c r="K197" s="56"/>
      <c r="L197" s="56"/>
      <c r="M197" s="56"/>
      <c r="N197" s="56"/>
      <c r="O197" s="56"/>
      <c r="P197" s="56"/>
      <c r="Q197" s="56"/>
      <c r="R197" s="56"/>
      <c r="S197" s="56"/>
      <c r="T197" s="56"/>
    </row>
    <row r="198" ht="14.25" customHeight="1">
      <c r="A198" s="56"/>
      <c r="B198" s="56"/>
      <c r="C198" s="56"/>
      <c r="D198" s="56"/>
      <c r="E198" s="56"/>
      <c r="F198" s="56"/>
      <c r="G198" s="56"/>
      <c r="H198" s="56"/>
      <c r="I198" s="56"/>
      <c r="J198" s="56"/>
      <c r="K198" s="56"/>
      <c r="L198" s="56"/>
      <c r="M198" s="56"/>
      <c r="N198" s="56"/>
      <c r="O198" s="56"/>
      <c r="P198" s="56"/>
      <c r="Q198" s="56"/>
      <c r="R198" s="56"/>
      <c r="S198" s="56"/>
      <c r="T198" s="56"/>
    </row>
    <row r="199" ht="14.25" customHeight="1">
      <c r="A199" s="56"/>
      <c r="B199" s="56"/>
      <c r="C199" s="56"/>
      <c r="D199" s="56"/>
      <c r="E199" s="56"/>
      <c r="F199" s="56"/>
      <c r="G199" s="56"/>
      <c r="H199" s="56"/>
      <c r="I199" s="56"/>
      <c r="J199" s="56"/>
      <c r="K199" s="56"/>
      <c r="L199" s="56"/>
      <c r="M199" s="56"/>
      <c r="N199" s="56"/>
      <c r="O199" s="56"/>
      <c r="P199" s="56"/>
      <c r="Q199" s="56"/>
      <c r="R199" s="56"/>
      <c r="S199" s="56"/>
      <c r="T199" s="56"/>
    </row>
    <row r="200" ht="14.25" customHeight="1">
      <c r="A200" s="56"/>
      <c r="B200" s="56"/>
      <c r="C200" s="56"/>
      <c r="D200" s="56"/>
      <c r="E200" s="56"/>
      <c r="F200" s="56"/>
      <c r="G200" s="56"/>
      <c r="H200" s="56"/>
      <c r="I200" s="56"/>
      <c r="J200" s="56"/>
      <c r="K200" s="56"/>
      <c r="L200" s="56"/>
      <c r="M200" s="56"/>
      <c r="N200" s="56"/>
      <c r="O200" s="56"/>
      <c r="P200" s="56"/>
      <c r="Q200" s="56"/>
      <c r="R200" s="56"/>
      <c r="S200" s="56"/>
      <c r="T200" s="56"/>
    </row>
    <row r="201" ht="14.25" customHeight="1">
      <c r="A201" s="56"/>
      <c r="B201" s="56"/>
      <c r="C201" s="56"/>
      <c r="D201" s="56"/>
      <c r="E201" s="56"/>
      <c r="F201" s="56"/>
      <c r="G201" s="56"/>
      <c r="H201" s="56"/>
      <c r="I201" s="56"/>
      <c r="J201" s="56"/>
      <c r="K201" s="56"/>
      <c r="L201" s="56"/>
      <c r="M201" s="56"/>
      <c r="N201" s="56"/>
      <c r="O201" s="56"/>
      <c r="P201" s="56"/>
      <c r="Q201" s="56"/>
      <c r="R201" s="56"/>
      <c r="S201" s="56"/>
      <c r="T201" s="56"/>
    </row>
    <row r="202" ht="14.25" customHeight="1">
      <c r="A202" s="56"/>
      <c r="B202" s="56"/>
      <c r="C202" s="56"/>
      <c r="D202" s="56"/>
      <c r="E202" s="56"/>
      <c r="F202" s="56"/>
      <c r="G202" s="56"/>
      <c r="H202" s="56"/>
      <c r="I202" s="56"/>
      <c r="J202" s="56"/>
      <c r="K202" s="56"/>
      <c r="L202" s="56"/>
      <c r="M202" s="56"/>
      <c r="N202" s="56"/>
      <c r="O202" s="56"/>
      <c r="P202" s="56"/>
      <c r="Q202" s="56"/>
      <c r="R202" s="56"/>
      <c r="S202" s="56"/>
      <c r="T202" s="56"/>
    </row>
    <row r="203" ht="14.25" customHeight="1">
      <c r="A203" s="56"/>
      <c r="B203" s="56"/>
      <c r="C203" s="56"/>
      <c r="D203" s="56"/>
      <c r="E203" s="56"/>
      <c r="F203" s="56"/>
      <c r="G203" s="56"/>
      <c r="H203" s="56"/>
      <c r="I203" s="56"/>
      <c r="J203" s="56"/>
      <c r="K203" s="56"/>
      <c r="L203" s="56"/>
      <c r="M203" s="56"/>
      <c r="N203" s="56"/>
      <c r="O203" s="56"/>
      <c r="P203" s="56"/>
      <c r="Q203" s="56"/>
      <c r="R203" s="56"/>
      <c r="S203" s="56"/>
      <c r="T203" s="56"/>
    </row>
    <row r="204" ht="14.25" customHeight="1">
      <c r="A204" s="56"/>
      <c r="B204" s="56"/>
      <c r="C204" s="56"/>
      <c r="D204" s="56"/>
      <c r="E204" s="56"/>
      <c r="F204" s="56"/>
      <c r="G204" s="56"/>
      <c r="H204" s="56"/>
      <c r="I204" s="56"/>
      <c r="J204" s="56"/>
      <c r="K204" s="56"/>
      <c r="L204" s="56"/>
      <c r="M204" s="56"/>
      <c r="N204" s="56"/>
      <c r="O204" s="56"/>
      <c r="P204" s="56"/>
      <c r="Q204" s="56"/>
      <c r="R204" s="56"/>
      <c r="S204" s="56"/>
      <c r="T204" s="56"/>
    </row>
    <row r="205" ht="14.25" customHeight="1">
      <c r="A205" s="56"/>
      <c r="B205" s="56"/>
      <c r="C205" s="56"/>
      <c r="D205" s="56"/>
      <c r="E205" s="56"/>
      <c r="F205" s="56"/>
      <c r="G205" s="56"/>
      <c r="H205" s="56"/>
      <c r="I205" s="56"/>
      <c r="J205" s="56"/>
      <c r="K205" s="56"/>
      <c r="L205" s="56"/>
      <c r="M205" s="56"/>
      <c r="N205" s="56"/>
      <c r="O205" s="56"/>
      <c r="P205" s="56"/>
      <c r="Q205" s="56"/>
      <c r="R205" s="56"/>
      <c r="S205" s="56"/>
      <c r="T205" s="56"/>
    </row>
    <row r="206" ht="14.25" customHeight="1">
      <c r="A206" s="56"/>
      <c r="B206" s="56"/>
      <c r="C206" s="56"/>
      <c r="D206" s="56"/>
      <c r="E206" s="56"/>
      <c r="F206" s="56"/>
      <c r="G206" s="56"/>
      <c r="H206" s="56"/>
      <c r="I206" s="56"/>
      <c r="J206" s="56"/>
      <c r="K206" s="56"/>
      <c r="L206" s="56"/>
      <c r="M206" s="56"/>
      <c r="N206" s="56"/>
      <c r="O206" s="56"/>
      <c r="P206" s="56"/>
      <c r="Q206" s="56"/>
      <c r="R206" s="56"/>
      <c r="S206" s="56"/>
      <c r="T206" s="56"/>
    </row>
    <row r="207" ht="14.25" customHeight="1">
      <c r="A207" s="56"/>
      <c r="B207" s="56"/>
      <c r="C207" s="56"/>
      <c r="D207" s="56"/>
      <c r="E207" s="56"/>
      <c r="F207" s="56"/>
      <c r="G207" s="56"/>
      <c r="H207" s="56"/>
      <c r="I207" s="56"/>
      <c r="J207" s="56"/>
      <c r="K207" s="56"/>
      <c r="L207" s="56"/>
      <c r="M207" s="56"/>
      <c r="N207" s="56"/>
      <c r="O207" s="56"/>
      <c r="P207" s="56"/>
      <c r="Q207" s="56"/>
      <c r="R207" s="56"/>
      <c r="S207" s="56"/>
      <c r="T207" s="56"/>
    </row>
    <row r="208" ht="14.25" customHeight="1">
      <c r="A208" s="56"/>
      <c r="B208" s="56"/>
      <c r="C208" s="56"/>
      <c r="D208" s="56"/>
      <c r="E208" s="56"/>
      <c r="F208" s="56"/>
      <c r="G208" s="56"/>
      <c r="H208" s="56"/>
      <c r="I208" s="56"/>
      <c r="J208" s="56"/>
      <c r="K208" s="56"/>
      <c r="L208" s="56"/>
      <c r="M208" s="56"/>
      <c r="N208" s="56"/>
      <c r="O208" s="56"/>
      <c r="P208" s="56"/>
      <c r="Q208" s="56"/>
      <c r="R208" s="56"/>
      <c r="S208" s="56"/>
      <c r="T208" s="56"/>
    </row>
    <row r="209" ht="14.25" customHeight="1">
      <c r="A209" s="56"/>
      <c r="B209" s="56"/>
      <c r="C209" s="56"/>
      <c r="D209" s="56"/>
      <c r="E209" s="56"/>
      <c r="F209" s="56"/>
      <c r="G209" s="56"/>
      <c r="H209" s="56"/>
      <c r="I209" s="56"/>
      <c r="J209" s="56"/>
      <c r="K209" s="56"/>
      <c r="L209" s="56"/>
      <c r="M209" s="56"/>
      <c r="N209" s="56"/>
      <c r="O209" s="56"/>
      <c r="P209" s="56"/>
      <c r="Q209" s="56"/>
      <c r="R209" s="56"/>
      <c r="S209" s="56"/>
      <c r="T209" s="56"/>
    </row>
    <row r="210" ht="14.25" customHeight="1">
      <c r="A210" s="56"/>
      <c r="B210" s="56"/>
      <c r="C210" s="56"/>
      <c r="D210" s="56"/>
      <c r="E210" s="56"/>
      <c r="F210" s="56"/>
      <c r="G210" s="56"/>
      <c r="H210" s="56"/>
      <c r="I210" s="56"/>
      <c r="J210" s="56"/>
      <c r="K210" s="56"/>
      <c r="L210" s="56"/>
      <c r="M210" s="56"/>
      <c r="N210" s="56"/>
      <c r="O210" s="56"/>
      <c r="P210" s="56"/>
      <c r="Q210" s="56"/>
      <c r="R210" s="56"/>
      <c r="S210" s="56"/>
      <c r="T210" s="56"/>
    </row>
    <row r="211" ht="14.25" customHeight="1">
      <c r="A211" s="56"/>
      <c r="B211" s="56"/>
      <c r="C211" s="56"/>
      <c r="D211" s="56"/>
      <c r="E211" s="56"/>
      <c r="F211" s="56"/>
      <c r="G211" s="56"/>
      <c r="H211" s="56"/>
      <c r="I211" s="56"/>
      <c r="J211" s="56"/>
      <c r="K211" s="56"/>
      <c r="L211" s="56"/>
      <c r="M211" s="56"/>
      <c r="N211" s="56"/>
      <c r="O211" s="56"/>
      <c r="P211" s="56"/>
      <c r="Q211" s="56"/>
      <c r="R211" s="56"/>
      <c r="S211" s="56"/>
      <c r="T211" s="56"/>
    </row>
    <row r="212" ht="14.25" customHeight="1">
      <c r="A212" s="56"/>
      <c r="B212" s="56"/>
      <c r="C212" s="56"/>
      <c r="D212" s="56"/>
      <c r="E212" s="56"/>
      <c r="F212" s="56"/>
      <c r="G212" s="56"/>
      <c r="H212" s="56"/>
      <c r="I212" s="56"/>
      <c r="J212" s="56"/>
      <c r="K212" s="56"/>
      <c r="L212" s="56"/>
      <c r="M212" s="56"/>
      <c r="N212" s="56"/>
      <c r="O212" s="56"/>
      <c r="P212" s="56"/>
      <c r="Q212" s="56"/>
      <c r="R212" s="56"/>
      <c r="S212" s="56"/>
      <c r="T212" s="56"/>
    </row>
    <row r="213" ht="14.25" customHeight="1">
      <c r="A213" s="56"/>
      <c r="B213" s="56"/>
      <c r="C213" s="56"/>
      <c r="D213" s="56"/>
      <c r="E213" s="56"/>
      <c r="F213" s="56"/>
      <c r="G213" s="56"/>
      <c r="H213" s="56"/>
      <c r="I213" s="56"/>
      <c r="J213" s="56"/>
      <c r="K213" s="56"/>
      <c r="L213" s="56"/>
      <c r="M213" s="56"/>
      <c r="N213" s="56"/>
      <c r="O213" s="56"/>
      <c r="P213" s="56"/>
      <c r="Q213" s="56"/>
      <c r="R213" s="56"/>
      <c r="S213" s="56"/>
      <c r="T213" s="56"/>
    </row>
    <row r="214" ht="14.25" customHeight="1">
      <c r="A214" s="56"/>
      <c r="B214" s="56"/>
      <c r="C214" s="56"/>
      <c r="D214" s="56"/>
      <c r="E214" s="56"/>
      <c r="F214" s="56"/>
      <c r="G214" s="56"/>
      <c r="H214" s="56"/>
      <c r="I214" s="56"/>
      <c r="J214" s="56"/>
      <c r="K214" s="56"/>
      <c r="L214" s="56"/>
      <c r="M214" s="56"/>
      <c r="N214" s="56"/>
      <c r="O214" s="56"/>
      <c r="P214" s="56"/>
      <c r="Q214" s="56"/>
      <c r="R214" s="56"/>
      <c r="S214" s="56"/>
      <c r="T214" s="56"/>
    </row>
    <row r="215" ht="14.25" customHeight="1">
      <c r="A215" s="56"/>
      <c r="B215" s="56"/>
      <c r="C215" s="56"/>
      <c r="D215" s="56"/>
      <c r="E215" s="56"/>
      <c r="F215" s="56"/>
      <c r="G215" s="56"/>
      <c r="H215" s="56"/>
      <c r="I215" s="56"/>
      <c r="J215" s="56"/>
      <c r="K215" s="56"/>
      <c r="L215" s="56"/>
      <c r="M215" s="56"/>
      <c r="N215" s="56"/>
      <c r="O215" s="56"/>
      <c r="P215" s="56"/>
      <c r="Q215" s="56"/>
      <c r="R215" s="56"/>
      <c r="S215" s="56"/>
      <c r="T215" s="56"/>
    </row>
    <row r="216" ht="14.25" customHeight="1">
      <c r="A216" s="56"/>
      <c r="B216" s="56"/>
      <c r="C216" s="56"/>
      <c r="D216" s="56"/>
      <c r="E216" s="56"/>
      <c r="F216" s="56"/>
      <c r="G216" s="56"/>
      <c r="H216" s="56"/>
      <c r="I216" s="56"/>
      <c r="J216" s="56"/>
      <c r="K216" s="56"/>
      <c r="L216" s="56"/>
      <c r="M216" s="56"/>
      <c r="N216" s="56"/>
      <c r="O216" s="56"/>
      <c r="P216" s="56"/>
      <c r="Q216" s="56"/>
      <c r="R216" s="56"/>
      <c r="S216" s="56"/>
      <c r="T216" s="56"/>
    </row>
    <row r="217" ht="14.25" customHeight="1">
      <c r="A217" s="56"/>
      <c r="B217" s="56"/>
      <c r="C217" s="56"/>
      <c r="D217" s="56"/>
      <c r="E217" s="56"/>
      <c r="F217" s="56"/>
      <c r="G217" s="56"/>
      <c r="H217" s="56"/>
      <c r="I217" s="56"/>
      <c r="J217" s="56"/>
      <c r="K217" s="56"/>
      <c r="L217" s="56"/>
      <c r="M217" s="56"/>
      <c r="N217" s="56"/>
      <c r="O217" s="56"/>
      <c r="P217" s="56"/>
      <c r="Q217" s="56"/>
      <c r="R217" s="56"/>
      <c r="S217" s="56"/>
      <c r="T217" s="56"/>
    </row>
    <row r="218" ht="14.25" customHeight="1">
      <c r="A218" s="56"/>
      <c r="B218" s="56"/>
      <c r="C218" s="56"/>
      <c r="D218" s="56"/>
      <c r="E218" s="56"/>
      <c r="F218" s="56"/>
      <c r="G218" s="56"/>
      <c r="H218" s="56"/>
      <c r="I218" s="56"/>
      <c r="J218" s="56"/>
      <c r="K218" s="56"/>
      <c r="L218" s="56"/>
      <c r="M218" s="56"/>
      <c r="N218" s="56"/>
      <c r="O218" s="56"/>
      <c r="P218" s="56"/>
      <c r="Q218" s="56"/>
      <c r="R218" s="56"/>
      <c r="S218" s="56"/>
      <c r="T218" s="56"/>
    </row>
    <row r="219" ht="14.25" customHeight="1">
      <c r="A219" s="56"/>
      <c r="B219" s="56"/>
      <c r="C219" s="56"/>
      <c r="D219" s="56"/>
      <c r="E219" s="56"/>
      <c r="F219" s="56"/>
      <c r="G219" s="56"/>
      <c r="H219" s="56"/>
      <c r="I219" s="56"/>
      <c r="J219" s="56"/>
      <c r="K219" s="56"/>
      <c r="L219" s="56"/>
      <c r="M219" s="56"/>
      <c r="N219" s="56"/>
      <c r="O219" s="56"/>
      <c r="P219" s="56"/>
      <c r="Q219" s="56"/>
      <c r="R219" s="56"/>
      <c r="S219" s="56"/>
      <c r="T219" s="56"/>
    </row>
    <row r="220" ht="14.25" customHeight="1">
      <c r="A220" s="56"/>
      <c r="B220" s="56"/>
      <c r="C220" s="56"/>
      <c r="D220" s="56"/>
      <c r="E220" s="56"/>
      <c r="F220" s="56"/>
      <c r="G220" s="56"/>
      <c r="H220" s="56"/>
      <c r="I220" s="56"/>
      <c r="J220" s="56"/>
      <c r="K220" s="56"/>
      <c r="L220" s="56"/>
      <c r="M220" s="56"/>
      <c r="N220" s="56"/>
      <c r="O220" s="56"/>
      <c r="P220" s="56"/>
      <c r="Q220" s="56"/>
      <c r="R220" s="56"/>
      <c r="S220" s="56"/>
      <c r="T220" s="56"/>
    </row>
    <row r="221" ht="14.25" customHeight="1">
      <c r="A221" s="56"/>
      <c r="B221" s="56"/>
      <c r="C221" s="56"/>
      <c r="D221" s="56"/>
      <c r="E221" s="56"/>
      <c r="F221" s="56"/>
      <c r="G221" s="56"/>
      <c r="H221" s="56"/>
      <c r="I221" s="56"/>
      <c r="J221" s="56"/>
      <c r="K221" s="56"/>
      <c r="L221" s="56"/>
      <c r="M221" s="56"/>
      <c r="N221" s="56"/>
      <c r="O221" s="56"/>
      <c r="P221" s="56"/>
      <c r="Q221" s="56"/>
      <c r="R221" s="56"/>
      <c r="S221" s="56"/>
      <c r="T221" s="56"/>
    </row>
    <row r="222" ht="14.25" customHeight="1">
      <c r="A222" s="56"/>
      <c r="B222" s="56"/>
      <c r="C222" s="56"/>
      <c r="D222" s="56"/>
      <c r="E222" s="56"/>
      <c r="F222" s="56"/>
      <c r="G222" s="56"/>
      <c r="H222" s="56"/>
      <c r="I222" s="56"/>
      <c r="J222" s="56"/>
      <c r="K222" s="56"/>
      <c r="L222" s="56"/>
      <c r="M222" s="56"/>
      <c r="N222" s="56"/>
      <c r="O222" s="56"/>
      <c r="P222" s="56"/>
      <c r="Q222" s="56"/>
      <c r="R222" s="56"/>
      <c r="S222" s="56"/>
      <c r="T222" s="56"/>
    </row>
    <row r="223" ht="14.25" customHeight="1">
      <c r="A223" s="56"/>
      <c r="B223" s="56"/>
      <c r="C223" s="56"/>
      <c r="D223" s="56"/>
      <c r="E223" s="56"/>
      <c r="F223" s="56"/>
      <c r="G223" s="56"/>
      <c r="H223" s="56"/>
      <c r="I223" s="56"/>
      <c r="J223" s="56"/>
      <c r="K223" s="56"/>
      <c r="L223" s="56"/>
      <c r="M223" s="56"/>
      <c r="N223" s="56"/>
      <c r="O223" s="56"/>
      <c r="P223" s="56"/>
      <c r="Q223" s="56"/>
      <c r="R223" s="56"/>
      <c r="S223" s="56"/>
      <c r="T223" s="56"/>
    </row>
    <row r="224" ht="14.25" customHeight="1">
      <c r="A224" s="56"/>
      <c r="B224" s="56"/>
      <c r="C224" s="56"/>
      <c r="D224" s="56"/>
      <c r="E224" s="56"/>
      <c r="F224" s="56"/>
      <c r="G224" s="56"/>
      <c r="H224" s="56"/>
      <c r="I224" s="56"/>
      <c r="J224" s="56"/>
      <c r="K224" s="56"/>
      <c r="L224" s="56"/>
      <c r="M224" s="56"/>
      <c r="N224" s="56"/>
      <c r="O224" s="56"/>
      <c r="P224" s="56"/>
      <c r="Q224" s="56"/>
      <c r="R224" s="56"/>
      <c r="S224" s="56"/>
      <c r="T224" s="56"/>
    </row>
    <row r="225" ht="14.25" customHeight="1">
      <c r="A225" s="56"/>
      <c r="B225" s="56"/>
      <c r="C225" s="56"/>
      <c r="D225" s="56"/>
      <c r="E225" s="56"/>
      <c r="F225" s="56"/>
      <c r="G225" s="56"/>
      <c r="H225" s="56"/>
      <c r="I225" s="56"/>
      <c r="J225" s="56"/>
      <c r="K225" s="56"/>
      <c r="L225" s="56"/>
      <c r="M225" s="56"/>
      <c r="N225" s="56"/>
      <c r="O225" s="56"/>
      <c r="P225" s="56"/>
      <c r="Q225" s="56"/>
      <c r="R225" s="56"/>
      <c r="S225" s="56"/>
      <c r="T225" s="56"/>
    </row>
    <row r="226" ht="14.25" customHeight="1">
      <c r="A226" s="56"/>
      <c r="B226" s="56"/>
      <c r="C226" s="56"/>
      <c r="D226" s="56"/>
      <c r="E226" s="56"/>
      <c r="F226" s="56"/>
      <c r="G226" s="56"/>
      <c r="H226" s="56"/>
      <c r="I226" s="56"/>
      <c r="J226" s="56"/>
      <c r="K226" s="56"/>
      <c r="L226" s="56"/>
      <c r="M226" s="56"/>
      <c r="N226" s="56"/>
      <c r="O226" s="56"/>
      <c r="P226" s="56"/>
      <c r="Q226" s="56"/>
      <c r="R226" s="56"/>
      <c r="S226" s="56"/>
      <c r="T226" s="56"/>
    </row>
    <row r="227" ht="14.25" customHeight="1">
      <c r="A227" s="56"/>
      <c r="B227" s="56"/>
      <c r="C227" s="56"/>
      <c r="D227" s="56"/>
      <c r="E227" s="56"/>
      <c r="F227" s="56"/>
      <c r="G227" s="56"/>
      <c r="H227" s="56"/>
      <c r="I227" s="56"/>
      <c r="J227" s="56"/>
      <c r="K227" s="56"/>
      <c r="L227" s="56"/>
      <c r="M227" s="56"/>
      <c r="N227" s="56"/>
      <c r="O227" s="56"/>
      <c r="P227" s="56"/>
      <c r="Q227" s="56"/>
      <c r="R227" s="56"/>
      <c r="S227" s="56"/>
      <c r="T227" s="56"/>
    </row>
    <row r="228" ht="14.25" customHeight="1">
      <c r="A228" s="56"/>
      <c r="B228" s="56"/>
      <c r="C228" s="56"/>
      <c r="D228" s="56"/>
      <c r="E228" s="56"/>
      <c r="F228" s="56"/>
      <c r="G228" s="56"/>
      <c r="H228" s="56"/>
      <c r="I228" s="56"/>
      <c r="J228" s="56"/>
      <c r="K228" s="56"/>
      <c r="L228" s="56"/>
      <c r="M228" s="56"/>
      <c r="N228" s="56"/>
      <c r="O228" s="56"/>
      <c r="P228" s="56"/>
      <c r="Q228" s="56"/>
      <c r="R228" s="56"/>
      <c r="S228" s="56"/>
      <c r="T228" s="56"/>
    </row>
    <row r="229" ht="14.25" customHeight="1">
      <c r="A229" s="56"/>
      <c r="B229" s="56"/>
      <c r="C229" s="56"/>
      <c r="D229" s="56"/>
      <c r="E229" s="56"/>
      <c r="F229" s="56"/>
      <c r="G229" s="56"/>
      <c r="H229" s="56"/>
      <c r="I229" s="56"/>
      <c r="J229" s="56"/>
      <c r="K229" s="56"/>
      <c r="L229" s="56"/>
      <c r="M229" s="56"/>
      <c r="N229" s="56"/>
      <c r="O229" s="56"/>
      <c r="P229" s="56"/>
      <c r="Q229" s="56"/>
      <c r="R229" s="56"/>
      <c r="S229" s="56"/>
      <c r="T229" s="56"/>
    </row>
    <row r="230" ht="14.25" customHeight="1">
      <c r="A230" s="56"/>
      <c r="B230" s="56"/>
      <c r="C230" s="56"/>
      <c r="D230" s="56"/>
      <c r="E230" s="56"/>
      <c r="F230" s="56"/>
      <c r="G230" s="56"/>
      <c r="H230" s="56"/>
      <c r="I230" s="56"/>
      <c r="J230" s="56"/>
      <c r="K230" s="56"/>
      <c r="L230" s="56"/>
      <c r="M230" s="56"/>
      <c r="N230" s="56"/>
      <c r="O230" s="56"/>
      <c r="P230" s="56"/>
      <c r="Q230" s="56"/>
      <c r="R230" s="56"/>
      <c r="S230" s="56"/>
      <c r="T230" s="56"/>
    </row>
    <row r="231" ht="14.25" customHeight="1">
      <c r="A231" s="56"/>
      <c r="B231" s="56"/>
      <c r="C231" s="56"/>
      <c r="D231" s="56"/>
      <c r="E231" s="56"/>
      <c r="F231" s="56"/>
      <c r="G231" s="56"/>
      <c r="H231" s="56"/>
      <c r="I231" s="56"/>
      <c r="J231" s="56"/>
      <c r="K231" s="56"/>
      <c r="L231" s="56"/>
      <c r="M231" s="56"/>
      <c r="N231" s="56"/>
      <c r="O231" s="56"/>
      <c r="P231" s="56"/>
      <c r="Q231" s="56"/>
      <c r="R231" s="56"/>
      <c r="S231" s="56"/>
      <c r="T231" s="56"/>
    </row>
    <row r="232" ht="14.25" customHeight="1">
      <c r="A232" s="56"/>
      <c r="B232" s="56"/>
      <c r="C232" s="56"/>
      <c r="D232" s="56"/>
      <c r="E232" s="56"/>
      <c r="F232" s="56"/>
      <c r="G232" s="56"/>
      <c r="H232" s="56"/>
      <c r="I232" s="56"/>
      <c r="J232" s="56"/>
      <c r="K232" s="56"/>
      <c r="L232" s="56"/>
      <c r="M232" s="56"/>
      <c r="N232" s="56"/>
      <c r="O232" s="56"/>
      <c r="P232" s="56"/>
      <c r="Q232" s="56"/>
      <c r="R232" s="56"/>
      <c r="S232" s="56"/>
      <c r="T232" s="56"/>
    </row>
    <row r="233" ht="14.25" customHeight="1">
      <c r="A233" s="56"/>
      <c r="B233" s="56"/>
      <c r="C233" s="56"/>
      <c r="D233" s="56"/>
      <c r="E233" s="56"/>
      <c r="F233" s="56"/>
      <c r="G233" s="56"/>
      <c r="H233" s="56"/>
      <c r="I233" s="56"/>
      <c r="J233" s="56"/>
      <c r="K233" s="56"/>
      <c r="L233" s="56"/>
      <c r="M233" s="56"/>
      <c r="N233" s="56"/>
      <c r="O233" s="56"/>
      <c r="P233" s="56"/>
      <c r="Q233" s="56"/>
      <c r="R233" s="56"/>
      <c r="S233" s="56"/>
      <c r="T233" s="56"/>
    </row>
    <row r="234" ht="14.25" customHeight="1">
      <c r="A234" s="56"/>
      <c r="B234" s="56"/>
      <c r="C234" s="56"/>
      <c r="D234" s="56"/>
      <c r="E234" s="56"/>
      <c r="F234" s="56"/>
      <c r="G234" s="56"/>
      <c r="H234" s="56"/>
      <c r="I234" s="56"/>
      <c r="J234" s="56"/>
      <c r="K234" s="56"/>
      <c r="L234" s="56"/>
      <c r="M234" s="56"/>
      <c r="N234" s="56"/>
      <c r="O234" s="56"/>
      <c r="P234" s="56"/>
      <c r="Q234" s="56"/>
      <c r="R234" s="56"/>
      <c r="S234" s="56"/>
      <c r="T234" s="56"/>
    </row>
    <row r="235" ht="14.25" customHeight="1">
      <c r="A235" s="56"/>
      <c r="B235" s="56"/>
      <c r="C235" s="56"/>
      <c r="D235" s="56"/>
      <c r="E235" s="56"/>
      <c r="F235" s="56"/>
      <c r="G235" s="56"/>
      <c r="H235" s="56"/>
      <c r="I235" s="56"/>
      <c r="J235" s="56"/>
      <c r="K235" s="56"/>
      <c r="L235" s="56"/>
      <c r="M235" s="56"/>
      <c r="N235" s="56"/>
      <c r="O235" s="56"/>
      <c r="P235" s="56"/>
      <c r="Q235" s="56"/>
      <c r="R235" s="56"/>
      <c r="S235" s="56"/>
      <c r="T235" s="56"/>
    </row>
    <row r="236" ht="14.25" customHeight="1">
      <c r="A236" s="56"/>
      <c r="B236" s="56"/>
      <c r="C236" s="56"/>
      <c r="D236" s="56"/>
      <c r="E236" s="56"/>
      <c r="F236" s="56"/>
      <c r="G236" s="56"/>
      <c r="H236" s="56"/>
      <c r="I236" s="56"/>
      <c r="J236" s="56"/>
      <c r="K236" s="56"/>
      <c r="L236" s="56"/>
      <c r="M236" s="56"/>
      <c r="N236" s="56"/>
      <c r="O236" s="56"/>
      <c r="P236" s="56"/>
      <c r="Q236" s="56"/>
      <c r="R236" s="56"/>
      <c r="S236" s="56"/>
      <c r="T236" s="56"/>
    </row>
    <row r="237" ht="14.25" customHeight="1">
      <c r="A237" s="56"/>
      <c r="B237" s="56"/>
      <c r="C237" s="56"/>
      <c r="D237" s="56"/>
      <c r="E237" s="56"/>
      <c r="F237" s="56"/>
      <c r="G237" s="56"/>
      <c r="H237" s="56"/>
      <c r="I237" s="56"/>
      <c r="J237" s="56"/>
      <c r="K237" s="56"/>
      <c r="L237" s="56"/>
      <c r="M237" s="56"/>
      <c r="N237" s="56"/>
      <c r="O237" s="56"/>
      <c r="P237" s="56"/>
      <c r="Q237" s="56"/>
      <c r="R237" s="56"/>
      <c r="S237" s="56"/>
      <c r="T237" s="56"/>
    </row>
    <row r="238" ht="14.25" customHeight="1">
      <c r="A238" s="56"/>
      <c r="B238" s="56"/>
      <c r="C238" s="56"/>
      <c r="D238" s="56"/>
      <c r="E238" s="56"/>
      <c r="F238" s="56"/>
      <c r="G238" s="56"/>
      <c r="H238" s="56"/>
      <c r="I238" s="56"/>
      <c r="J238" s="56"/>
      <c r="K238" s="56"/>
      <c r="L238" s="56"/>
      <c r="M238" s="56"/>
      <c r="N238" s="56"/>
      <c r="O238" s="56"/>
      <c r="P238" s="56"/>
      <c r="Q238" s="56"/>
      <c r="R238" s="56"/>
      <c r="S238" s="56"/>
      <c r="T238" s="56"/>
    </row>
    <row r="239" ht="14.25" customHeight="1">
      <c r="A239" s="56"/>
      <c r="B239" s="56"/>
      <c r="C239" s="56"/>
      <c r="D239" s="56"/>
      <c r="E239" s="56"/>
      <c r="F239" s="56"/>
      <c r="G239" s="56"/>
      <c r="H239" s="56"/>
      <c r="I239" s="56"/>
      <c r="J239" s="56"/>
      <c r="K239" s="56"/>
      <c r="L239" s="56"/>
      <c r="M239" s="56"/>
      <c r="N239" s="56"/>
      <c r="O239" s="56"/>
      <c r="P239" s="56"/>
      <c r="Q239" s="56"/>
      <c r="R239" s="56"/>
      <c r="S239" s="56"/>
      <c r="T239" s="56"/>
    </row>
    <row r="240" ht="14.25" customHeight="1">
      <c r="A240" s="56"/>
      <c r="B240" s="56"/>
      <c r="C240" s="56"/>
      <c r="D240" s="56"/>
      <c r="E240" s="56"/>
      <c r="F240" s="56"/>
      <c r="G240" s="56"/>
      <c r="H240" s="56"/>
      <c r="I240" s="56"/>
      <c r="J240" s="56"/>
      <c r="K240" s="56"/>
      <c r="L240" s="56"/>
      <c r="M240" s="56"/>
      <c r="N240" s="56"/>
      <c r="O240" s="56"/>
      <c r="P240" s="56"/>
      <c r="Q240" s="56"/>
      <c r="R240" s="56"/>
      <c r="S240" s="56"/>
      <c r="T240" s="56"/>
    </row>
    <row r="241" ht="14.25" customHeight="1">
      <c r="A241" s="56"/>
      <c r="B241" s="56"/>
      <c r="C241" s="56"/>
      <c r="D241" s="56"/>
      <c r="E241" s="56"/>
      <c r="F241" s="56"/>
      <c r="G241" s="56"/>
      <c r="H241" s="56"/>
      <c r="I241" s="56"/>
      <c r="J241" s="56"/>
      <c r="K241" s="56"/>
      <c r="L241" s="56"/>
      <c r="M241" s="56"/>
      <c r="N241" s="56"/>
      <c r="O241" s="56"/>
      <c r="P241" s="56"/>
      <c r="Q241" s="56"/>
      <c r="R241" s="56"/>
      <c r="S241" s="56"/>
      <c r="T241" s="56"/>
    </row>
    <row r="242" ht="14.25" customHeight="1">
      <c r="A242" s="56"/>
      <c r="B242" s="56"/>
      <c r="C242" s="56"/>
      <c r="D242" s="56"/>
      <c r="E242" s="56"/>
      <c r="F242" s="56"/>
      <c r="G242" s="56"/>
      <c r="H242" s="56"/>
      <c r="I242" s="56"/>
      <c r="J242" s="56"/>
      <c r="K242" s="56"/>
      <c r="L242" s="56"/>
      <c r="M242" s="56"/>
      <c r="N242" s="56"/>
      <c r="O242" s="56"/>
      <c r="P242" s="56"/>
      <c r="Q242" s="56"/>
      <c r="R242" s="56"/>
      <c r="S242" s="56"/>
      <c r="T242" s="56"/>
    </row>
    <row r="243" ht="14.25" customHeight="1">
      <c r="A243" s="56"/>
      <c r="B243" s="56"/>
      <c r="C243" s="56"/>
      <c r="D243" s="56"/>
      <c r="E243" s="56"/>
      <c r="F243" s="56"/>
      <c r="G243" s="56"/>
      <c r="H243" s="56"/>
      <c r="I243" s="56"/>
      <c r="J243" s="56"/>
      <c r="K243" s="56"/>
      <c r="L243" s="56"/>
      <c r="M243" s="56"/>
      <c r="N243" s="56"/>
      <c r="O243" s="56"/>
      <c r="P243" s="56"/>
      <c r="Q243" s="56"/>
      <c r="R243" s="56"/>
      <c r="S243" s="56"/>
      <c r="T243" s="56"/>
    </row>
    <row r="244" ht="14.25" customHeight="1">
      <c r="A244" s="56"/>
      <c r="B244" s="56"/>
      <c r="C244" s="56"/>
      <c r="D244" s="56"/>
      <c r="E244" s="56"/>
      <c r="F244" s="56"/>
      <c r="G244" s="56"/>
      <c r="H244" s="56"/>
      <c r="I244" s="56"/>
      <c r="J244" s="56"/>
      <c r="K244" s="56"/>
      <c r="L244" s="56"/>
      <c r="M244" s="56"/>
      <c r="N244" s="56"/>
      <c r="O244" s="56"/>
      <c r="P244" s="56"/>
      <c r="Q244" s="56"/>
      <c r="R244" s="56"/>
      <c r="S244" s="56"/>
      <c r="T244" s="56"/>
    </row>
    <row r="245" ht="14.25" customHeight="1">
      <c r="A245" s="56"/>
      <c r="B245" s="56"/>
      <c r="C245" s="56"/>
      <c r="D245" s="56"/>
      <c r="E245" s="56"/>
      <c r="F245" s="56"/>
      <c r="G245" s="56"/>
      <c r="H245" s="56"/>
      <c r="I245" s="56"/>
      <c r="J245" s="56"/>
      <c r="K245" s="56"/>
      <c r="L245" s="56"/>
      <c r="M245" s="56"/>
      <c r="N245" s="56"/>
      <c r="O245" s="56"/>
      <c r="P245" s="56"/>
      <c r="Q245" s="56"/>
      <c r="R245" s="56"/>
      <c r="S245" s="56"/>
      <c r="T245" s="56"/>
    </row>
    <row r="246" ht="14.25" customHeight="1">
      <c r="A246" s="56"/>
      <c r="B246" s="56"/>
      <c r="C246" s="56"/>
      <c r="D246" s="56"/>
      <c r="E246" s="56"/>
      <c r="F246" s="56"/>
      <c r="G246" s="56"/>
      <c r="H246" s="56"/>
      <c r="I246" s="56"/>
      <c r="J246" s="56"/>
      <c r="K246" s="56"/>
      <c r="L246" s="56"/>
      <c r="M246" s="56"/>
      <c r="N246" s="56"/>
      <c r="O246" s="56"/>
      <c r="P246" s="56"/>
      <c r="Q246" s="56"/>
      <c r="R246" s="56"/>
      <c r="S246" s="56"/>
      <c r="T246" s="56"/>
    </row>
    <row r="247" ht="14.25" customHeight="1">
      <c r="A247" s="56"/>
      <c r="B247" s="56"/>
      <c r="C247" s="56"/>
      <c r="D247" s="56"/>
      <c r="E247" s="56"/>
      <c r="F247" s="56"/>
      <c r="G247" s="56"/>
      <c r="H247" s="56"/>
      <c r="I247" s="56"/>
      <c r="J247" s="56"/>
      <c r="K247" s="56"/>
      <c r="L247" s="56"/>
      <c r="M247" s="56"/>
      <c r="N247" s="56"/>
      <c r="O247" s="56"/>
      <c r="P247" s="56"/>
      <c r="Q247" s="56"/>
      <c r="R247" s="56"/>
      <c r="S247" s="56"/>
      <c r="T247" s="56"/>
    </row>
    <row r="248" ht="14.25" customHeight="1">
      <c r="A248" s="56"/>
      <c r="B248" s="56"/>
      <c r="C248" s="56"/>
      <c r="D248" s="56"/>
      <c r="E248" s="56"/>
      <c r="F248" s="56"/>
      <c r="G248" s="56"/>
      <c r="H248" s="56"/>
      <c r="I248" s="56"/>
      <c r="J248" s="56"/>
      <c r="K248" s="56"/>
      <c r="L248" s="56"/>
      <c r="M248" s="56"/>
      <c r="N248" s="56"/>
      <c r="O248" s="56"/>
      <c r="P248" s="56"/>
      <c r="Q248" s="56"/>
      <c r="R248" s="56"/>
      <c r="S248" s="56"/>
      <c r="T248" s="56"/>
    </row>
    <row r="249" ht="14.25" customHeight="1">
      <c r="A249" s="56"/>
      <c r="B249" s="56"/>
      <c r="C249" s="56"/>
      <c r="D249" s="56"/>
      <c r="E249" s="56"/>
      <c r="F249" s="56"/>
      <c r="G249" s="56"/>
      <c r="H249" s="56"/>
      <c r="I249" s="56"/>
      <c r="J249" s="56"/>
      <c r="K249" s="56"/>
      <c r="L249" s="56"/>
      <c r="M249" s="56"/>
      <c r="N249" s="56"/>
      <c r="O249" s="56"/>
      <c r="P249" s="56"/>
      <c r="Q249" s="56"/>
      <c r="R249" s="56"/>
      <c r="S249" s="56"/>
      <c r="T249" s="56"/>
    </row>
    <row r="250" ht="14.25" customHeight="1">
      <c r="A250" s="56"/>
      <c r="B250" s="56"/>
      <c r="C250" s="56"/>
      <c r="D250" s="56"/>
      <c r="E250" s="56"/>
      <c r="F250" s="56"/>
      <c r="G250" s="56"/>
      <c r="H250" s="56"/>
      <c r="I250" s="56"/>
      <c r="J250" s="56"/>
      <c r="K250" s="56"/>
      <c r="L250" s="56"/>
      <c r="M250" s="56"/>
      <c r="N250" s="56"/>
      <c r="O250" s="56"/>
      <c r="P250" s="56"/>
      <c r="Q250" s="56"/>
      <c r="R250" s="56"/>
      <c r="S250" s="56"/>
      <c r="T250" s="56"/>
    </row>
    <row r="251" ht="14.25" customHeight="1">
      <c r="A251" s="56"/>
      <c r="B251" s="56"/>
      <c r="C251" s="56"/>
      <c r="D251" s="56"/>
      <c r="E251" s="56"/>
      <c r="F251" s="56"/>
      <c r="G251" s="56"/>
      <c r="H251" s="56"/>
      <c r="I251" s="56"/>
      <c r="J251" s="56"/>
      <c r="K251" s="56"/>
      <c r="L251" s="56"/>
      <c r="M251" s="56"/>
      <c r="N251" s="56"/>
      <c r="O251" s="56"/>
      <c r="P251" s="56"/>
      <c r="Q251" s="56"/>
      <c r="R251" s="56"/>
      <c r="S251" s="56"/>
      <c r="T251" s="56"/>
    </row>
    <row r="252" ht="14.25" customHeight="1">
      <c r="A252" s="56"/>
      <c r="B252" s="56"/>
      <c r="C252" s="56"/>
      <c r="D252" s="56"/>
      <c r="E252" s="56"/>
      <c r="F252" s="56"/>
      <c r="G252" s="56"/>
      <c r="H252" s="56"/>
      <c r="I252" s="56"/>
      <c r="J252" s="56"/>
      <c r="K252" s="56"/>
      <c r="L252" s="56"/>
      <c r="M252" s="56"/>
      <c r="N252" s="56"/>
      <c r="O252" s="56"/>
      <c r="P252" s="56"/>
      <c r="Q252" s="56"/>
      <c r="R252" s="56"/>
      <c r="S252" s="56"/>
      <c r="T252" s="56"/>
    </row>
    <row r="253" ht="14.25" customHeight="1">
      <c r="A253" s="56"/>
      <c r="B253" s="56"/>
      <c r="C253" s="56"/>
      <c r="D253" s="56"/>
      <c r="E253" s="56"/>
      <c r="F253" s="56"/>
      <c r="G253" s="56"/>
      <c r="H253" s="56"/>
      <c r="I253" s="56"/>
      <c r="J253" s="56"/>
      <c r="K253" s="56"/>
      <c r="L253" s="56"/>
      <c r="M253" s="56"/>
      <c r="N253" s="56"/>
      <c r="O253" s="56"/>
      <c r="P253" s="56"/>
      <c r="Q253" s="56"/>
      <c r="R253" s="56"/>
      <c r="S253" s="56"/>
      <c r="T253" s="56"/>
    </row>
    <row r="254" ht="14.25" customHeight="1">
      <c r="A254" s="56"/>
      <c r="B254" s="56"/>
      <c r="C254" s="56"/>
      <c r="D254" s="56"/>
      <c r="E254" s="56"/>
      <c r="F254" s="56"/>
      <c r="G254" s="56"/>
      <c r="H254" s="56"/>
      <c r="I254" s="56"/>
      <c r="J254" s="56"/>
      <c r="K254" s="56"/>
      <c r="L254" s="56"/>
      <c r="M254" s="56"/>
      <c r="N254" s="56"/>
      <c r="O254" s="56"/>
      <c r="P254" s="56"/>
      <c r="Q254" s="56"/>
      <c r="R254" s="56"/>
      <c r="S254" s="56"/>
      <c r="T254" s="56"/>
    </row>
    <row r="255" ht="14.25" customHeight="1">
      <c r="A255" s="56"/>
      <c r="B255" s="56"/>
      <c r="C255" s="56"/>
      <c r="D255" s="56"/>
      <c r="E255" s="56"/>
      <c r="F255" s="56"/>
      <c r="G255" s="56"/>
      <c r="H255" s="56"/>
      <c r="I255" s="56"/>
      <c r="J255" s="56"/>
      <c r="K255" s="56"/>
      <c r="L255" s="56"/>
      <c r="M255" s="56"/>
      <c r="N255" s="56"/>
      <c r="O255" s="56"/>
      <c r="P255" s="56"/>
      <c r="Q255" s="56"/>
      <c r="R255" s="56"/>
      <c r="S255" s="56"/>
      <c r="T255" s="56"/>
    </row>
    <row r="256" ht="14.25" customHeight="1">
      <c r="A256" s="56"/>
      <c r="B256" s="56"/>
      <c r="C256" s="56"/>
      <c r="D256" s="56"/>
      <c r="E256" s="56"/>
      <c r="F256" s="56"/>
      <c r="G256" s="56"/>
      <c r="H256" s="56"/>
      <c r="I256" s="56"/>
      <c r="J256" s="56"/>
      <c r="K256" s="56"/>
      <c r="L256" s="56"/>
      <c r="M256" s="56"/>
      <c r="N256" s="56"/>
      <c r="O256" s="56"/>
      <c r="P256" s="56"/>
      <c r="Q256" s="56"/>
      <c r="R256" s="56"/>
      <c r="S256" s="56"/>
      <c r="T256" s="56"/>
    </row>
    <row r="257" ht="14.25" customHeight="1">
      <c r="A257" s="56"/>
      <c r="B257" s="56"/>
      <c r="C257" s="56"/>
      <c r="D257" s="56"/>
      <c r="E257" s="56"/>
      <c r="F257" s="56"/>
      <c r="G257" s="56"/>
      <c r="H257" s="56"/>
      <c r="I257" s="56"/>
      <c r="J257" s="56"/>
      <c r="K257" s="56"/>
      <c r="L257" s="56"/>
      <c r="M257" s="56"/>
      <c r="N257" s="56"/>
      <c r="O257" s="56"/>
      <c r="P257" s="56"/>
      <c r="Q257" s="56"/>
      <c r="R257" s="56"/>
      <c r="S257" s="56"/>
      <c r="T257" s="56"/>
    </row>
    <row r="258" ht="14.25" customHeight="1">
      <c r="A258" s="56"/>
      <c r="B258" s="56"/>
      <c r="C258" s="56"/>
      <c r="D258" s="56"/>
      <c r="E258" s="56"/>
      <c r="F258" s="56"/>
      <c r="G258" s="56"/>
      <c r="H258" s="56"/>
      <c r="I258" s="56"/>
      <c r="J258" s="56"/>
      <c r="K258" s="56"/>
      <c r="L258" s="56"/>
      <c r="M258" s="56"/>
      <c r="N258" s="56"/>
      <c r="O258" s="56"/>
      <c r="P258" s="56"/>
      <c r="Q258" s="56"/>
      <c r="R258" s="56"/>
      <c r="S258" s="56"/>
      <c r="T258" s="56"/>
    </row>
    <row r="259" ht="14.25" customHeight="1">
      <c r="A259" s="56"/>
      <c r="B259" s="56"/>
      <c r="C259" s="56"/>
      <c r="D259" s="56"/>
      <c r="E259" s="56"/>
      <c r="F259" s="56"/>
      <c r="G259" s="56"/>
      <c r="H259" s="56"/>
      <c r="I259" s="56"/>
      <c r="J259" s="56"/>
      <c r="K259" s="56"/>
      <c r="L259" s="56"/>
      <c r="M259" s="56"/>
      <c r="N259" s="56"/>
      <c r="O259" s="56"/>
      <c r="P259" s="56"/>
      <c r="Q259" s="56"/>
      <c r="R259" s="56"/>
      <c r="S259" s="56"/>
      <c r="T259" s="56"/>
    </row>
    <row r="260" ht="14.25" customHeight="1">
      <c r="A260" s="56"/>
      <c r="B260" s="56"/>
      <c r="C260" s="56"/>
      <c r="D260" s="56"/>
      <c r="E260" s="56"/>
      <c r="F260" s="56"/>
      <c r="G260" s="56"/>
      <c r="H260" s="56"/>
      <c r="I260" s="56"/>
      <c r="J260" s="56"/>
      <c r="K260" s="56"/>
      <c r="L260" s="56"/>
      <c r="M260" s="56"/>
      <c r="N260" s="56"/>
      <c r="O260" s="56"/>
      <c r="P260" s="56"/>
      <c r="Q260" s="56"/>
      <c r="R260" s="56"/>
      <c r="S260" s="56"/>
      <c r="T260" s="56"/>
    </row>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3"/>
    <col customWidth="1" min="2" max="2" width="2.57"/>
    <col customWidth="1" min="3" max="3" width="36.57"/>
    <col customWidth="1" min="4" max="4" width="10.43"/>
    <col customWidth="1" min="5" max="5" width="12.43"/>
    <col customWidth="1" min="6" max="6" width="11.57"/>
    <col customWidth="1" min="7" max="7" width="10.14"/>
    <col customWidth="1" min="8" max="8" width="2.0"/>
    <col customWidth="1" min="9" max="9" width="16.14"/>
    <col customWidth="1" min="10" max="10" width="11.14"/>
    <col customWidth="1" min="11" max="11" width="12.57"/>
    <col customWidth="1" min="12" max="12" width="0.86"/>
    <col customWidth="1" min="13" max="13" width="7.43"/>
    <col customWidth="1" min="14" max="14" width="10.86"/>
    <col customWidth="1" min="15" max="15" width="11.43"/>
    <col customWidth="1" min="16" max="16" width="20.86"/>
    <col customWidth="1" min="17" max="17" width="9.14"/>
    <col customWidth="1" min="18" max="20" width="11.43"/>
  </cols>
  <sheetData>
    <row r="1" ht="14.25" customHeight="1">
      <c r="A1" s="56"/>
      <c r="B1" s="76" t="s">
        <v>122</v>
      </c>
      <c r="N1" s="56"/>
      <c r="O1" s="56"/>
      <c r="P1" s="56"/>
      <c r="Q1" s="56"/>
      <c r="R1" s="56"/>
      <c r="S1" s="56"/>
      <c r="T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c r="T3" s="56"/>
    </row>
    <row r="4" ht="14.25" customHeight="1">
      <c r="A4" s="56"/>
      <c r="B4" s="56"/>
      <c r="C4" s="56"/>
      <c r="D4" s="56"/>
      <c r="E4" s="56"/>
      <c r="F4" s="56"/>
      <c r="G4" s="56"/>
      <c r="H4" s="56"/>
      <c r="I4" s="56" t="s">
        <v>125</v>
      </c>
      <c r="J4" s="56">
        <v>5.0</v>
      </c>
      <c r="K4" s="56"/>
      <c r="L4" s="56"/>
      <c r="M4" s="56"/>
      <c r="N4" s="56"/>
      <c r="O4" s="56"/>
      <c r="P4" s="56"/>
      <c r="Q4" s="56"/>
      <c r="R4" s="56"/>
      <c r="S4" s="56"/>
      <c r="T4" s="56"/>
    </row>
    <row r="5" ht="14.25" customHeight="1">
      <c r="A5" s="56"/>
      <c r="B5" s="78" t="s">
        <v>204</v>
      </c>
      <c r="C5" s="140"/>
      <c r="D5" s="141">
        <v>19.0</v>
      </c>
      <c r="E5" s="142"/>
      <c r="F5" s="56" t="s">
        <v>127</v>
      </c>
      <c r="G5" s="56">
        <v>593.53</v>
      </c>
      <c r="H5" s="56"/>
      <c r="I5" s="143">
        <f>D14/G5</f>
        <v>421.2087005</v>
      </c>
      <c r="J5" s="56"/>
      <c r="K5" s="56"/>
      <c r="L5" s="56"/>
      <c r="M5" s="56"/>
      <c r="N5" s="56" t="s">
        <v>206</v>
      </c>
      <c r="O5" s="178" t="str">
        <f>+M13+M14+M52</f>
        <v>#ERROR!</v>
      </c>
      <c r="P5" s="56"/>
      <c r="Q5" s="56"/>
      <c r="R5" s="56"/>
      <c r="S5" s="56"/>
      <c r="T5" s="56"/>
    </row>
    <row r="6" ht="14.25" customHeight="1">
      <c r="A6" s="56"/>
      <c r="B6" s="56"/>
      <c r="C6" s="56"/>
      <c r="D6" s="56"/>
      <c r="E6" s="56"/>
      <c r="F6" s="56"/>
      <c r="G6" s="56"/>
      <c r="H6" s="56"/>
      <c r="I6" s="56"/>
      <c r="J6" s="56"/>
      <c r="K6" s="56"/>
      <c r="L6" s="56"/>
      <c r="M6" s="56"/>
      <c r="N6" s="56"/>
      <c r="O6" s="56"/>
      <c r="P6" s="56"/>
      <c r="Q6" s="56"/>
      <c r="R6" s="56"/>
      <c r="S6" s="56"/>
      <c r="T6" s="56"/>
    </row>
    <row r="7" ht="14.25" customHeight="1">
      <c r="A7" s="56"/>
      <c r="B7" s="82"/>
      <c r="C7" s="82"/>
      <c r="D7" s="144" t="s">
        <v>129</v>
      </c>
      <c r="E7" s="145" t="s">
        <v>130</v>
      </c>
      <c r="F7" s="144" t="s">
        <v>131</v>
      </c>
      <c r="G7" s="145" t="s">
        <v>130</v>
      </c>
      <c r="H7" s="144"/>
      <c r="I7" s="146" t="s">
        <v>132</v>
      </c>
      <c r="J7" s="147"/>
      <c r="K7" s="15"/>
      <c r="L7" s="82"/>
      <c r="M7" s="82"/>
      <c r="N7" s="56"/>
      <c r="O7" s="56"/>
      <c r="P7" s="82"/>
      <c r="Q7" s="82"/>
      <c r="R7" s="56"/>
      <c r="S7" s="56"/>
      <c r="T7" s="56"/>
    </row>
    <row r="8" ht="14.25" customHeight="1">
      <c r="A8" s="56"/>
      <c r="B8" s="82"/>
      <c r="C8" s="148" t="s">
        <v>133</v>
      </c>
      <c r="D8" s="149" t="s">
        <v>134</v>
      </c>
      <c r="E8" s="150" t="s">
        <v>135</v>
      </c>
      <c r="F8" s="149" t="s">
        <v>136</v>
      </c>
      <c r="G8" s="150" t="s">
        <v>131</v>
      </c>
      <c r="H8" s="149"/>
      <c r="I8" s="149" t="s">
        <v>138</v>
      </c>
      <c r="J8" s="151" t="s">
        <v>139</v>
      </c>
      <c r="K8" s="152" t="s">
        <v>208</v>
      </c>
      <c r="L8" s="149"/>
      <c r="M8" s="153" t="s">
        <v>141</v>
      </c>
      <c r="N8" s="56"/>
      <c r="O8" s="56"/>
      <c r="P8" s="82"/>
      <c r="Q8" s="82"/>
      <c r="R8" s="56"/>
      <c r="S8" s="56"/>
      <c r="T8" s="56"/>
    </row>
    <row r="9" ht="14.25" customHeight="1">
      <c r="A9" s="56"/>
      <c r="B9" s="82"/>
      <c r="C9" s="82"/>
      <c r="D9" s="82"/>
      <c r="E9" s="154"/>
      <c r="F9" s="82"/>
      <c r="G9" s="154"/>
      <c r="H9" s="82"/>
      <c r="I9" s="82"/>
      <c r="J9" s="155"/>
      <c r="K9" s="155"/>
      <c r="L9" s="82"/>
      <c r="M9" s="156"/>
      <c r="N9" s="56"/>
      <c r="O9" s="56"/>
      <c r="P9" s="56"/>
      <c r="Q9" s="56"/>
      <c r="R9" s="56"/>
      <c r="S9" s="56"/>
      <c r="T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c r="T10" s="56"/>
    </row>
    <row r="11" ht="14.25" customHeight="1">
      <c r="A11" s="82"/>
      <c r="B11" s="82"/>
      <c r="C11" s="82" t="s">
        <v>144</v>
      </c>
      <c r="D11" s="162">
        <v>299.5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c r="T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c r="T12" s="82"/>
    </row>
    <row r="13" ht="14.25" customHeight="1">
      <c r="A13" s="56"/>
      <c r="B13" s="82"/>
      <c r="C13" s="171" t="s">
        <v>148</v>
      </c>
      <c r="D13" s="171">
        <f>95*0.75</f>
        <v>71.25</v>
      </c>
      <c r="E13" s="172" t="s">
        <v>149</v>
      </c>
      <c r="F13" s="173">
        <f>(D13*G5)/12</f>
        <v>3524.084375</v>
      </c>
      <c r="G13" s="174" t="s">
        <v>146</v>
      </c>
      <c r="H13" s="173"/>
      <c r="I13" s="175">
        <f>(D13*G5)/J4</f>
        <v>8457.8025</v>
      </c>
      <c r="J13" s="176">
        <f>(D13*G5)/D5</f>
        <v>2225.7375</v>
      </c>
      <c r="K13" s="176">
        <f>D13/26</f>
        <v>2.740384615</v>
      </c>
      <c r="L13" s="171"/>
      <c r="M13" s="177" t="str">
        <f t="shared" si="2"/>
        <v>#ERROR!</v>
      </c>
      <c r="N13" s="56"/>
      <c r="O13" s="178"/>
      <c r="P13" s="56"/>
      <c r="Q13" s="56"/>
      <c r="R13" s="56"/>
      <c r="S13" s="56"/>
      <c r="T13" s="56"/>
    </row>
    <row r="14" ht="14.25" customHeight="1">
      <c r="A14" s="56"/>
      <c r="B14" s="82"/>
      <c r="C14" s="171" t="s">
        <v>150</v>
      </c>
      <c r="D14" s="171">
        <v>250000.0</v>
      </c>
      <c r="E14" s="172" t="s">
        <v>151</v>
      </c>
      <c r="F14" s="173">
        <f>D14/13</f>
        <v>19230.76923</v>
      </c>
      <c r="G14" s="174" t="s">
        <v>152</v>
      </c>
      <c r="H14" s="173"/>
      <c r="I14" s="175">
        <f>D14/5</f>
        <v>50000</v>
      </c>
      <c r="J14" s="176">
        <f>D14/D5</f>
        <v>13157.89474</v>
      </c>
      <c r="K14" s="179">
        <f>I5/26</f>
        <v>16.20033463</v>
      </c>
      <c r="L14" s="171"/>
      <c r="M14" s="177" t="str">
        <f t="shared" si="2"/>
        <v>#ERROR!</v>
      </c>
      <c r="N14" s="56"/>
      <c r="O14" s="56"/>
      <c r="P14" s="56"/>
      <c r="Q14" s="56"/>
      <c r="R14" s="56"/>
      <c r="S14" s="56"/>
      <c r="T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c r="T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c r="T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c r="T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c r="T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c r="T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c r="T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c r="T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c r="T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c r="T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c r="T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c r="T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c r="T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c r="T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c r="T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c r="T29" s="82"/>
    </row>
    <row r="30" ht="14.25" customHeight="1">
      <c r="A30" s="56"/>
      <c r="B30" s="82"/>
      <c r="C30" s="82"/>
      <c r="D30" s="82"/>
      <c r="E30" s="208"/>
      <c r="F30" s="164"/>
      <c r="G30" s="209"/>
      <c r="H30" s="164"/>
      <c r="I30" s="144"/>
      <c r="J30" s="210"/>
      <c r="K30" s="151"/>
      <c r="L30" s="82"/>
      <c r="M30" s="211"/>
      <c r="N30" s="56"/>
      <c r="O30" s="56"/>
      <c r="P30" s="56"/>
      <c r="Q30" s="56"/>
      <c r="R30" s="56"/>
      <c r="S30" s="56"/>
      <c r="T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c r="T31" s="82"/>
    </row>
    <row r="32" ht="14.25" customHeight="1">
      <c r="A32" s="56"/>
      <c r="B32" s="82"/>
      <c r="C32" s="82"/>
      <c r="D32" s="82"/>
      <c r="E32" s="154"/>
      <c r="F32" s="164"/>
      <c r="G32" s="218"/>
      <c r="H32" s="164"/>
      <c r="I32" s="144"/>
      <c r="J32" s="210"/>
      <c r="K32" s="210"/>
      <c r="L32" s="82"/>
      <c r="M32" s="168"/>
      <c r="N32" s="56"/>
      <c r="O32" s="56"/>
      <c r="P32" s="56"/>
      <c r="Q32" s="56"/>
      <c r="R32" s="56"/>
      <c r="S32" s="56"/>
      <c r="T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c r="T33" s="56"/>
    </row>
    <row r="34" ht="14.25" customHeight="1">
      <c r="A34" s="82"/>
      <c r="B34" s="82"/>
      <c r="C34" s="82" t="s">
        <v>181</v>
      </c>
      <c r="D34" s="162">
        <f>D5</f>
        <v>19</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c r="T34" s="82"/>
    </row>
    <row r="35" ht="14.25" customHeight="1">
      <c r="A35" s="56"/>
      <c r="B35" s="82"/>
      <c r="C35" s="82"/>
      <c r="D35" s="82"/>
      <c r="E35" s="154"/>
      <c r="F35" s="164"/>
      <c r="G35" s="218"/>
      <c r="H35" s="164"/>
      <c r="I35" s="144"/>
      <c r="J35" s="210"/>
      <c r="K35" s="210"/>
      <c r="L35" s="82"/>
      <c r="M35" s="168"/>
      <c r="N35" s="56"/>
      <c r="O35" s="56"/>
      <c r="P35" s="56"/>
      <c r="Q35" s="56"/>
      <c r="R35" s="56"/>
      <c r="S35" s="56"/>
      <c r="T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c r="T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c r="T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c r="T38" s="82"/>
    </row>
    <row r="39" ht="14.25" customHeight="1">
      <c r="A39" s="82"/>
      <c r="B39" s="82"/>
      <c r="C39" s="82" t="s">
        <v>187</v>
      </c>
      <c r="D39" s="162">
        <f>D5</f>
        <v>19</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c r="T39" s="82"/>
    </row>
    <row r="40" ht="14.25" customHeight="1">
      <c r="A40" s="56"/>
      <c r="B40" s="82"/>
      <c r="C40" s="82"/>
      <c r="D40" s="82"/>
      <c r="E40" s="208"/>
      <c r="F40" s="164"/>
      <c r="G40" s="209"/>
      <c r="H40" s="164"/>
      <c r="I40" s="144"/>
      <c r="J40" s="210"/>
      <c r="K40" s="151"/>
      <c r="L40" s="82"/>
      <c r="M40" s="211"/>
      <c r="N40" s="56"/>
      <c r="O40" s="56"/>
      <c r="P40" s="56"/>
      <c r="Q40" s="56"/>
      <c r="R40" s="56"/>
      <c r="S40" s="56"/>
      <c r="T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c r="T41" s="82"/>
    </row>
    <row r="42" ht="14.25" customHeight="1">
      <c r="A42" s="56"/>
      <c r="B42" s="82"/>
      <c r="C42" s="82"/>
      <c r="D42" s="82"/>
      <c r="E42" s="82"/>
      <c r="F42" s="164"/>
      <c r="G42" s="220"/>
      <c r="H42" s="164"/>
      <c r="I42" s="144"/>
      <c r="J42" s="210"/>
      <c r="K42" s="221"/>
      <c r="L42" s="82"/>
      <c r="M42" s="168"/>
      <c r="N42" s="56"/>
      <c r="O42" s="56"/>
      <c r="P42" s="56"/>
      <c r="Q42" s="56"/>
      <c r="R42" s="56"/>
      <c r="S42" s="56"/>
      <c r="T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c r="T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c r="T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c r="T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c r="T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c r="T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c r="T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c r="T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c r="T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c r="T51" s="82"/>
    </row>
    <row r="52" ht="14.25" customHeight="1">
      <c r="A52" s="171"/>
      <c r="B52" s="224"/>
      <c r="C52" s="225" t="s">
        <v>196</v>
      </c>
      <c r="D52" s="226">
        <v>550000.0</v>
      </c>
      <c r="E52" s="226"/>
      <c r="F52" s="173"/>
      <c r="G52" s="227" t="s">
        <v>151</v>
      </c>
      <c r="H52" s="173"/>
      <c r="I52" s="228">
        <f>+D52/J4</f>
        <v>110000</v>
      </c>
      <c r="J52" s="229">
        <f>+D52/D5</f>
        <v>28947.36842</v>
      </c>
      <c r="K52" s="229" t="str">
        <f t="shared" si="25"/>
        <v>#ERROR!</v>
      </c>
      <c r="L52" s="173"/>
      <c r="M52" s="168" t="str">
        <f t="shared" si="26"/>
        <v>#ERROR!</v>
      </c>
      <c r="N52" s="82"/>
      <c r="O52" s="82"/>
      <c r="P52" s="82"/>
      <c r="Q52" s="82"/>
      <c r="R52" s="82"/>
      <c r="S52" s="82"/>
      <c r="T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c r="T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c r="T54" s="135"/>
    </row>
    <row r="55" ht="14.25" customHeight="1">
      <c r="A55" s="56"/>
      <c r="B55" s="82"/>
      <c r="C55" s="82"/>
      <c r="D55" s="82"/>
      <c r="E55" s="82"/>
      <c r="F55" s="164"/>
      <c r="G55" s="209"/>
      <c r="H55" s="164"/>
      <c r="I55" s="144"/>
      <c r="J55" s="210"/>
      <c r="K55" s="210"/>
      <c r="L55" s="160"/>
      <c r="M55" s="211"/>
      <c r="N55" s="56"/>
      <c r="O55" s="56"/>
      <c r="P55" s="56"/>
      <c r="Q55" s="56"/>
      <c r="R55" s="56"/>
      <c r="S55" s="56"/>
      <c r="T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c r="T56" s="82"/>
    </row>
    <row r="57" ht="14.25" customHeight="1">
      <c r="A57" s="56"/>
      <c r="B57" s="56"/>
      <c r="C57" s="138" t="s">
        <v>200</v>
      </c>
      <c r="D57" s="56"/>
      <c r="E57" s="232"/>
      <c r="F57" s="56"/>
      <c r="G57" s="233"/>
      <c r="H57" s="233"/>
      <c r="I57" s="56"/>
      <c r="J57" s="56"/>
      <c r="K57" s="56"/>
      <c r="L57" s="56"/>
      <c r="M57" s="56"/>
      <c r="N57" s="56"/>
      <c r="O57" s="56"/>
      <c r="P57" s="56"/>
      <c r="Q57" s="56"/>
      <c r="R57" s="56"/>
      <c r="S57" s="56"/>
      <c r="T57" s="56"/>
    </row>
    <row r="58" ht="14.25" customHeight="1">
      <c r="A58" s="56"/>
      <c r="B58" s="56"/>
      <c r="C58" s="138" t="s">
        <v>201</v>
      </c>
      <c r="D58" s="56"/>
      <c r="E58" s="232"/>
      <c r="F58" s="56"/>
      <c r="G58" s="233"/>
      <c r="H58" s="233"/>
      <c r="I58" s="56"/>
      <c r="J58" s="56"/>
      <c r="K58" s="56"/>
      <c r="L58" s="56"/>
      <c r="M58" s="56"/>
      <c r="N58" s="56"/>
      <c r="O58" s="56"/>
      <c r="P58" s="56"/>
      <c r="Q58" s="56"/>
      <c r="R58" s="56"/>
      <c r="S58" s="56"/>
      <c r="T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c r="T59" s="135"/>
    </row>
    <row r="60" ht="14.25" customHeight="1">
      <c r="A60" s="56"/>
      <c r="B60" s="56"/>
      <c r="C60" s="139" t="s">
        <v>203</v>
      </c>
      <c r="D60" s="56"/>
      <c r="E60" s="56"/>
      <c r="F60" s="56"/>
      <c r="G60" s="56"/>
      <c r="H60" s="56"/>
      <c r="I60" s="56"/>
      <c r="J60" s="56"/>
      <c r="K60" s="56"/>
      <c r="L60" s="56"/>
      <c r="M60" s="56"/>
      <c r="N60" s="56"/>
      <c r="O60" s="56"/>
      <c r="P60" s="56"/>
      <c r="Q60" s="56"/>
      <c r="R60" s="56"/>
      <c r="S60" s="56"/>
      <c r="T60" s="56"/>
    </row>
    <row r="61" ht="14.25" customHeight="1">
      <c r="A61" s="56"/>
      <c r="B61" s="56"/>
      <c r="C61" s="56"/>
      <c r="D61" s="56"/>
      <c r="E61" s="56"/>
      <c r="F61" s="56"/>
      <c r="G61" s="56"/>
      <c r="H61" s="56"/>
      <c r="I61" s="99"/>
      <c r="J61" s="99"/>
      <c r="K61" s="56"/>
      <c r="L61" s="56"/>
      <c r="M61" s="56"/>
      <c r="N61" s="56"/>
      <c r="O61" s="56"/>
      <c r="P61" s="56"/>
      <c r="Q61" s="56"/>
      <c r="R61" s="56"/>
      <c r="S61" s="56"/>
      <c r="T61" s="56"/>
    </row>
    <row r="62" ht="14.25" customHeight="1">
      <c r="A62" s="56"/>
      <c r="B62" s="56"/>
      <c r="C62" s="56"/>
      <c r="D62" s="56"/>
      <c r="E62" s="56"/>
      <c r="F62" s="56"/>
      <c r="G62" s="56"/>
      <c r="H62" s="56"/>
      <c r="I62" s="56"/>
      <c r="J62" s="56"/>
      <c r="K62" s="56"/>
      <c r="L62" s="56"/>
      <c r="M62" s="56"/>
      <c r="N62" s="56"/>
      <c r="O62" s="56"/>
      <c r="P62" s="56"/>
      <c r="Q62" s="56"/>
      <c r="R62" s="56"/>
      <c r="S62" s="56"/>
      <c r="T62" s="56"/>
    </row>
    <row r="63" ht="14.25" customHeight="1">
      <c r="A63" s="56"/>
      <c r="B63" s="56"/>
      <c r="C63" s="56"/>
      <c r="D63" s="56"/>
      <c r="E63" s="56"/>
      <c r="F63" s="56"/>
      <c r="G63" s="56"/>
      <c r="H63" s="56"/>
      <c r="I63" s="56"/>
      <c r="J63" s="56"/>
      <c r="K63" s="56"/>
      <c r="L63" s="56"/>
      <c r="M63" s="56"/>
      <c r="N63" s="56"/>
      <c r="O63" s="56"/>
      <c r="P63" s="56"/>
      <c r="Q63" s="56"/>
      <c r="R63" s="56"/>
      <c r="S63" s="56"/>
      <c r="T63" s="56"/>
    </row>
    <row r="64" ht="14.25" customHeight="1">
      <c r="A64" s="56"/>
      <c r="B64" s="56"/>
      <c r="C64" s="56"/>
      <c r="D64" s="56"/>
      <c r="E64" s="56"/>
      <c r="F64" s="56"/>
      <c r="G64" s="56"/>
      <c r="H64" s="56"/>
      <c r="I64" s="56"/>
      <c r="J64" s="56"/>
      <c r="K64" s="56"/>
      <c r="L64" s="56"/>
      <c r="M64" s="56"/>
      <c r="N64" s="56"/>
      <c r="O64" s="56"/>
      <c r="P64" s="56"/>
      <c r="Q64" s="56"/>
      <c r="R64" s="56"/>
      <c r="S64" s="56"/>
      <c r="T64" s="56"/>
    </row>
    <row r="65" ht="14.25" customHeight="1">
      <c r="A65" s="56"/>
      <c r="B65" s="56"/>
      <c r="C65" s="56"/>
      <c r="D65" s="56"/>
      <c r="E65" s="56"/>
      <c r="F65" s="56"/>
      <c r="G65" s="56"/>
      <c r="H65" s="56"/>
      <c r="I65" s="56"/>
      <c r="J65" s="56"/>
      <c r="K65" s="56"/>
      <c r="L65" s="56"/>
      <c r="M65" s="56"/>
      <c r="N65" s="56"/>
      <c r="O65" s="56"/>
      <c r="P65" s="56"/>
      <c r="Q65" s="56"/>
      <c r="R65" s="56"/>
      <c r="S65" s="56"/>
      <c r="T65" s="56"/>
    </row>
    <row r="66" ht="14.25" customHeight="1">
      <c r="A66" s="56"/>
      <c r="B66" s="56"/>
      <c r="C66" s="56"/>
      <c r="D66" s="56"/>
      <c r="E66" s="56"/>
      <c r="F66" s="56"/>
      <c r="G66" s="56"/>
      <c r="H66" s="56"/>
      <c r="I66" s="56"/>
      <c r="J66" s="56"/>
      <c r="K66" s="56"/>
      <c r="L66" s="56"/>
      <c r="M66" s="56"/>
      <c r="N66" s="56"/>
      <c r="O66" s="56"/>
      <c r="P66" s="56"/>
      <c r="Q66" s="56"/>
      <c r="R66" s="56"/>
      <c r="S66" s="56"/>
      <c r="T66" s="56"/>
    </row>
    <row r="67" ht="14.25" customHeight="1">
      <c r="A67" s="56"/>
      <c r="B67" s="56"/>
      <c r="C67" s="56"/>
      <c r="D67" s="56"/>
      <c r="E67" s="56"/>
      <c r="F67" s="56"/>
      <c r="G67" s="56"/>
      <c r="H67" s="56"/>
      <c r="I67" s="56"/>
      <c r="J67" s="56"/>
      <c r="K67" s="56"/>
      <c r="L67" s="56"/>
      <c r="M67" s="56"/>
      <c r="N67" s="56"/>
      <c r="O67" s="56"/>
      <c r="P67" s="56"/>
      <c r="Q67" s="56"/>
      <c r="R67" s="56"/>
      <c r="S67" s="56"/>
      <c r="T67" s="56"/>
    </row>
    <row r="68" ht="14.25" customHeight="1">
      <c r="A68" s="56"/>
      <c r="B68" s="56"/>
      <c r="C68" s="56"/>
      <c r="D68" s="56"/>
      <c r="E68" s="56"/>
      <c r="F68" s="56"/>
      <c r="G68" s="56"/>
      <c r="H68" s="56"/>
      <c r="I68" s="56"/>
      <c r="J68" s="56"/>
      <c r="K68" s="56"/>
      <c r="L68" s="56"/>
      <c r="M68" s="56"/>
      <c r="N68" s="56"/>
      <c r="O68" s="56"/>
      <c r="P68" s="56"/>
      <c r="Q68" s="56"/>
      <c r="R68" s="56"/>
      <c r="S68" s="56"/>
      <c r="T68" s="56"/>
    </row>
    <row r="69" ht="14.25" customHeight="1">
      <c r="A69" s="56"/>
      <c r="B69" s="56"/>
      <c r="C69" s="56"/>
      <c r="D69" s="56"/>
      <c r="E69" s="56"/>
      <c r="F69" s="56"/>
      <c r="G69" s="56"/>
      <c r="H69" s="56"/>
      <c r="I69" s="56"/>
      <c r="J69" s="56"/>
      <c r="K69" s="56"/>
      <c r="L69" s="56"/>
      <c r="M69" s="56"/>
      <c r="N69" s="56"/>
      <c r="O69" s="56"/>
      <c r="P69" s="56"/>
      <c r="Q69" s="56"/>
      <c r="R69" s="56"/>
      <c r="S69" s="56"/>
      <c r="T69" s="56"/>
    </row>
    <row r="70" ht="14.25" customHeight="1">
      <c r="A70" s="56"/>
      <c r="B70" s="56"/>
      <c r="C70" s="56"/>
      <c r="D70" s="56"/>
      <c r="E70" s="56"/>
      <c r="F70" s="56"/>
      <c r="G70" s="56"/>
      <c r="H70" s="56"/>
      <c r="I70" s="56"/>
      <c r="J70" s="56"/>
      <c r="K70" s="56"/>
      <c r="L70" s="56"/>
      <c r="M70" s="56"/>
      <c r="N70" s="56"/>
      <c r="O70" s="56"/>
      <c r="P70" s="56"/>
      <c r="Q70" s="56"/>
      <c r="R70" s="56"/>
      <c r="S70" s="56"/>
      <c r="T70" s="56"/>
    </row>
    <row r="71" ht="14.25" customHeight="1">
      <c r="A71" s="56"/>
      <c r="B71" s="56"/>
      <c r="C71" s="56"/>
      <c r="D71" s="56"/>
      <c r="E71" s="56"/>
      <c r="F71" s="56"/>
      <c r="G71" s="56"/>
      <c r="H71" s="56"/>
      <c r="I71" s="56"/>
      <c r="J71" s="56"/>
      <c r="K71" s="56"/>
      <c r="L71" s="56"/>
      <c r="M71" s="56"/>
      <c r="N71" s="56"/>
      <c r="O71" s="56"/>
      <c r="P71" s="56"/>
      <c r="Q71" s="56"/>
      <c r="R71" s="56"/>
      <c r="S71" s="56"/>
      <c r="T71" s="56"/>
    </row>
    <row r="72" ht="14.25" customHeight="1">
      <c r="A72" s="56"/>
      <c r="B72" s="56"/>
      <c r="C72" s="56"/>
      <c r="D72" s="56"/>
      <c r="E72" s="56"/>
      <c r="F72" s="56"/>
      <c r="G72" s="56"/>
      <c r="H72" s="56"/>
      <c r="I72" s="56"/>
      <c r="J72" s="56"/>
      <c r="K72" s="56"/>
      <c r="L72" s="56"/>
      <c r="M72" s="56"/>
      <c r="N72" s="56"/>
      <c r="O72" s="56"/>
      <c r="P72" s="56"/>
      <c r="Q72" s="56"/>
      <c r="R72" s="56"/>
      <c r="S72" s="56"/>
      <c r="T72" s="56"/>
    </row>
    <row r="73" ht="14.25" customHeight="1">
      <c r="A73" s="56"/>
      <c r="B73" s="56"/>
      <c r="C73" s="56"/>
      <c r="D73" s="56"/>
      <c r="E73" s="56"/>
      <c r="F73" s="56"/>
      <c r="G73" s="56"/>
      <c r="H73" s="56"/>
      <c r="I73" s="56"/>
      <c r="J73" s="56"/>
      <c r="K73" s="56"/>
      <c r="L73" s="56"/>
      <c r="M73" s="56"/>
      <c r="N73" s="56"/>
      <c r="O73" s="56"/>
      <c r="P73" s="56"/>
      <c r="Q73" s="56"/>
      <c r="R73" s="56"/>
      <c r="S73" s="56"/>
      <c r="T73" s="56"/>
    </row>
    <row r="74" ht="14.25" customHeight="1">
      <c r="A74" s="56"/>
      <c r="B74" s="56"/>
      <c r="C74" s="56"/>
      <c r="D74" s="56"/>
      <c r="E74" s="56"/>
      <c r="F74" s="56"/>
      <c r="G74" s="56"/>
      <c r="H74" s="56"/>
      <c r="I74" s="56"/>
      <c r="J74" s="56"/>
      <c r="K74" s="56"/>
      <c r="L74" s="56"/>
      <c r="M74" s="56"/>
      <c r="N74" s="56"/>
      <c r="O74" s="56"/>
      <c r="P74" s="56"/>
      <c r="Q74" s="56"/>
      <c r="R74" s="56"/>
      <c r="S74" s="56"/>
      <c r="T74" s="56"/>
    </row>
    <row r="75" ht="14.25" customHeight="1">
      <c r="A75" s="56"/>
      <c r="B75" s="56"/>
      <c r="C75" s="56"/>
      <c r="D75" s="56"/>
      <c r="E75" s="56"/>
      <c r="F75" s="56"/>
      <c r="G75" s="56"/>
      <c r="H75" s="56"/>
      <c r="I75" s="56"/>
      <c r="J75" s="56"/>
      <c r="K75" s="56"/>
      <c r="L75" s="56"/>
      <c r="M75" s="56"/>
      <c r="N75" s="56"/>
      <c r="O75" s="56"/>
      <c r="P75" s="56"/>
      <c r="Q75" s="56"/>
      <c r="R75" s="56"/>
      <c r="S75" s="56"/>
      <c r="T75" s="56"/>
    </row>
    <row r="76" ht="14.25" customHeight="1">
      <c r="A76" s="56"/>
      <c r="B76" s="56"/>
      <c r="C76" s="56"/>
      <c r="D76" s="56"/>
      <c r="E76" s="56"/>
      <c r="F76" s="56"/>
      <c r="G76" s="56"/>
      <c r="H76" s="56"/>
      <c r="I76" s="56"/>
      <c r="J76" s="56"/>
      <c r="K76" s="56"/>
      <c r="L76" s="56"/>
      <c r="M76" s="56"/>
      <c r="N76" s="56"/>
      <c r="O76" s="56"/>
      <c r="P76" s="56"/>
      <c r="Q76" s="56"/>
      <c r="R76" s="56"/>
      <c r="S76" s="56"/>
      <c r="T76" s="56"/>
    </row>
    <row r="77" ht="14.25" customHeight="1">
      <c r="A77" s="56"/>
      <c r="B77" s="56"/>
      <c r="C77" s="56"/>
      <c r="D77" s="56"/>
      <c r="E77" s="56"/>
      <c r="F77" s="56"/>
      <c r="G77" s="56"/>
      <c r="H77" s="56"/>
      <c r="I77" s="56"/>
      <c r="J77" s="56"/>
      <c r="K77" s="56"/>
      <c r="L77" s="56"/>
      <c r="M77" s="56"/>
      <c r="N77" s="56"/>
      <c r="O77" s="56"/>
      <c r="P77" s="56"/>
      <c r="Q77" s="56"/>
      <c r="R77" s="56"/>
      <c r="S77" s="56"/>
      <c r="T77" s="56"/>
    </row>
    <row r="78" ht="14.25" customHeight="1">
      <c r="A78" s="56"/>
      <c r="B78" s="56"/>
      <c r="C78" s="56"/>
      <c r="D78" s="56"/>
      <c r="E78" s="56"/>
      <c r="F78" s="56"/>
      <c r="G78" s="56"/>
      <c r="H78" s="56"/>
      <c r="I78" s="56"/>
      <c r="J78" s="56"/>
      <c r="K78" s="56"/>
      <c r="L78" s="56"/>
      <c r="M78" s="56"/>
      <c r="N78" s="56"/>
      <c r="O78" s="56"/>
      <c r="P78" s="56"/>
      <c r="Q78" s="56"/>
      <c r="R78" s="56"/>
      <c r="S78" s="56"/>
      <c r="T78" s="56"/>
    </row>
    <row r="79" ht="14.25" customHeight="1">
      <c r="A79" s="56"/>
      <c r="B79" s="56"/>
      <c r="C79" s="56"/>
      <c r="D79" s="56"/>
      <c r="E79" s="56"/>
      <c r="F79" s="56"/>
      <c r="G79" s="56"/>
      <c r="H79" s="56"/>
      <c r="I79" s="56"/>
      <c r="J79" s="56"/>
      <c r="K79" s="56"/>
      <c r="L79" s="56"/>
      <c r="M79" s="56"/>
      <c r="N79" s="56"/>
      <c r="O79" s="56"/>
      <c r="P79" s="56"/>
      <c r="Q79" s="56"/>
      <c r="R79" s="56"/>
      <c r="S79" s="56"/>
      <c r="T79" s="56"/>
    </row>
    <row r="80" ht="14.25" customHeight="1">
      <c r="A80" s="56"/>
      <c r="B80" s="56"/>
      <c r="C80" s="56"/>
      <c r="D80" s="56"/>
      <c r="E80" s="56"/>
      <c r="F80" s="56"/>
      <c r="G80" s="56"/>
      <c r="H80" s="56"/>
      <c r="I80" s="56"/>
      <c r="J80" s="56"/>
      <c r="K80" s="56"/>
      <c r="L80" s="56"/>
      <c r="M80" s="56"/>
      <c r="N80" s="56"/>
      <c r="O80" s="56"/>
      <c r="P80" s="56"/>
      <c r="Q80" s="56"/>
      <c r="R80" s="56"/>
      <c r="S80" s="56"/>
      <c r="T80" s="56"/>
    </row>
    <row r="81" ht="14.25" customHeight="1">
      <c r="A81" s="56"/>
      <c r="B81" s="56"/>
      <c r="C81" s="56"/>
      <c r="D81" s="56"/>
      <c r="E81" s="56"/>
      <c r="F81" s="56"/>
      <c r="G81" s="56"/>
      <c r="H81" s="56"/>
      <c r="I81" s="56"/>
      <c r="J81" s="56"/>
      <c r="K81" s="56"/>
      <c r="L81" s="56"/>
      <c r="M81" s="56"/>
      <c r="N81" s="56"/>
      <c r="O81" s="56"/>
      <c r="P81" s="56"/>
      <c r="Q81" s="56"/>
      <c r="R81" s="56"/>
      <c r="S81" s="56"/>
      <c r="T81" s="56"/>
    </row>
    <row r="82" ht="14.25" customHeight="1">
      <c r="A82" s="56"/>
      <c r="B82" s="56"/>
      <c r="C82" s="56"/>
      <c r="D82" s="56"/>
      <c r="E82" s="56"/>
      <c r="F82" s="56"/>
      <c r="G82" s="56"/>
      <c r="H82" s="56"/>
      <c r="I82" s="56"/>
      <c r="J82" s="56"/>
      <c r="K82" s="56"/>
      <c r="L82" s="56"/>
      <c r="M82" s="56"/>
      <c r="N82" s="56"/>
      <c r="O82" s="56"/>
      <c r="P82" s="56"/>
      <c r="Q82" s="56"/>
      <c r="R82" s="56"/>
      <c r="S82" s="56"/>
      <c r="T82" s="56"/>
    </row>
    <row r="83" ht="14.25" customHeight="1">
      <c r="A83" s="56"/>
      <c r="B83" s="56"/>
      <c r="C83" s="56"/>
      <c r="D83" s="56"/>
      <c r="E83" s="56"/>
      <c r="F83" s="56"/>
      <c r="G83" s="56"/>
      <c r="H83" s="56"/>
      <c r="I83" s="56"/>
      <c r="J83" s="56"/>
      <c r="K83" s="56"/>
      <c r="L83" s="56"/>
      <c r="M83" s="56"/>
      <c r="N83" s="56"/>
      <c r="O83" s="56"/>
      <c r="P83" s="56"/>
      <c r="Q83" s="56"/>
      <c r="R83" s="56"/>
      <c r="S83" s="56"/>
      <c r="T83" s="56"/>
    </row>
    <row r="84" ht="14.25" customHeight="1">
      <c r="A84" s="56"/>
      <c r="B84" s="56"/>
      <c r="C84" s="56"/>
      <c r="D84" s="56"/>
      <c r="E84" s="56"/>
      <c r="F84" s="56"/>
      <c r="G84" s="56"/>
      <c r="H84" s="56"/>
      <c r="I84" s="56"/>
      <c r="J84" s="56"/>
      <c r="K84" s="56"/>
      <c r="L84" s="56"/>
      <c r="M84" s="56"/>
      <c r="N84" s="56"/>
      <c r="O84" s="56"/>
      <c r="P84" s="56"/>
      <c r="Q84" s="56"/>
      <c r="R84" s="56"/>
      <c r="S84" s="56"/>
      <c r="T84" s="56"/>
    </row>
    <row r="85" ht="14.25" customHeight="1">
      <c r="A85" s="56"/>
      <c r="B85" s="56"/>
      <c r="C85" s="56"/>
      <c r="D85" s="56"/>
      <c r="E85" s="56"/>
      <c r="F85" s="56"/>
      <c r="G85" s="56"/>
      <c r="H85" s="56"/>
      <c r="I85" s="56"/>
      <c r="J85" s="56"/>
      <c r="K85" s="56"/>
      <c r="L85" s="56"/>
      <c r="M85" s="56"/>
      <c r="N85" s="56"/>
      <c r="O85" s="56"/>
      <c r="P85" s="56"/>
      <c r="Q85" s="56"/>
      <c r="R85" s="56"/>
      <c r="S85" s="56"/>
      <c r="T85" s="56"/>
    </row>
    <row r="86" ht="14.25" customHeight="1">
      <c r="A86" s="56"/>
      <c r="B86" s="56"/>
      <c r="C86" s="56"/>
      <c r="D86" s="56"/>
      <c r="E86" s="56"/>
      <c r="F86" s="56"/>
      <c r="G86" s="56"/>
      <c r="H86" s="56"/>
      <c r="I86" s="56"/>
      <c r="J86" s="56"/>
      <c r="K86" s="56"/>
      <c r="L86" s="56"/>
      <c r="M86" s="56"/>
      <c r="N86" s="56"/>
      <c r="O86" s="56"/>
      <c r="P86" s="56"/>
      <c r="Q86" s="56"/>
      <c r="R86" s="56"/>
      <c r="S86" s="56"/>
      <c r="T86" s="56"/>
    </row>
    <row r="87" ht="14.25" customHeight="1">
      <c r="A87" s="56"/>
      <c r="B87" s="56"/>
      <c r="C87" s="56"/>
      <c r="D87" s="56"/>
      <c r="E87" s="56"/>
      <c r="F87" s="56"/>
      <c r="G87" s="56"/>
      <c r="H87" s="56"/>
      <c r="I87" s="56"/>
      <c r="J87" s="56"/>
      <c r="K87" s="56"/>
      <c r="L87" s="56"/>
      <c r="M87" s="56"/>
      <c r="N87" s="56"/>
      <c r="O87" s="56"/>
      <c r="P87" s="56"/>
      <c r="Q87" s="56"/>
      <c r="R87" s="56"/>
      <c r="S87" s="56"/>
      <c r="T87" s="56"/>
    </row>
    <row r="88" ht="14.25" customHeight="1">
      <c r="A88" s="56"/>
      <c r="B88" s="56"/>
      <c r="C88" s="56"/>
      <c r="D88" s="56"/>
      <c r="E88" s="56"/>
      <c r="F88" s="56"/>
      <c r="G88" s="56"/>
      <c r="H88" s="56"/>
      <c r="I88" s="56"/>
      <c r="J88" s="56"/>
      <c r="K88" s="56"/>
      <c r="L88" s="56"/>
      <c r="M88" s="56"/>
      <c r="N88" s="56"/>
      <c r="O88" s="56"/>
      <c r="P88" s="56"/>
      <c r="Q88" s="56"/>
      <c r="R88" s="56"/>
      <c r="S88" s="56"/>
      <c r="T88" s="56"/>
    </row>
    <row r="89" ht="14.25" customHeight="1">
      <c r="A89" s="56"/>
      <c r="B89" s="56"/>
      <c r="C89" s="56"/>
      <c r="D89" s="56"/>
      <c r="E89" s="56"/>
      <c r="F89" s="56"/>
      <c r="G89" s="56"/>
      <c r="H89" s="56"/>
      <c r="I89" s="56"/>
      <c r="J89" s="56"/>
      <c r="K89" s="56"/>
      <c r="L89" s="56"/>
      <c r="M89" s="56"/>
      <c r="N89" s="56"/>
      <c r="O89" s="56"/>
      <c r="P89" s="56"/>
      <c r="Q89" s="56"/>
      <c r="R89" s="56"/>
      <c r="S89" s="56"/>
      <c r="T89" s="56"/>
    </row>
    <row r="90" ht="14.25" customHeight="1">
      <c r="A90" s="56"/>
      <c r="B90" s="56"/>
      <c r="C90" s="56"/>
      <c r="D90" s="56"/>
      <c r="E90" s="56"/>
      <c r="F90" s="56"/>
      <c r="G90" s="56"/>
      <c r="H90" s="56"/>
      <c r="I90" s="56"/>
      <c r="J90" s="56"/>
      <c r="K90" s="56"/>
      <c r="L90" s="56"/>
      <c r="M90" s="56"/>
      <c r="N90" s="56"/>
      <c r="O90" s="56"/>
      <c r="P90" s="56"/>
      <c r="Q90" s="56"/>
      <c r="R90" s="56"/>
      <c r="S90" s="56"/>
      <c r="T90" s="56"/>
    </row>
    <row r="91" ht="14.25" customHeight="1">
      <c r="A91" s="56"/>
      <c r="B91" s="56"/>
      <c r="C91" s="56"/>
      <c r="D91" s="56"/>
      <c r="E91" s="56"/>
      <c r="F91" s="56"/>
      <c r="G91" s="56"/>
      <c r="H91" s="56"/>
      <c r="I91" s="56"/>
      <c r="J91" s="56"/>
      <c r="K91" s="56"/>
      <c r="L91" s="56"/>
      <c r="M91" s="56"/>
      <c r="N91" s="56"/>
      <c r="O91" s="56"/>
      <c r="P91" s="56"/>
      <c r="Q91" s="56"/>
      <c r="R91" s="56"/>
      <c r="S91" s="56"/>
      <c r="T91" s="56"/>
    </row>
    <row r="92" ht="14.25" customHeight="1">
      <c r="A92" s="56"/>
      <c r="B92" s="56"/>
      <c r="C92" s="56"/>
      <c r="D92" s="56"/>
      <c r="E92" s="56"/>
      <c r="F92" s="56"/>
      <c r="G92" s="56"/>
      <c r="H92" s="56"/>
      <c r="I92" s="56"/>
      <c r="J92" s="56"/>
      <c r="K92" s="56"/>
      <c r="L92" s="56"/>
      <c r="M92" s="56"/>
      <c r="N92" s="56"/>
      <c r="O92" s="56"/>
      <c r="P92" s="56"/>
      <c r="Q92" s="56"/>
      <c r="R92" s="56"/>
      <c r="S92" s="56"/>
      <c r="T92" s="56"/>
    </row>
    <row r="93" ht="14.25" customHeight="1">
      <c r="A93" s="56"/>
      <c r="B93" s="56"/>
      <c r="C93" s="56"/>
      <c r="D93" s="56"/>
      <c r="E93" s="56"/>
      <c r="F93" s="56"/>
      <c r="G93" s="56"/>
      <c r="H93" s="56"/>
      <c r="I93" s="56"/>
      <c r="J93" s="56"/>
      <c r="K93" s="56"/>
      <c r="L93" s="56"/>
      <c r="M93" s="56"/>
      <c r="N93" s="56"/>
      <c r="O93" s="56"/>
      <c r="P93" s="56"/>
      <c r="Q93" s="56"/>
      <c r="R93" s="56"/>
      <c r="S93" s="56"/>
      <c r="T93" s="56"/>
    </row>
    <row r="94" ht="14.25" customHeight="1">
      <c r="A94" s="56"/>
      <c r="B94" s="56"/>
      <c r="C94" s="56"/>
      <c r="D94" s="56"/>
      <c r="E94" s="56"/>
      <c r="F94" s="56"/>
      <c r="G94" s="56"/>
      <c r="H94" s="56"/>
      <c r="I94" s="56"/>
      <c r="J94" s="56"/>
      <c r="K94" s="56"/>
      <c r="L94" s="56"/>
      <c r="M94" s="56"/>
      <c r="N94" s="56"/>
      <c r="O94" s="56"/>
      <c r="P94" s="56"/>
      <c r="Q94" s="56"/>
      <c r="R94" s="56"/>
      <c r="S94" s="56"/>
      <c r="T94" s="56"/>
    </row>
    <row r="95" ht="14.25" customHeight="1">
      <c r="A95" s="56"/>
      <c r="B95" s="56"/>
      <c r="C95" s="56"/>
      <c r="D95" s="56"/>
      <c r="E95" s="56"/>
      <c r="F95" s="56"/>
      <c r="G95" s="56"/>
      <c r="H95" s="56"/>
      <c r="I95" s="56"/>
      <c r="J95" s="56"/>
      <c r="K95" s="56"/>
      <c r="L95" s="56"/>
      <c r="M95" s="56"/>
      <c r="N95" s="56"/>
      <c r="O95" s="56"/>
      <c r="P95" s="56"/>
      <c r="Q95" s="56"/>
      <c r="R95" s="56"/>
      <c r="S95" s="56"/>
      <c r="T95" s="56"/>
    </row>
    <row r="96" ht="14.25" customHeight="1">
      <c r="A96" s="56"/>
      <c r="B96" s="56"/>
      <c r="C96" s="56"/>
      <c r="D96" s="56"/>
      <c r="E96" s="56"/>
      <c r="F96" s="56"/>
      <c r="G96" s="56"/>
      <c r="H96" s="56"/>
      <c r="I96" s="56"/>
      <c r="J96" s="56"/>
      <c r="K96" s="56"/>
      <c r="L96" s="56"/>
      <c r="M96" s="56"/>
      <c r="N96" s="56"/>
      <c r="O96" s="56"/>
      <c r="P96" s="56"/>
      <c r="Q96" s="56"/>
      <c r="R96" s="56"/>
      <c r="S96" s="56"/>
      <c r="T96" s="56"/>
    </row>
    <row r="97" ht="14.25" customHeight="1">
      <c r="A97" s="56"/>
      <c r="B97" s="56"/>
      <c r="C97" s="56"/>
      <c r="D97" s="56"/>
      <c r="E97" s="56"/>
      <c r="F97" s="56"/>
      <c r="G97" s="56"/>
      <c r="H97" s="56"/>
      <c r="I97" s="56"/>
      <c r="J97" s="56"/>
      <c r="K97" s="56"/>
      <c r="L97" s="56"/>
      <c r="M97" s="56"/>
      <c r="N97" s="56"/>
      <c r="O97" s="56"/>
      <c r="P97" s="56"/>
      <c r="Q97" s="56"/>
      <c r="R97" s="56"/>
      <c r="S97" s="56"/>
      <c r="T97" s="56"/>
    </row>
    <row r="98" ht="14.25" customHeight="1">
      <c r="A98" s="56"/>
      <c r="B98" s="56"/>
      <c r="C98" s="56"/>
      <c r="D98" s="56"/>
      <c r="E98" s="56"/>
      <c r="F98" s="56"/>
      <c r="G98" s="56"/>
      <c r="H98" s="56"/>
      <c r="I98" s="56"/>
      <c r="J98" s="56"/>
      <c r="K98" s="56"/>
      <c r="L98" s="56"/>
      <c r="M98" s="56"/>
      <c r="N98" s="56"/>
      <c r="O98" s="56"/>
      <c r="P98" s="56"/>
      <c r="Q98" s="56"/>
      <c r="R98" s="56"/>
      <c r="S98" s="56"/>
      <c r="T98" s="56"/>
    </row>
    <row r="99" ht="14.25" customHeight="1">
      <c r="A99" s="56"/>
      <c r="B99" s="56"/>
      <c r="C99" s="56"/>
      <c r="D99" s="56"/>
      <c r="E99" s="56"/>
      <c r="F99" s="56"/>
      <c r="G99" s="56"/>
      <c r="H99" s="56"/>
      <c r="I99" s="56"/>
      <c r="J99" s="56"/>
      <c r="K99" s="56"/>
      <c r="L99" s="56"/>
      <c r="M99" s="56"/>
      <c r="N99" s="56"/>
      <c r="O99" s="56"/>
      <c r="P99" s="56"/>
      <c r="Q99" s="56"/>
      <c r="R99" s="56"/>
      <c r="S99" s="56"/>
      <c r="T99" s="56"/>
    </row>
    <row r="100" ht="14.25" customHeight="1">
      <c r="A100" s="56"/>
      <c r="B100" s="56"/>
      <c r="C100" s="56"/>
      <c r="D100" s="56"/>
      <c r="E100" s="56"/>
      <c r="F100" s="56"/>
      <c r="G100" s="56"/>
      <c r="H100" s="56"/>
      <c r="I100" s="56"/>
      <c r="J100" s="56"/>
      <c r="K100" s="56"/>
      <c r="L100" s="56"/>
      <c r="M100" s="56"/>
      <c r="N100" s="56"/>
      <c r="O100" s="56"/>
      <c r="P100" s="56"/>
      <c r="Q100" s="56"/>
      <c r="R100" s="56"/>
      <c r="S100" s="56"/>
      <c r="T100" s="56"/>
    </row>
    <row r="101" ht="14.25" customHeight="1">
      <c r="A101" s="56"/>
      <c r="B101" s="56"/>
      <c r="C101" s="56"/>
      <c r="D101" s="56"/>
      <c r="E101" s="56"/>
      <c r="F101" s="56"/>
      <c r="G101" s="56"/>
      <c r="H101" s="56"/>
      <c r="I101" s="56"/>
      <c r="J101" s="56"/>
      <c r="K101" s="56"/>
      <c r="L101" s="56"/>
      <c r="M101" s="56"/>
      <c r="N101" s="56"/>
      <c r="O101" s="56"/>
      <c r="P101" s="56"/>
      <c r="Q101" s="56"/>
      <c r="R101" s="56"/>
      <c r="S101" s="56"/>
      <c r="T101" s="56"/>
    </row>
    <row r="102" ht="14.25" customHeight="1">
      <c r="A102" s="56"/>
      <c r="B102" s="56"/>
      <c r="C102" s="56"/>
      <c r="D102" s="56"/>
      <c r="E102" s="56"/>
      <c r="F102" s="56"/>
      <c r="G102" s="56"/>
      <c r="H102" s="56"/>
      <c r="I102" s="56"/>
      <c r="J102" s="56"/>
      <c r="K102" s="56"/>
      <c r="L102" s="56"/>
      <c r="M102" s="56"/>
      <c r="N102" s="56"/>
      <c r="O102" s="56"/>
      <c r="P102" s="56"/>
      <c r="Q102" s="56"/>
      <c r="R102" s="56"/>
      <c r="S102" s="56"/>
      <c r="T102" s="56"/>
    </row>
    <row r="103" ht="14.25" customHeight="1">
      <c r="A103" s="56"/>
      <c r="B103" s="56"/>
      <c r="C103" s="56"/>
      <c r="D103" s="56"/>
      <c r="E103" s="56"/>
      <c r="F103" s="56"/>
      <c r="G103" s="56"/>
      <c r="H103" s="56"/>
      <c r="I103" s="56"/>
      <c r="J103" s="56"/>
      <c r="K103" s="56"/>
      <c r="L103" s="56"/>
      <c r="M103" s="56"/>
      <c r="N103" s="56"/>
      <c r="O103" s="56"/>
      <c r="P103" s="56"/>
      <c r="Q103" s="56"/>
      <c r="R103" s="56"/>
      <c r="S103" s="56"/>
      <c r="T103" s="56"/>
    </row>
    <row r="104" ht="14.25" customHeight="1">
      <c r="A104" s="56"/>
      <c r="B104" s="56"/>
      <c r="C104" s="56"/>
      <c r="D104" s="56"/>
      <c r="E104" s="56"/>
      <c r="F104" s="56"/>
      <c r="G104" s="56"/>
      <c r="H104" s="56"/>
      <c r="I104" s="56"/>
      <c r="J104" s="56"/>
      <c r="K104" s="56"/>
      <c r="L104" s="56"/>
      <c r="M104" s="56"/>
      <c r="N104" s="56"/>
      <c r="O104" s="56"/>
      <c r="P104" s="56"/>
      <c r="Q104" s="56"/>
      <c r="R104" s="56"/>
      <c r="S104" s="56"/>
      <c r="T104" s="56"/>
    </row>
    <row r="105" ht="14.25" customHeight="1">
      <c r="A105" s="56"/>
      <c r="B105" s="56"/>
      <c r="C105" s="56"/>
      <c r="D105" s="56"/>
      <c r="E105" s="56"/>
      <c r="F105" s="56"/>
      <c r="G105" s="56"/>
      <c r="H105" s="56"/>
      <c r="I105" s="56"/>
      <c r="J105" s="56"/>
      <c r="K105" s="56"/>
      <c r="L105" s="56"/>
      <c r="M105" s="56"/>
      <c r="N105" s="56"/>
      <c r="O105" s="56"/>
      <c r="P105" s="56"/>
      <c r="Q105" s="56"/>
      <c r="R105" s="56"/>
      <c r="S105" s="56"/>
      <c r="T105" s="56"/>
    </row>
    <row r="106" ht="14.25" customHeight="1">
      <c r="A106" s="56"/>
      <c r="B106" s="56"/>
      <c r="C106" s="56"/>
      <c r="D106" s="56"/>
      <c r="E106" s="56"/>
      <c r="F106" s="56"/>
      <c r="G106" s="56"/>
      <c r="H106" s="56"/>
      <c r="I106" s="56"/>
      <c r="J106" s="56"/>
      <c r="K106" s="56"/>
      <c r="L106" s="56"/>
      <c r="M106" s="56"/>
      <c r="N106" s="56"/>
      <c r="O106" s="56"/>
      <c r="P106" s="56"/>
      <c r="Q106" s="56"/>
      <c r="R106" s="56"/>
      <c r="S106" s="56"/>
      <c r="T106" s="56"/>
    </row>
    <row r="107" ht="14.25" customHeight="1">
      <c r="A107" s="56"/>
      <c r="B107" s="56"/>
      <c r="C107" s="56"/>
      <c r="D107" s="56"/>
      <c r="E107" s="56"/>
      <c r="F107" s="56"/>
      <c r="G107" s="56"/>
      <c r="H107" s="56"/>
      <c r="I107" s="56"/>
      <c r="J107" s="56"/>
      <c r="K107" s="56"/>
      <c r="L107" s="56"/>
      <c r="M107" s="56"/>
      <c r="N107" s="56"/>
      <c r="O107" s="56"/>
      <c r="P107" s="56"/>
      <c r="Q107" s="56"/>
      <c r="R107" s="56"/>
      <c r="S107" s="56"/>
      <c r="T107" s="56"/>
    </row>
    <row r="108" ht="14.25" customHeight="1">
      <c r="A108" s="56"/>
      <c r="B108" s="56"/>
      <c r="C108" s="56"/>
      <c r="D108" s="56"/>
      <c r="E108" s="56"/>
      <c r="F108" s="56"/>
      <c r="G108" s="56"/>
      <c r="H108" s="56"/>
      <c r="I108" s="56"/>
      <c r="J108" s="56"/>
      <c r="K108" s="56"/>
      <c r="L108" s="56"/>
      <c r="M108" s="56"/>
      <c r="N108" s="56"/>
      <c r="O108" s="56"/>
      <c r="P108" s="56"/>
      <c r="Q108" s="56"/>
      <c r="R108" s="56"/>
      <c r="S108" s="56"/>
      <c r="T108" s="56"/>
    </row>
    <row r="109" ht="14.25" customHeight="1">
      <c r="A109" s="56"/>
      <c r="B109" s="56"/>
      <c r="C109" s="56"/>
      <c r="D109" s="56"/>
      <c r="E109" s="56"/>
      <c r="F109" s="56"/>
      <c r="G109" s="56"/>
      <c r="H109" s="56"/>
      <c r="I109" s="56"/>
      <c r="J109" s="56"/>
      <c r="K109" s="56"/>
      <c r="L109" s="56"/>
      <c r="M109" s="56"/>
      <c r="N109" s="56"/>
      <c r="O109" s="56"/>
      <c r="P109" s="56"/>
      <c r="Q109" s="56"/>
      <c r="R109" s="56"/>
      <c r="S109" s="56"/>
      <c r="T109" s="56"/>
    </row>
    <row r="110" ht="14.25" customHeight="1">
      <c r="A110" s="56"/>
      <c r="B110" s="56"/>
      <c r="C110" s="56"/>
      <c r="D110" s="56"/>
      <c r="E110" s="56"/>
      <c r="F110" s="56"/>
      <c r="G110" s="56"/>
      <c r="H110" s="56"/>
      <c r="I110" s="56"/>
      <c r="J110" s="56"/>
      <c r="K110" s="56"/>
      <c r="L110" s="56"/>
      <c r="M110" s="56"/>
      <c r="N110" s="56"/>
      <c r="O110" s="56"/>
      <c r="P110" s="56"/>
      <c r="Q110" s="56"/>
      <c r="R110" s="56"/>
      <c r="S110" s="56"/>
      <c r="T110" s="56"/>
    </row>
    <row r="111" ht="14.25" customHeight="1">
      <c r="A111" s="56"/>
      <c r="B111" s="56"/>
      <c r="C111" s="56"/>
      <c r="D111" s="56"/>
      <c r="E111" s="56"/>
      <c r="F111" s="56"/>
      <c r="G111" s="56"/>
      <c r="H111" s="56"/>
      <c r="I111" s="56"/>
      <c r="J111" s="56"/>
      <c r="K111" s="56"/>
      <c r="L111" s="56"/>
      <c r="M111" s="56"/>
      <c r="N111" s="56"/>
      <c r="O111" s="56"/>
      <c r="P111" s="56"/>
      <c r="Q111" s="56"/>
      <c r="R111" s="56"/>
      <c r="S111" s="56"/>
      <c r="T111" s="56"/>
    </row>
    <row r="112" ht="14.25" customHeight="1">
      <c r="A112" s="56"/>
      <c r="B112" s="56"/>
      <c r="C112" s="56"/>
      <c r="D112" s="56"/>
      <c r="E112" s="56"/>
      <c r="F112" s="56"/>
      <c r="G112" s="56"/>
      <c r="H112" s="56"/>
      <c r="I112" s="56"/>
      <c r="J112" s="56"/>
      <c r="K112" s="56"/>
      <c r="L112" s="56"/>
      <c r="M112" s="56"/>
      <c r="N112" s="56"/>
      <c r="O112" s="56"/>
      <c r="P112" s="56"/>
      <c r="Q112" s="56"/>
      <c r="R112" s="56"/>
      <c r="S112" s="56"/>
      <c r="T112" s="56"/>
    </row>
    <row r="113" ht="14.25" customHeight="1">
      <c r="A113" s="56"/>
      <c r="B113" s="56"/>
      <c r="C113" s="56"/>
      <c r="D113" s="56"/>
      <c r="E113" s="56"/>
      <c r="F113" s="56"/>
      <c r="G113" s="56"/>
      <c r="H113" s="56"/>
      <c r="I113" s="56"/>
      <c r="J113" s="56"/>
      <c r="K113" s="56"/>
      <c r="L113" s="56"/>
      <c r="M113" s="56"/>
      <c r="N113" s="56"/>
      <c r="O113" s="56"/>
      <c r="P113" s="56"/>
      <c r="Q113" s="56"/>
      <c r="R113" s="56"/>
      <c r="S113" s="56"/>
      <c r="T113" s="56"/>
    </row>
    <row r="114" ht="14.25" customHeight="1">
      <c r="A114" s="56"/>
      <c r="B114" s="56"/>
      <c r="C114" s="56"/>
      <c r="D114" s="56"/>
      <c r="E114" s="56"/>
      <c r="F114" s="56"/>
      <c r="G114" s="56"/>
      <c r="H114" s="56"/>
      <c r="I114" s="56"/>
      <c r="J114" s="56"/>
      <c r="K114" s="56"/>
      <c r="L114" s="56"/>
      <c r="M114" s="56"/>
      <c r="N114" s="56"/>
      <c r="O114" s="56"/>
      <c r="P114" s="56"/>
      <c r="Q114" s="56"/>
      <c r="R114" s="56"/>
      <c r="S114" s="56"/>
      <c r="T114" s="56"/>
    </row>
    <row r="115" ht="14.25" customHeight="1">
      <c r="A115" s="56"/>
      <c r="B115" s="56"/>
      <c r="C115" s="56"/>
      <c r="D115" s="56"/>
      <c r="E115" s="56"/>
      <c r="F115" s="56"/>
      <c r="G115" s="56"/>
      <c r="H115" s="56"/>
      <c r="I115" s="56"/>
      <c r="J115" s="56"/>
      <c r="K115" s="56"/>
      <c r="L115" s="56"/>
      <c r="M115" s="56"/>
      <c r="N115" s="56"/>
      <c r="O115" s="56"/>
      <c r="P115" s="56"/>
      <c r="Q115" s="56"/>
      <c r="R115" s="56"/>
      <c r="S115" s="56"/>
      <c r="T115" s="56"/>
    </row>
    <row r="116" ht="14.25" customHeight="1">
      <c r="A116" s="56"/>
      <c r="B116" s="56"/>
      <c r="C116" s="56"/>
      <c r="D116" s="56"/>
      <c r="E116" s="56"/>
      <c r="F116" s="56"/>
      <c r="G116" s="56"/>
      <c r="H116" s="56"/>
      <c r="I116" s="56"/>
      <c r="J116" s="56"/>
      <c r="K116" s="56"/>
      <c r="L116" s="56"/>
      <c r="M116" s="56"/>
      <c r="N116" s="56"/>
      <c r="O116" s="56"/>
      <c r="P116" s="56"/>
      <c r="Q116" s="56"/>
      <c r="R116" s="56"/>
      <c r="S116" s="56"/>
      <c r="T116" s="56"/>
    </row>
    <row r="117" ht="14.25" customHeight="1">
      <c r="A117" s="56"/>
      <c r="B117" s="56"/>
      <c r="C117" s="56"/>
      <c r="D117" s="56"/>
      <c r="E117" s="56"/>
      <c r="F117" s="56"/>
      <c r="G117" s="56"/>
      <c r="H117" s="56"/>
      <c r="I117" s="56"/>
      <c r="J117" s="56"/>
      <c r="K117" s="56"/>
      <c r="L117" s="56"/>
      <c r="M117" s="56"/>
      <c r="N117" s="56"/>
      <c r="O117" s="56"/>
      <c r="P117" s="56"/>
      <c r="Q117" s="56"/>
      <c r="R117" s="56"/>
      <c r="S117" s="56"/>
      <c r="T117" s="56"/>
    </row>
    <row r="118" ht="14.25" customHeight="1">
      <c r="A118" s="56"/>
      <c r="B118" s="56"/>
      <c r="C118" s="56"/>
      <c r="D118" s="56"/>
      <c r="E118" s="56"/>
      <c r="F118" s="56"/>
      <c r="G118" s="56"/>
      <c r="H118" s="56"/>
      <c r="I118" s="56"/>
      <c r="J118" s="56"/>
      <c r="K118" s="56"/>
      <c r="L118" s="56"/>
      <c r="M118" s="56"/>
      <c r="N118" s="56"/>
      <c r="O118" s="56"/>
      <c r="P118" s="56"/>
      <c r="Q118" s="56"/>
      <c r="R118" s="56"/>
      <c r="S118" s="56"/>
      <c r="T118" s="56"/>
    </row>
    <row r="119" ht="14.25" customHeight="1">
      <c r="A119" s="56"/>
      <c r="B119" s="56"/>
      <c r="C119" s="56"/>
      <c r="D119" s="56"/>
      <c r="E119" s="56"/>
      <c r="F119" s="56"/>
      <c r="G119" s="56"/>
      <c r="H119" s="56"/>
      <c r="I119" s="56"/>
      <c r="J119" s="56"/>
      <c r="K119" s="56"/>
      <c r="L119" s="56"/>
      <c r="M119" s="56"/>
      <c r="N119" s="56"/>
      <c r="O119" s="56"/>
      <c r="P119" s="56"/>
      <c r="Q119" s="56"/>
      <c r="R119" s="56"/>
      <c r="S119" s="56"/>
      <c r="T119" s="56"/>
    </row>
    <row r="120" ht="14.25" customHeight="1">
      <c r="A120" s="56"/>
      <c r="B120" s="56"/>
      <c r="C120" s="56"/>
      <c r="D120" s="56"/>
      <c r="E120" s="56"/>
      <c r="F120" s="56"/>
      <c r="G120" s="56"/>
      <c r="H120" s="56"/>
      <c r="I120" s="56"/>
      <c r="J120" s="56"/>
      <c r="K120" s="56"/>
      <c r="L120" s="56"/>
      <c r="M120" s="56"/>
      <c r="N120" s="56"/>
      <c r="O120" s="56"/>
      <c r="P120" s="56"/>
      <c r="Q120" s="56"/>
      <c r="R120" s="56"/>
      <c r="S120" s="56"/>
      <c r="T120" s="56"/>
    </row>
    <row r="121" ht="14.25" customHeight="1">
      <c r="A121" s="56"/>
      <c r="B121" s="56"/>
      <c r="C121" s="56"/>
      <c r="D121" s="56"/>
      <c r="E121" s="56"/>
      <c r="F121" s="56"/>
      <c r="G121" s="56"/>
      <c r="H121" s="56"/>
      <c r="I121" s="56"/>
      <c r="J121" s="56"/>
      <c r="K121" s="56"/>
      <c r="L121" s="56"/>
      <c r="M121" s="56"/>
      <c r="N121" s="56"/>
      <c r="O121" s="56"/>
      <c r="P121" s="56"/>
      <c r="Q121" s="56"/>
      <c r="R121" s="56"/>
      <c r="S121" s="56"/>
      <c r="T121" s="56"/>
    </row>
    <row r="122" ht="14.25" customHeight="1">
      <c r="A122" s="56"/>
      <c r="B122" s="56"/>
      <c r="C122" s="56"/>
      <c r="D122" s="56"/>
      <c r="E122" s="56"/>
      <c r="F122" s="56"/>
      <c r="G122" s="56"/>
      <c r="H122" s="56"/>
      <c r="I122" s="56"/>
      <c r="J122" s="56"/>
      <c r="K122" s="56"/>
      <c r="L122" s="56"/>
      <c r="M122" s="56"/>
      <c r="N122" s="56"/>
      <c r="O122" s="56"/>
      <c r="P122" s="56"/>
      <c r="Q122" s="56"/>
      <c r="R122" s="56"/>
      <c r="S122" s="56"/>
      <c r="T122" s="56"/>
    </row>
    <row r="123" ht="14.25" customHeight="1">
      <c r="A123" s="56"/>
      <c r="B123" s="56"/>
      <c r="C123" s="56"/>
      <c r="D123" s="56"/>
      <c r="E123" s="56"/>
      <c r="F123" s="56"/>
      <c r="G123" s="56"/>
      <c r="H123" s="56"/>
      <c r="I123" s="56"/>
      <c r="J123" s="56"/>
      <c r="K123" s="56"/>
      <c r="L123" s="56"/>
      <c r="M123" s="56"/>
      <c r="N123" s="56"/>
      <c r="O123" s="56"/>
      <c r="P123" s="56"/>
      <c r="Q123" s="56"/>
      <c r="R123" s="56"/>
      <c r="S123" s="56"/>
      <c r="T123" s="56"/>
    </row>
    <row r="124" ht="14.25" customHeight="1">
      <c r="A124" s="56"/>
      <c r="B124" s="56"/>
      <c r="C124" s="56"/>
      <c r="D124" s="56"/>
      <c r="E124" s="56"/>
      <c r="F124" s="56"/>
      <c r="G124" s="56"/>
      <c r="H124" s="56"/>
      <c r="I124" s="56"/>
      <c r="J124" s="56"/>
      <c r="K124" s="56"/>
      <c r="L124" s="56"/>
      <c r="M124" s="56"/>
      <c r="N124" s="56"/>
      <c r="O124" s="56"/>
      <c r="P124" s="56"/>
      <c r="Q124" s="56"/>
      <c r="R124" s="56"/>
      <c r="S124" s="56"/>
      <c r="T124" s="56"/>
    </row>
    <row r="125" ht="14.25" customHeight="1">
      <c r="A125" s="56"/>
      <c r="B125" s="56"/>
      <c r="C125" s="56"/>
      <c r="D125" s="56"/>
      <c r="E125" s="56"/>
      <c r="F125" s="56"/>
      <c r="G125" s="56"/>
      <c r="H125" s="56"/>
      <c r="I125" s="56"/>
      <c r="J125" s="56"/>
      <c r="K125" s="56"/>
      <c r="L125" s="56"/>
      <c r="M125" s="56"/>
      <c r="N125" s="56"/>
      <c r="O125" s="56"/>
      <c r="P125" s="56"/>
      <c r="Q125" s="56"/>
      <c r="R125" s="56"/>
      <c r="S125" s="56"/>
      <c r="T125" s="56"/>
    </row>
    <row r="126" ht="14.25" customHeight="1">
      <c r="A126" s="56"/>
      <c r="B126" s="56"/>
      <c r="C126" s="56"/>
      <c r="D126" s="56"/>
      <c r="E126" s="56"/>
      <c r="F126" s="56"/>
      <c r="G126" s="56"/>
      <c r="H126" s="56"/>
      <c r="I126" s="56"/>
      <c r="J126" s="56"/>
      <c r="K126" s="56"/>
      <c r="L126" s="56"/>
      <c r="M126" s="56"/>
      <c r="N126" s="56"/>
      <c r="O126" s="56"/>
      <c r="P126" s="56"/>
      <c r="Q126" s="56"/>
      <c r="R126" s="56"/>
      <c r="S126" s="56"/>
      <c r="T126" s="56"/>
    </row>
    <row r="127" ht="14.25" customHeight="1">
      <c r="A127" s="56"/>
      <c r="B127" s="56"/>
      <c r="C127" s="56"/>
      <c r="D127" s="56"/>
      <c r="E127" s="56"/>
      <c r="F127" s="56"/>
      <c r="G127" s="56"/>
      <c r="H127" s="56"/>
      <c r="I127" s="56"/>
      <c r="J127" s="56"/>
      <c r="K127" s="56"/>
      <c r="L127" s="56"/>
      <c r="M127" s="56"/>
      <c r="N127" s="56"/>
      <c r="O127" s="56"/>
      <c r="P127" s="56"/>
      <c r="Q127" s="56"/>
      <c r="R127" s="56"/>
      <c r="S127" s="56"/>
      <c r="T127" s="56"/>
    </row>
    <row r="128" ht="14.25" customHeight="1">
      <c r="A128" s="56"/>
      <c r="B128" s="56"/>
      <c r="C128" s="56"/>
      <c r="D128" s="56"/>
      <c r="E128" s="56"/>
      <c r="F128" s="56"/>
      <c r="G128" s="56"/>
      <c r="H128" s="56"/>
      <c r="I128" s="56"/>
      <c r="J128" s="56"/>
      <c r="K128" s="56"/>
      <c r="L128" s="56"/>
      <c r="M128" s="56"/>
      <c r="N128" s="56"/>
      <c r="O128" s="56"/>
      <c r="P128" s="56"/>
      <c r="Q128" s="56"/>
      <c r="R128" s="56"/>
      <c r="S128" s="56"/>
      <c r="T128" s="56"/>
    </row>
    <row r="129" ht="14.25" customHeight="1">
      <c r="A129" s="56"/>
      <c r="B129" s="56"/>
      <c r="C129" s="56"/>
      <c r="D129" s="56"/>
      <c r="E129" s="56"/>
      <c r="F129" s="56"/>
      <c r="G129" s="56"/>
      <c r="H129" s="56"/>
      <c r="I129" s="56"/>
      <c r="J129" s="56"/>
      <c r="K129" s="56"/>
      <c r="L129" s="56"/>
      <c r="M129" s="56"/>
      <c r="N129" s="56"/>
      <c r="O129" s="56"/>
      <c r="P129" s="56"/>
      <c r="Q129" s="56"/>
      <c r="R129" s="56"/>
      <c r="S129" s="56"/>
      <c r="T129" s="56"/>
    </row>
    <row r="130" ht="14.25" customHeight="1">
      <c r="A130" s="56"/>
      <c r="B130" s="56"/>
      <c r="C130" s="56"/>
      <c r="D130" s="56"/>
      <c r="E130" s="56"/>
      <c r="F130" s="56"/>
      <c r="G130" s="56"/>
      <c r="H130" s="56"/>
      <c r="I130" s="56"/>
      <c r="J130" s="56"/>
      <c r="K130" s="56"/>
      <c r="L130" s="56"/>
      <c r="M130" s="56"/>
      <c r="N130" s="56"/>
      <c r="O130" s="56"/>
      <c r="P130" s="56"/>
      <c r="Q130" s="56"/>
      <c r="R130" s="56"/>
      <c r="S130" s="56"/>
      <c r="T130" s="56"/>
    </row>
    <row r="131" ht="14.25" customHeight="1">
      <c r="A131" s="56"/>
      <c r="B131" s="56"/>
      <c r="C131" s="56"/>
      <c r="D131" s="56"/>
      <c r="E131" s="56"/>
      <c r="F131" s="56"/>
      <c r="G131" s="56"/>
      <c r="H131" s="56"/>
      <c r="I131" s="56"/>
      <c r="J131" s="56"/>
      <c r="K131" s="56"/>
      <c r="L131" s="56"/>
      <c r="M131" s="56"/>
      <c r="N131" s="56"/>
      <c r="O131" s="56"/>
      <c r="P131" s="56"/>
      <c r="Q131" s="56"/>
      <c r="R131" s="56"/>
      <c r="S131" s="56"/>
      <c r="T131" s="56"/>
    </row>
    <row r="132" ht="14.25" customHeight="1">
      <c r="A132" s="56"/>
      <c r="B132" s="56"/>
      <c r="C132" s="56"/>
      <c r="D132" s="56"/>
      <c r="E132" s="56"/>
      <c r="F132" s="56"/>
      <c r="G132" s="56"/>
      <c r="H132" s="56"/>
      <c r="I132" s="56"/>
      <c r="J132" s="56"/>
      <c r="K132" s="56"/>
      <c r="L132" s="56"/>
      <c r="M132" s="56"/>
      <c r="N132" s="56"/>
      <c r="O132" s="56"/>
      <c r="P132" s="56"/>
      <c r="Q132" s="56"/>
      <c r="R132" s="56"/>
      <c r="S132" s="56"/>
      <c r="T132" s="56"/>
    </row>
    <row r="133" ht="14.25" customHeight="1">
      <c r="A133" s="56"/>
      <c r="B133" s="56"/>
      <c r="C133" s="56"/>
      <c r="D133" s="56"/>
      <c r="E133" s="56"/>
      <c r="F133" s="56"/>
      <c r="G133" s="56"/>
      <c r="H133" s="56"/>
      <c r="I133" s="56"/>
      <c r="J133" s="56"/>
      <c r="K133" s="56"/>
      <c r="L133" s="56"/>
      <c r="M133" s="56"/>
      <c r="N133" s="56"/>
      <c r="O133" s="56"/>
      <c r="P133" s="56"/>
      <c r="Q133" s="56"/>
      <c r="R133" s="56"/>
      <c r="S133" s="56"/>
      <c r="T133" s="56"/>
    </row>
    <row r="134" ht="14.25" customHeight="1">
      <c r="A134" s="56"/>
      <c r="B134" s="56"/>
      <c r="C134" s="56"/>
      <c r="D134" s="56"/>
      <c r="E134" s="56"/>
      <c r="F134" s="56"/>
      <c r="G134" s="56"/>
      <c r="H134" s="56"/>
      <c r="I134" s="56"/>
      <c r="J134" s="56"/>
      <c r="K134" s="56"/>
      <c r="L134" s="56"/>
      <c r="M134" s="56"/>
      <c r="N134" s="56"/>
      <c r="O134" s="56"/>
      <c r="P134" s="56"/>
      <c r="Q134" s="56"/>
      <c r="R134" s="56"/>
      <c r="S134" s="56"/>
      <c r="T134" s="56"/>
    </row>
    <row r="135" ht="14.25" customHeight="1">
      <c r="A135" s="56"/>
      <c r="B135" s="56"/>
      <c r="C135" s="56"/>
      <c r="D135" s="56"/>
      <c r="E135" s="56"/>
      <c r="F135" s="56"/>
      <c r="G135" s="56"/>
      <c r="H135" s="56"/>
      <c r="I135" s="56"/>
      <c r="J135" s="56"/>
      <c r="K135" s="56"/>
      <c r="L135" s="56"/>
      <c r="M135" s="56"/>
      <c r="N135" s="56"/>
      <c r="O135" s="56"/>
      <c r="P135" s="56"/>
      <c r="Q135" s="56"/>
      <c r="R135" s="56"/>
      <c r="S135" s="56"/>
      <c r="T135" s="56"/>
    </row>
    <row r="136" ht="14.25" customHeight="1">
      <c r="A136" s="56"/>
      <c r="B136" s="56"/>
      <c r="C136" s="56"/>
      <c r="D136" s="56"/>
      <c r="E136" s="56"/>
      <c r="F136" s="56"/>
      <c r="G136" s="56"/>
      <c r="H136" s="56"/>
      <c r="I136" s="56"/>
      <c r="J136" s="56"/>
      <c r="K136" s="56"/>
      <c r="L136" s="56"/>
      <c r="M136" s="56"/>
      <c r="N136" s="56"/>
      <c r="O136" s="56"/>
      <c r="P136" s="56"/>
      <c r="Q136" s="56"/>
      <c r="R136" s="56"/>
      <c r="S136" s="56"/>
      <c r="T136" s="56"/>
    </row>
    <row r="137" ht="14.25" customHeight="1">
      <c r="A137" s="56"/>
      <c r="B137" s="56"/>
      <c r="C137" s="56"/>
      <c r="D137" s="56"/>
      <c r="E137" s="56"/>
      <c r="F137" s="56"/>
      <c r="G137" s="56"/>
      <c r="H137" s="56"/>
      <c r="I137" s="56"/>
      <c r="J137" s="56"/>
      <c r="K137" s="56"/>
      <c r="L137" s="56"/>
      <c r="M137" s="56"/>
      <c r="N137" s="56"/>
      <c r="O137" s="56"/>
      <c r="P137" s="56"/>
      <c r="Q137" s="56"/>
      <c r="R137" s="56"/>
      <c r="S137" s="56"/>
      <c r="T137" s="56"/>
    </row>
    <row r="138" ht="14.25" customHeight="1">
      <c r="A138" s="56"/>
      <c r="B138" s="56"/>
      <c r="C138" s="56"/>
      <c r="D138" s="56"/>
      <c r="E138" s="56"/>
      <c r="F138" s="56"/>
      <c r="G138" s="56"/>
      <c r="H138" s="56"/>
      <c r="I138" s="56"/>
      <c r="J138" s="56"/>
      <c r="K138" s="56"/>
      <c r="L138" s="56"/>
      <c r="M138" s="56"/>
      <c r="N138" s="56"/>
      <c r="O138" s="56"/>
      <c r="P138" s="56"/>
      <c r="Q138" s="56"/>
      <c r="R138" s="56"/>
      <c r="S138" s="56"/>
      <c r="T138" s="56"/>
    </row>
    <row r="139" ht="14.25" customHeight="1">
      <c r="A139" s="56"/>
      <c r="B139" s="56"/>
      <c r="C139" s="56"/>
      <c r="D139" s="56"/>
      <c r="E139" s="56"/>
      <c r="F139" s="56"/>
      <c r="G139" s="56"/>
      <c r="H139" s="56"/>
      <c r="I139" s="56"/>
      <c r="J139" s="56"/>
      <c r="K139" s="56"/>
      <c r="L139" s="56"/>
      <c r="M139" s="56"/>
      <c r="N139" s="56"/>
      <c r="O139" s="56"/>
      <c r="P139" s="56"/>
      <c r="Q139" s="56"/>
      <c r="R139" s="56"/>
      <c r="S139" s="56"/>
      <c r="T139" s="56"/>
    </row>
    <row r="140" ht="14.25" customHeight="1">
      <c r="A140" s="56"/>
      <c r="B140" s="56"/>
      <c r="C140" s="56"/>
      <c r="D140" s="56"/>
      <c r="E140" s="56"/>
      <c r="F140" s="56"/>
      <c r="G140" s="56"/>
      <c r="H140" s="56"/>
      <c r="I140" s="56"/>
      <c r="J140" s="56"/>
      <c r="K140" s="56"/>
      <c r="L140" s="56"/>
      <c r="M140" s="56"/>
      <c r="N140" s="56"/>
      <c r="O140" s="56"/>
      <c r="P140" s="56"/>
      <c r="Q140" s="56"/>
      <c r="R140" s="56"/>
      <c r="S140" s="56"/>
      <c r="T140" s="56"/>
    </row>
    <row r="141" ht="14.25" customHeight="1">
      <c r="A141" s="56"/>
      <c r="B141" s="56"/>
      <c r="C141" s="56"/>
      <c r="D141" s="56"/>
      <c r="E141" s="56"/>
      <c r="F141" s="56"/>
      <c r="G141" s="56"/>
      <c r="H141" s="56"/>
      <c r="I141" s="56"/>
      <c r="J141" s="56"/>
      <c r="K141" s="56"/>
      <c r="L141" s="56"/>
      <c r="M141" s="56"/>
      <c r="N141" s="56"/>
      <c r="O141" s="56"/>
      <c r="P141" s="56"/>
      <c r="Q141" s="56"/>
      <c r="R141" s="56"/>
      <c r="S141" s="56"/>
      <c r="T141" s="56"/>
    </row>
    <row r="142" ht="14.25" customHeight="1">
      <c r="A142" s="56"/>
      <c r="B142" s="56"/>
      <c r="C142" s="56"/>
      <c r="D142" s="56"/>
      <c r="E142" s="56"/>
      <c r="F142" s="56"/>
      <c r="G142" s="56"/>
      <c r="H142" s="56"/>
      <c r="I142" s="56"/>
      <c r="J142" s="56"/>
      <c r="K142" s="56"/>
      <c r="L142" s="56"/>
      <c r="M142" s="56"/>
      <c r="N142" s="56"/>
      <c r="O142" s="56"/>
      <c r="P142" s="56"/>
      <c r="Q142" s="56"/>
      <c r="R142" s="56"/>
      <c r="S142" s="56"/>
      <c r="T142" s="56"/>
    </row>
    <row r="143" ht="14.25" customHeight="1">
      <c r="A143" s="56"/>
      <c r="B143" s="56"/>
      <c r="C143" s="56"/>
      <c r="D143" s="56"/>
      <c r="E143" s="56"/>
      <c r="F143" s="56"/>
      <c r="G143" s="56"/>
      <c r="H143" s="56"/>
      <c r="I143" s="56"/>
      <c r="J143" s="56"/>
      <c r="K143" s="56"/>
      <c r="L143" s="56"/>
      <c r="M143" s="56"/>
      <c r="N143" s="56"/>
      <c r="O143" s="56"/>
      <c r="P143" s="56"/>
      <c r="Q143" s="56"/>
      <c r="R143" s="56"/>
      <c r="S143" s="56"/>
      <c r="T143" s="56"/>
    </row>
    <row r="144" ht="14.25" customHeight="1">
      <c r="A144" s="56"/>
      <c r="B144" s="56"/>
      <c r="C144" s="56"/>
      <c r="D144" s="56"/>
      <c r="E144" s="56"/>
      <c r="F144" s="56"/>
      <c r="G144" s="56"/>
      <c r="H144" s="56"/>
      <c r="I144" s="56"/>
      <c r="J144" s="56"/>
      <c r="K144" s="56"/>
      <c r="L144" s="56"/>
      <c r="M144" s="56"/>
      <c r="N144" s="56"/>
      <c r="O144" s="56"/>
      <c r="P144" s="56"/>
      <c r="Q144" s="56"/>
      <c r="R144" s="56"/>
      <c r="S144" s="56"/>
      <c r="T144" s="56"/>
    </row>
    <row r="145" ht="14.25" customHeight="1">
      <c r="A145" s="56"/>
      <c r="B145" s="56"/>
      <c r="C145" s="56"/>
      <c r="D145" s="56"/>
      <c r="E145" s="56"/>
      <c r="F145" s="56"/>
      <c r="G145" s="56"/>
      <c r="H145" s="56"/>
      <c r="I145" s="56"/>
      <c r="J145" s="56"/>
      <c r="K145" s="56"/>
      <c r="L145" s="56"/>
      <c r="M145" s="56"/>
      <c r="N145" s="56"/>
      <c r="O145" s="56"/>
      <c r="P145" s="56"/>
      <c r="Q145" s="56"/>
      <c r="R145" s="56"/>
      <c r="S145" s="56"/>
      <c r="T145" s="56"/>
    </row>
    <row r="146" ht="14.25" customHeight="1">
      <c r="A146" s="56"/>
      <c r="B146" s="56"/>
      <c r="C146" s="56"/>
      <c r="D146" s="56"/>
      <c r="E146" s="56"/>
      <c r="F146" s="56"/>
      <c r="G146" s="56"/>
      <c r="H146" s="56"/>
      <c r="I146" s="56"/>
      <c r="J146" s="56"/>
      <c r="K146" s="56"/>
      <c r="L146" s="56"/>
      <c r="M146" s="56"/>
      <c r="N146" s="56"/>
      <c r="O146" s="56"/>
      <c r="P146" s="56"/>
      <c r="Q146" s="56"/>
      <c r="R146" s="56"/>
      <c r="S146" s="56"/>
      <c r="T146" s="56"/>
    </row>
    <row r="147" ht="14.25" customHeight="1">
      <c r="A147" s="56"/>
      <c r="B147" s="56"/>
      <c r="C147" s="56"/>
      <c r="D147" s="56"/>
      <c r="E147" s="56"/>
      <c r="F147" s="56"/>
      <c r="G147" s="56"/>
      <c r="H147" s="56"/>
      <c r="I147" s="56"/>
      <c r="J147" s="56"/>
      <c r="K147" s="56"/>
      <c r="L147" s="56"/>
      <c r="M147" s="56"/>
      <c r="N147" s="56"/>
      <c r="O147" s="56"/>
      <c r="P147" s="56"/>
      <c r="Q147" s="56"/>
      <c r="R147" s="56"/>
      <c r="S147" s="56"/>
      <c r="T147" s="56"/>
    </row>
    <row r="148" ht="14.25" customHeight="1">
      <c r="A148" s="56"/>
      <c r="B148" s="56"/>
      <c r="C148" s="56"/>
      <c r="D148" s="56"/>
      <c r="E148" s="56"/>
      <c r="F148" s="56"/>
      <c r="G148" s="56"/>
      <c r="H148" s="56"/>
      <c r="I148" s="56"/>
      <c r="J148" s="56"/>
      <c r="K148" s="56"/>
      <c r="L148" s="56"/>
      <c r="M148" s="56"/>
      <c r="N148" s="56"/>
      <c r="O148" s="56"/>
      <c r="P148" s="56"/>
      <c r="Q148" s="56"/>
      <c r="R148" s="56"/>
      <c r="S148" s="56"/>
      <c r="T148" s="56"/>
    </row>
    <row r="149" ht="14.25" customHeight="1">
      <c r="A149" s="56"/>
      <c r="B149" s="56"/>
      <c r="C149" s="56"/>
      <c r="D149" s="56"/>
      <c r="E149" s="56"/>
      <c r="F149" s="56"/>
      <c r="G149" s="56"/>
      <c r="H149" s="56"/>
      <c r="I149" s="56"/>
      <c r="J149" s="56"/>
      <c r="K149" s="56"/>
      <c r="L149" s="56"/>
      <c r="M149" s="56"/>
      <c r="N149" s="56"/>
      <c r="O149" s="56"/>
      <c r="P149" s="56"/>
      <c r="Q149" s="56"/>
      <c r="R149" s="56"/>
      <c r="S149" s="56"/>
      <c r="T149" s="56"/>
    </row>
    <row r="150" ht="14.25" customHeight="1">
      <c r="A150" s="56"/>
      <c r="B150" s="56"/>
      <c r="C150" s="56"/>
      <c r="D150" s="56"/>
      <c r="E150" s="56"/>
      <c r="F150" s="56"/>
      <c r="G150" s="56"/>
      <c r="H150" s="56"/>
      <c r="I150" s="56"/>
      <c r="J150" s="56"/>
      <c r="K150" s="56"/>
      <c r="L150" s="56"/>
      <c r="M150" s="56"/>
      <c r="N150" s="56"/>
      <c r="O150" s="56"/>
      <c r="P150" s="56"/>
      <c r="Q150" s="56"/>
      <c r="R150" s="56"/>
      <c r="S150" s="56"/>
      <c r="T150" s="56"/>
    </row>
    <row r="151" ht="14.25" customHeight="1">
      <c r="A151" s="56"/>
      <c r="B151" s="56"/>
      <c r="C151" s="56"/>
      <c r="D151" s="56"/>
      <c r="E151" s="56"/>
      <c r="F151" s="56"/>
      <c r="G151" s="56"/>
      <c r="H151" s="56"/>
      <c r="I151" s="56"/>
      <c r="J151" s="56"/>
      <c r="K151" s="56"/>
      <c r="L151" s="56"/>
      <c r="M151" s="56"/>
      <c r="N151" s="56"/>
      <c r="O151" s="56"/>
      <c r="P151" s="56"/>
      <c r="Q151" s="56"/>
      <c r="R151" s="56"/>
      <c r="S151" s="56"/>
      <c r="T151" s="56"/>
    </row>
    <row r="152" ht="14.25" customHeight="1">
      <c r="A152" s="56"/>
      <c r="B152" s="56"/>
      <c r="C152" s="56"/>
      <c r="D152" s="56"/>
      <c r="E152" s="56"/>
      <c r="F152" s="56"/>
      <c r="G152" s="56"/>
      <c r="H152" s="56"/>
      <c r="I152" s="56"/>
      <c r="J152" s="56"/>
      <c r="K152" s="56"/>
      <c r="L152" s="56"/>
      <c r="M152" s="56"/>
      <c r="N152" s="56"/>
      <c r="O152" s="56"/>
      <c r="P152" s="56"/>
      <c r="Q152" s="56"/>
      <c r="R152" s="56"/>
      <c r="S152" s="56"/>
      <c r="T152" s="56"/>
    </row>
    <row r="153" ht="14.25" customHeight="1">
      <c r="A153" s="56"/>
      <c r="B153" s="56"/>
      <c r="C153" s="56"/>
      <c r="D153" s="56"/>
      <c r="E153" s="56"/>
      <c r="F153" s="56"/>
      <c r="G153" s="56"/>
      <c r="H153" s="56"/>
      <c r="I153" s="56"/>
      <c r="J153" s="56"/>
      <c r="K153" s="56"/>
      <c r="L153" s="56"/>
      <c r="M153" s="56"/>
      <c r="N153" s="56"/>
      <c r="O153" s="56"/>
      <c r="P153" s="56"/>
      <c r="Q153" s="56"/>
      <c r="R153" s="56"/>
      <c r="S153" s="56"/>
      <c r="T153" s="56"/>
    </row>
    <row r="154" ht="14.25" customHeight="1">
      <c r="A154" s="56"/>
      <c r="B154" s="56"/>
      <c r="C154" s="56"/>
      <c r="D154" s="56"/>
      <c r="E154" s="56"/>
      <c r="F154" s="56"/>
      <c r="G154" s="56"/>
      <c r="H154" s="56"/>
      <c r="I154" s="56"/>
      <c r="J154" s="56"/>
      <c r="K154" s="56"/>
      <c r="L154" s="56"/>
      <c r="M154" s="56"/>
      <c r="N154" s="56"/>
      <c r="O154" s="56"/>
      <c r="P154" s="56"/>
      <c r="Q154" s="56"/>
      <c r="R154" s="56"/>
      <c r="S154" s="56"/>
      <c r="T154" s="56"/>
    </row>
    <row r="155" ht="14.25" customHeight="1">
      <c r="A155" s="56"/>
      <c r="B155" s="56"/>
      <c r="C155" s="56"/>
      <c r="D155" s="56"/>
      <c r="E155" s="56"/>
      <c r="F155" s="56"/>
      <c r="G155" s="56"/>
      <c r="H155" s="56"/>
      <c r="I155" s="56"/>
      <c r="J155" s="56"/>
      <c r="K155" s="56"/>
      <c r="L155" s="56"/>
      <c r="M155" s="56"/>
      <c r="N155" s="56"/>
      <c r="O155" s="56"/>
      <c r="P155" s="56"/>
      <c r="Q155" s="56"/>
      <c r="R155" s="56"/>
      <c r="S155" s="56"/>
      <c r="T155" s="56"/>
    </row>
    <row r="156" ht="14.25" customHeight="1">
      <c r="A156" s="56"/>
      <c r="B156" s="56"/>
      <c r="C156" s="56"/>
      <c r="D156" s="56"/>
      <c r="E156" s="56"/>
      <c r="F156" s="56"/>
      <c r="G156" s="56"/>
      <c r="H156" s="56"/>
      <c r="I156" s="56"/>
      <c r="J156" s="56"/>
      <c r="K156" s="56"/>
      <c r="L156" s="56"/>
      <c r="M156" s="56"/>
      <c r="N156" s="56"/>
      <c r="O156" s="56"/>
      <c r="P156" s="56"/>
      <c r="Q156" s="56"/>
      <c r="R156" s="56"/>
      <c r="S156" s="56"/>
      <c r="T156" s="56"/>
    </row>
    <row r="157" ht="14.25" customHeight="1">
      <c r="A157" s="56"/>
      <c r="B157" s="56"/>
      <c r="C157" s="56"/>
      <c r="D157" s="56"/>
      <c r="E157" s="56"/>
      <c r="F157" s="56"/>
      <c r="G157" s="56"/>
      <c r="H157" s="56"/>
      <c r="I157" s="56"/>
      <c r="J157" s="56"/>
      <c r="K157" s="56"/>
      <c r="L157" s="56"/>
      <c r="M157" s="56"/>
      <c r="N157" s="56"/>
      <c r="O157" s="56"/>
      <c r="P157" s="56"/>
      <c r="Q157" s="56"/>
      <c r="R157" s="56"/>
      <c r="S157" s="56"/>
      <c r="T157" s="56"/>
    </row>
    <row r="158" ht="14.25" customHeight="1">
      <c r="A158" s="56"/>
      <c r="B158" s="56"/>
      <c r="C158" s="56"/>
      <c r="D158" s="56"/>
      <c r="E158" s="56"/>
      <c r="F158" s="56"/>
      <c r="G158" s="56"/>
      <c r="H158" s="56"/>
      <c r="I158" s="56"/>
      <c r="J158" s="56"/>
      <c r="K158" s="56"/>
      <c r="L158" s="56"/>
      <c r="M158" s="56"/>
      <c r="N158" s="56"/>
      <c r="O158" s="56"/>
      <c r="P158" s="56"/>
      <c r="Q158" s="56"/>
      <c r="R158" s="56"/>
      <c r="S158" s="56"/>
      <c r="T158" s="56"/>
    </row>
    <row r="159" ht="14.25" customHeight="1">
      <c r="A159" s="56"/>
      <c r="B159" s="56"/>
      <c r="C159" s="56"/>
      <c r="D159" s="56"/>
      <c r="E159" s="56"/>
      <c r="F159" s="56"/>
      <c r="G159" s="56"/>
      <c r="H159" s="56"/>
      <c r="I159" s="56"/>
      <c r="J159" s="56"/>
      <c r="K159" s="56"/>
      <c r="L159" s="56"/>
      <c r="M159" s="56"/>
      <c r="N159" s="56"/>
      <c r="O159" s="56"/>
      <c r="P159" s="56"/>
      <c r="Q159" s="56"/>
      <c r="R159" s="56"/>
      <c r="S159" s="56"/>
      <c r="T159" s="56"/>
    </row>
    <row r="160" ht="14.25" customHeight="1">
      <c r="A160" s="56"/>
      <c r="B160" s="56"/>
      <c r="C160" s="56"/>
      <c r="D160" s="56"/>
      <c r="E160" s="56"/>
      <c r="F160" s="56"/>
      <c r="G160" s="56"/>
      <c r="H160" s="56"/>
      <c r="I160" s="56"/>
      <c r="J160" s="56"/>
      <c r="K160" s="56"/>
      <c r="L160" s="56"/>
      <c r="M160" s="56"/>
      <c r="N160" s="56"/>
      <c r="O160" s="56"/>
      <c r="P160" s="56"/>
      <c r="Q160" s="56"/>
      <c r="R160" s="56"/>
      <c r="S160" s="56"/>
      <c r="T160" s="56"/>
    </row>
    <row r="161" ht="14.25" customHeight="1">
      <c r="A161" s="56"/>
      <c r="B161" s="56"/>
      <c r="C161" s="56"/>
      <c r="D161" s="56"/>
      <c r="E161" s="56"/>
      <c r="F161" s="56"/>
      <c r="G161" s="56"/>
      <c r="H161" s="56"/>
      <c r="I161" s="56"/>
      <c r="J161" s="56"/>
      <c r="K161" s="56"/>
      <c r="L161" s="56"/>
      <c r="M161" s="56"/>
      <c r="N161" s="56"/>
      <c r="O161" s="56"/>
      <c r="P161" s="56"/>
      <c r="Q161" s="56"/>
      <c r="R161" s="56"/>
      <c r="S161" s="56"/>
      <c r="T161" s="56"/>
    </row>
    <row r="162" ht="14.25" customHeight="1">
      <c r="A162" s="56"/>
      <c r="B162" s="56"/>
      <c r="C162" s="56"/>
      <c r="D162" s="56"/>
      <c r="E162" s="56"/>
      <c r="F162" s="56"/>
      <c r="G162" s="56"/>
      <c r="H162" s="56"/>
      <c r="I162" s="56"/>
      <c r="J162" s="56"/>
      <c r="K162" s="56"/>
      <c r="L162" s="56"/>
      <c r="M162" s="56"/>
      <c r="N162" s="56"/>
      <c r="O162" s="56"/>
      <c r="P162" s="56"/>
      <c r="Q162" s="56"/>
      <c r="R162" s="56"/>
      <c r="S162" s="56"/>
      <c r="T162" s="56"/>
    </row>
    <row r="163" ht="14.25" customHeight="1">
      <c r="A163" s="56"/>
      <c r="B163" s="56"/>
      <c r="C163" s="56"/>
      <c r="D163" s="56"/>
      <c r="E163" s="56"/>
      <c r="F163" s="56"/>
      <c r="G163" s="56"/>
      <c r="H163" s="56"/>
      <c r="I163" s="56"/>
      <c r="J163" s="56"/>
      <c r="K163" s="56"/>
      <c r="L163" s="56"/>
      <c r="M163" s="56"/>
      <c r="N163" s="56"/>
      <c r="O163" s="56"/>
      <c r="P163" s="56"/>
      <c r="Q163" s="56"/>
      <c r="R163" s="56"/>
      <c r="S163" s="56"/>
      <c r="T163" s="56"/>
    </row>
    <row r="164" ht="14.25" customHeight="1">
      <c r="A164" s="56"/>
      <c r="B164" s="56"/>
      <c r="C164" s="56"/>
      <c r="D164" s="56"/>
      <c r="E164" s="56"/>
      <c r="F164" s="56"/>
      <c r="G164" s="56"/>
      <c r="H164" s="56"/>
      <c r="I164" s="56"/>
      <c r="J164" s="56"/>
      <c r="K164" s="56"/>
      <c r="L164" s="56"/>
      <c r="M164" s="56"/>
      <c r="N164" s="56"/>
      <c r="O164" s="56"/>
      <c r="P164" s="56"/>
      <c r="Q164" s="56"/>
      <c r="R164" s="56"/>
      <c r="S164" s="56"/>
      <c r="T164" s="56"/>
    </row>
    <row r="165" ht="14.25" customHeight="1">
      <c r="A165" s="56"/>
      <c r="B165" s="56"/>
      <c r="C165" s="56"/>
      <c r="D165" s="56"/>
      <c r="E165" s="56"/>
      <c r="F165" s="56"/>
      <c r="G165" s="56"/>
      <c r="H165" s="56"/>
      <c r="I165" s="56"/>
      <c r="J165" s="56"/>
      <c r="K165" s="56"/>
      <c r="L165" s="56"/>
      <c r="M165" s="56"/>
      <c r="N165" s="56"/>
      <c r="O165" s="56"/>
      <c r="P165" s="56"/>
      <c r="Q165" s="56"/>
      <c r="R165" s="56"/>
      <c r="S165" s="56"/>
      <c r="T165" s="56"/>
    </row>
    <row r="166" ht="14.25" customHeight="1">
      <c r="A166" s="56"/>
      <c r="B166" s="56"/>
      <c r="C166" s="56"/>
      <c r="D166" s="56"/>
      <c r="E166" s="56"/>
      <c r="F166" s="56"/>
      <c r="G166" s="56"/>
      <c r="H166" s="56"/>
      <c r="I166" s="56"/>
      <c r="J166" s="56"/>
      <c r="K166" s="56"/>
      <c r="L166" s="56"/>
      <c r="M166" s="56"/>
      <c r="N166" s="56"/>
      <c r="O166" s="56"/>
      <c r="P166" s="56"/>
      <c r="Q166" s="56"/>
      <c r="R166" s="56"/>
      <c r="S166" s="56"/>
      <c r="T166" s="56"/>
    </row>
    <row r="167" ht="14.25" customHeight="1">
      <c r="A167" s="56"/>
      <c r="B167" s="56"/>
      <c r="C167" s="56"/>
      <c r="D167" s="56"/>
      <c r="E167" s="56"/>
      <c r="F167" s="56"/>
      <c r="G167" s="56"/>
      <c r="H167" s="56"/>
      <c r="I167" s="56"/>
      <c r="J167" s="56"/>
      <c r="K167" s="56"/>
      <c r="L167" s="56"/>
      <c r="M167" s="56"/>
      <c r="N167" s="56"/>
      <c r="O167" s="56"/>
      <c r="P167" s="56"/>
      <c r="Q167" s="56"/>
      <c r="R167" s="56"/>
      <c r="S167" s="56"/>
      <c r="T167" s="56"/>
    </row>
    <row r="168" ht="14.25" customHeight="1">
      <c r="A168" s="56"/>
      <c r="B168" s="56"/>
      <c r="C168" s="56"/>
      <c r="D168" s="56"/>
      <c r="E168" s="56"/>
      <c r="F168" s="56"/>
      <c r="G168" s="56"/>
      <c r="H168" s="56"/>
      <c r="I168" s="56"/>
      <c r="J168" s="56"/>
      <c r="K168" s="56"/>
      <c r="L168" s="56"/>
      <c r="M168" s="56"/>
      <c r="N168" s="56"/>
      <c r="O168" s="56"/>
      <c r="P168" s="56"/>
      <c r="Q168" s="56"/>
      <c r="R168" s="56"/>
      <c r="S168" s="56"/>
      <c r="T168" s="56"/>
    </row>
    <row r="169" ht="14.25" customHeight="1">
      <c r="A169" s="56"/>
      <c r="B169" s="56"/>
      <c r="C169" s="56"/>
      <c r="D169" s="56"/>
      <c r="E169" s="56"/>
      <c r="F169" s="56"/>
      <c r="G169" s="56"/>
      <c r="H169" s="56"/>
      <c r="I169" s="56"/>
      <c r="J169" s="56"/>
      <c r="K169" s="56"/>
      <c r="L169" s="56"/>
      <c r="M169" s="56"/>
      <c r="N169" s="56"/>
      <c r="O169" s="56"/>
      <c r="P169" s="56"/>
      <c r="Q169" s="56"/>
      <c r="R169" s="56"/>
      <c r="S169" s="56"/>
      <c r="T169" s="56"/>
    </row>
    <row r="170" ht="14.25" customHeight="1">
      <c r="A170" s="56"/>
      <c r="B170" s="56"/>
      <c r="C170" s="56"/>
      <c r="D170" s="56"/>
      <c r="E170" s="56"/>
      <c r="F170" s="56"/>
      <c r="G170" s="56"/>
      <c r="H170" s="56"/>
      <c r="I170" s="56"/>
      <c r="J170" s="56"/>
      <c r="K170" s="56"/>
      <c r="L170" s="56"/>
      <c r="M170" s="56"/>
      <c r="N170" s="56"/>
      <c r="O170" s="56"/>
      <c r="P170" s="56"/>
      <c r="Q170" s="56"/>
      <c r="R170" s="56"/>
      <c r="S170" s="56"/>
      <c r="T170" s="56"/>
    </row>
    <row r="171" ht="14.25" customHeight="1">
      <c r="A171" s="56"/>
      <c r="B171" s="56"/>
      <c r="C171" s="56"/>
      <c r="D171" s="56"/>
      <c r="E171" s="56"/>
      <c r="F171" s="56"/>
      <c r="G171" s="56"/>
      <c r="H171" s="56"/>
      <c r="I171" s="56"/>
      <c r="J171" s="56"/>
      <c r="K171" s="56"/>
      <c r="L171" s="56"/>
      <c r="M171" s="56"/>
      <c r="N171" s="56"/>
      <c r="O171" s="56"/>
      <c r="P171" s="56"/>
      <c r="Q171" s="56"/>
      <c r="R171" s="56"/>
      <c r="S171" s="56"/>
      <c r="T171" s="56"/>
    </row>
    <row r="172" ht="14.25" customHeight="1">
      <c r="A172" s="56"/>
      <c r="B172" s="56"/>
      <c r="C172" s="56"/>
      <c r="D172" s="56"/>
      <c r="E172" s="56"/>
      <c r="F172" s="56"/>
      <c r="G172" s="56"/>
      <c r="H172" s="56"/>
      <c r="I172" s="56"/>
      <c r="J172" s="56"/>
      <c r="K172" s="56"/>
      <c r="L172" s="56"/>
      <c r="M172" s="56"/>
      <c r="N172" s="56"/>
      <c r="O172" s="56"/>
      <c r="P172" s="56"/>
      <c r="Q172" s="56"/>
      <c r="R172" s="56"/>
      <c r="S172" s="56"/>
      <c r="T172" s="56"/>
    </row>
    <row r="173" ht="14.25" customHeight="1">
      <c r="A173" s="56"/>
      <c r="B173" s="56"/>
      <c r="C173" s="56"/>
      <c r="D173" s="56"/>
      <c r="E173" s="56"/>
      <c r="F173" s="56"/>
      <c r="G173" s="56"/>
      <c r="H173" s="56"/>
      <c r="I173" s="56"/>
      <c r="J173" s="56"/>
      <c r="K173" s="56"/>
      <c r="L173" s="56"/>
      <c r="M173" s="56"/>
      <c r="N173" s="56"/>
      <c r="O173" s="56"/>
      <c r="P173" s="56"/>
      <c r="Q173" s="56"/>
      <c r="R173" s="56"/>
      <c r="S173" s="56"/>
      <c r="T173" s="56"/>
    </row>
    <row r="174" ht="14.25" customHeight="1">
      <c r="A174" s="56"/>
      <c r="B174" s="56"/>
      <c r="C174" s="56"/>
      <c r="D174" s="56"/>
      <c r="E174" s="56"/>
      <c r="F174" s="56"/>
      <c r="G174" s="56"/>
      <c r="H174" s="56"/>
      <c r="I174" s="56"/>
      <c r="J174" s="56"/>
      <c r="K174" s="56"/>
      <c r="L174" s="56"/>
      <c r="M174" s="56"/>
      <c r="N174" s="56"/>
      <c r="O174" s="56"/>
      <c r="P174" s="56"/>
      <c r="Q174" s="56"/>
      <c r="R174" s="56"/>
      <c r="S174" s="56"/>
      <c r="T174" s="56"/>
    </row>
    <row r="175" ht="14.25" customHeight="1">
      <c r="A175" s="56"/>
      <c r="B175" s="56"/>
      <c r="C175" s="56"/>
      <c r="D175" s="56"/>
      <c r="E175" s="56"/>
      <c r="F175" s="56"/>
      <c r="G175" s="56"/>
      <c r="H175" s="56"/>
      <c r="I175" s="56"/>
      <c r="J175" s="56"/>
      <c r="K175" s="56"/>
      <c r="L175" s="56"/>
      <c r="M175" s="56"/>
      <c r="N175" s="56"/>
      <c r="O175" s="56"/>
      <c r="P175" s="56"/>
      <c r="Q175" s="56"/>
      <c r="R175" s="56"/>
      <c r="S175" s="56"/>
      <c r="T175" s="56"/>
    </row>
    <row r="176" ht="14.25" customHeight="1">
      <c r="A176" s="56"/>
      <c r="B176" s="56"/>
      <c r="C176" s="56"/>
      <c r="D176" s="56"/>
      <c r="E176" s="56"/>
      <c r="F176" s="56"/>
      <c r="G176" s="56"/>
      <c r="H176" s="56"/>
      <c r="I176" s="56"/>
      <c r="J176" s="56"/>
      <c r="K176" s="56"/>
      <c r="L176" s="56"/>
      <c r="M176" s="56"/>
      <c r="N176" s="56"/>
      <c r="O176" s="56"/>
      <c r="P176" s="56"/>
      <c r="Q176" s="56"/>
      <c r="R176" s="56"/>
      <c r="S176" s="56"/>
      <c r="T176" s="56"/>
    </row>
    <row r="177" ht="14.25" customHeight="1">
      <c r="A177" s="56"/>
      <c r="B177" s="56"/>
      <c r="C177" s="56"/>
      <c r="D177" s="56"/>
      <c r="E177" s="56"/>
      <c r="F177" s="56"/>
      <c r="G177" s="56"/>
      <c r="H177" s="56"/>
      <c r="I177" s="56"/>
      <c r="J177" s="56"/>
      <c r="K177" s="56"/>
      <c r="L177" s="56"/>
      <c r="M177" s="56"/>
      <c r="N177" s="56"/>
      <c r="O177" s="56"/>
      <c r="P177" s="56"/>
      <c r="Q177" s="56"/>
      <c r="R177" s="56"/>
      <c r="S177" s="56"/>
      <c r="T177" s="56"/>
    </row>
    <row r="178" ht="14.25" customHeight="1">
      <c r="A178" s="56"/>
      <c r="B178" s="56"/>
      <c r="C178" s="56"/>
      <c r="D178" s="56"/>
      <c r="E178" s="56"/>
      <c r="F178" s="56"/>
      <c r="G178" s="56"/>
      <c r="H178" s="56"/>
      <c r="I178" s="56"/>
      <c r="J178" s="56"/>
      <c r="K178" s="56"/>
      <c r="L178" s="56"/>
      <c r="M178" s="56"/>
      <c r="N178" s="56"/>
      <c r="O178" s="56"/>
      <c r="P178" s="56"/>
      <c r="Q178" s="56"/>
      <c r="R178" s="56"/>
      <c r="S178" s="56"/>
      <c r="T178" s="56"/>
    </row>
    <row r="179" ht="14.25" customHeight="1">
      <c r="A179" s="56"/>
      <c r="B179" s="56"/>
      <c r="C179" s="56"/>
      <c r="D179" s="56"/>
      <c r="E179" s="56"/>
      <c r="F179" s="56"/>
      <c r="G179" s="56"/>
      <c r="H179" s="56"/>
      <c r="I179" s="56"/>
      <c r="J179" s="56"/>
      <c r="K179" s="56"/>
      <c r="L179" s="56"/>
      <c r="M179" s="56"/>
      <c r="N179" s="56"/>
      <c r="O179" s="56"/>
      <c r="P179" s="56"/>
      <c r="Q179" s="56"/>
      <c r="R179" s="56"/>
      <c r="S179" s="56"/>
      <c r="T179" s="56"/>
    </row>
    <row r="180" ht="14.25" customHeight="1">
      <c r="A180" s="56"/>
      <c r="B180" s="56"/>
      <c r="C180" s="56"/>
      <c r="D180" s="56"/>
      <c r="E180" s="56"/>
      <c r="F180" s="56"/>
      <c r="G180" s="56"/>
      <c r="H180" s="56"/>
      <c r="I180" s="56"/>
      <c r="J180" s="56"/>
      <c r="K180" s="56"/>
      <c r="L180" s="56"/>
      <c r="M180" s="56"/>
      <c r="N180" s="56"/>
      <c r="O180" s="56"/>
      <c r="P180" s="56"/>
      <c r="Q180" s="56"/>
      <c r="R180" s="56"/>
      <c r="S180" s="56"/>
      <c r="T180" s="56"/>
    </row>
    <row r="181" ht="14.25" customHeight="1">
      <c r="A181" s="56"/>
      <c r="B181" s="56"/>
      <c r="C181" s="56"/>
      <c r="D181" s="56"/>
      <c r="E181" s="56"/>
      <c r="F181" s="56"/>
      <c r="G181" s="56"/>
      <c r="H181" s="56"/>
      <c r="I181" s="56"/>
      <c r="J181" s="56"/>
      <c r="K181" s="56"/>
      <c r="L181" s="56"/>
      <c r="M181" s="56"/>
      <c r="N181" s="56"/>
      <c r="O181" s="56"/>
      <c r="P181" s="56"/>
      <c r="Q181" s="56"/>
      <c r="R181" s="56"/>
      <c r="S181" s="56"/>
      <c r="T181" s="56"/>
    </row>
    <row r="182" ht="14.25" customHeight="1">
      <c r="A182" s="56"/>
      <c r="B182" s="56"/>
      <c r="C182" s="56"/>
      <c r="D182" s="56"/>
      <c r="E182" s="56"/>
      <c r="F182" s="56"/>
      <c r="G182" s="56"/>
      <c r="H182" s="56"/>
      <c r="I182" s="56"/>
      <c r="J182" s="56"/>
      <c r="K182" s="56"/>
      <c r="L182" s="56"/>
      <c r="M182" s="56"/>
      <c r="N182" s="56"/>
      <c r="O182" s="56"/>
      <c r="P182" s="56"/>
      <c r="Q182" s="56"/>
      <c r="R182" s="56"/>
      <c r="S182" s="56"/>
      <c r="T182" s="56"/>
    </row>
    <row r="183" ht="14.25" customHeight="1">
      <c r="A183" s="56"/>
      <c r="B183" s="56"/>
      <c r="C183" s="56"/>
      <c r="D183" s="56"/>
      <c r="E183" s="56"/>
      <c r="F183" s="56"/>
      <c r="G183" s="56"/>
      <c r="H183" s="56"/>
      <c r="I183" s="56"/>
      <c r="J183" s="56"/>
      <c r="K183" s="56"/>
      <c r="L183" s="56"/>
      <c r="M183" s="56"/>
      <c r="N183" s="56"/>
      <c r="O183" s="56"/>
      <c r="P183" s="56"/>
      <c r="Q183" s="56"/>
      <c r="R183" s="56"/>
      <c r="S183" s="56"/>
      <c r="T183" s="56"/>
    </row>
    <row r="184" ht="14.25" customHeight="1">
      <c r="A184" s="56"/>
      <c r="B184" s="56"/>
      <c r="C184" s="56"/>
      <c r="D184" s="56"/>
      <c r="E184" s="56"/>
      <c r="F184" s="56"/>
      <c r="G184" s="56"/>
      <c r="H184" s="56"/>
      <c r="I184" s="56"/>
      <c r="J184" s="56"/>
      <c r="K184" s="56"/>
      <c r="L184" s="56"/>
      <c r="M184" s="56"/>
      <c r="N184" s="56"/>
      <c r="O184" s="56"/>
      <c r="P184" s="56"/>
      <c r="Q184" s="56"/>
      <c r="R184" s="56"/>
      <c r="S184" s="56"/>
      <c r="T184" s="56"/>
    </row>
    <row r="185" ht="14.25" customHeight="1">
      <c r="A185" s="56"/>
      <c r="B185" s="56"/>
      <c r="C185" s="56"/>
      <c r="D185" s="56"/>
      <c r="E185" s="56"/>
      <c r="F185" s="56"/>
      <c r="G185" s="56"/>
      <c r="H185" s="56"/>
      <c r="I185" s="56"/>
      <c r="J185" s="56"/>
      <c r="K185" s="56"/>
      <c r="L185" s="56"/>
      <c r="M185" s="56"/>
      <c r="N185" s="56"/>
      <c r="O185" s="56"/>
      <c r="P185" s="56"/>
      <c r="Q185" s="56"/>
      <c r="R185" s="56"/>
      <c r="S185" s="56"/>
      <c r="T185" s="56"/>
    </row>
    <row r="186" ht="14.25" customHeight="1">
      <c r="A186" s="56"/>
      <c r="B186" s="56"/>
      <c r="C186" s="56"/>
      <c r="D186" s="56"/>
      <c r="E186" s="56"/>
      <c r="F186" s="56"/>
      <c r="G186" s="56"/>
      <c r="H186" s="56"/>
      <c r="I186" s="56"/>
      <c r="J186" s="56"/>
      <c r="K186" s="56"/>
      <c r="L186" s="56"/>
      <c r="M186" s="56"/>
      <c r="N186" s="56"/>
      <c r="O186" s="56"/>
      <c r="P186" s="56"/>
      <c r="Q186" s="56"/>
      <c r="R186" s="56"/>
      <c r="S186" s="56"/>
      <c r="T186" s="56"/>
    </row>
    <row r="187" ht="14.25" customHeight="1">
      <c r="A187" s="56"/>
      <c r="B187" s="56"/>
      <c r="C187" s="56"/>
      <c r="D187" s="56"/>
      <c r="E187" s="56"/>
      <c r="F187" s="56"/>
      <c r="G187" s="56"/>
      <c r="H187" s="56"/>
      <c r="I187" s="56"/>
      <c r="J187" s="56"/>
      <c r="K187" s="56"/>
      <c r="L187" s="56"/>
      <c r="M187" s="56"/>
      <c r="N187" s="56"/>
      <c r="O187" s="56"/>
      <c r="P187" s="56"/>
      <c r="Q187" s="56"/>
      <c r="R187" s="56"/>
      <c r="S187" s="56"/>
      <c r="T187" s="56"/>
    </row>
    <row r="188" ht="14.25" customHeight="1">
      <c r="A188" s="56"/>
      <c r="B188" s="56"/>
      <c r="C188" s="56"/>
      <c r="D188" s="56"/>
      <c r="E188" s="56"/>
      <c r="F188" s="56"/>
      <c r="G188" s="56"/>
      <c r="H188" s="56"/>
      <c r="I188" s="56"/>
      <c r="J188" s="56"/>
      <c r="K188" s="56"/>
      <c r="L188" s="56"/>
      <c r="M188" s="56"/>
      <c r="N188" s="56"/>
      <c r="O188" s="56"/>
      <c r="P188" s="56"/>
      <c r="Q188" s="56"/>
      <c r="R188" s="56"/>
      <c r="S188" s="56"/>
      <c r="T188" s="56"/>
    </row>
    <row r="189" ht="14.25" customHeight="1">
      <c r="A189" s="56"/>
      <c r="B189" s="56"/>
      <c r="C189" s="56"/>
      <c r="D189" s="56"/>
      <c r="E189" s="56"/>
      <c r="F189" s="56"/>
      <c r="G189" s="56"/>
      <c r="H189" s="56"/>
      <c r="I189" s="56"/>
      <c r="J189" s="56"/>
      <c r="K189" s="56"/>
      <c r="L189" s="56"/>
      <c r="M189" s="56"/>
      <c r="N189" s="56"/>
      <c r="O189" s="56"/>
      <c r="P189" s="56"/>
      <c r="Q189" s="56"/>
      <c r="R189" s="56"/>
      <c r="S189" s="56"/>
      <c r="T189" s="56"/>
    </row>
    <row r="190" ht="14.25" customHeight="1">
      <c r="A190" s="56"/>
      <c r="B190" s="56"/>
      <c r="C190" s="56"/>
      <c r="D190" s="56"/>
      <c r="E190" s="56"/>
      <c r="F190" s="56"/>
      <c r="G190" s="56"/>
      <c r="H190" s="56"/>
      <c r="I190" s="56"/>
      <c r="J190" s="56"/>
      <c r="K190" s="56"/>
      <c r="L190" s="56"/>
      <c r="M190" s="56"/>
      <c r="N190" s="56"/>
      <c r="O190" s="56"/>
      <c r="P190" s="56"/>
      <c r="Q190" s="56"/>
      <c r="R190" s="56"/>
      <c r="S190" s="56"/>
      <c r="T190" s="56"/>
    </row>
    <row r="191" ht="14.25" customHeight="1">
      <c r="A191" s="56"/>
      <c r="B191" s="56"/>
      <c r="C191" s="56"/>
      <c r="D191" s="56"/>
      <c r="E191" s="56"/>
      <c r="F191" s="56"/>
      <c r="G191" s="56"/>
      <c r="H191" s="56"/>
      <c r="I191" s="56"/>
      <c r="J191" s="56"/>
      <c r="K191" s="56"/>
      <c r="L191" s="56"/>
      <c r="M191" s="56"/>
      <c r="N191" s="56"/>
      <c r="O191" s="56"/>
      <c r="P191" s="56"/>
      <c r="Q191" s="56"/>
      <c r="R191" s="56"/>
      <c r="S191" s="56"/>
      <c r="T191" s="56"/>
    </row>
    <row r="192" ht="14.25" customHeight="1">
      <c r="A192" s="56"/>
      <c r="B192" s="56"/>
      <c r="C192" s="56"/>
      <c r="D192" s="56"/>
      <c r="E192" s="56"/>
      <c r="F192" s="56"/>
      <c r="G192" s="56"/>
      <c r="H192" s="56"/>
      <c r="I192" s="56"/>
      <c r="J192" s="56"/>
      <c r="K192" s="56"/>
      <c r="L192" s="56"/>
      <c r="M192" s="56"/>
      <c r="N192" s="56"/>
      <c r="O192" s="56"/>
      <c r="P192" s="56"/>
      <c r="Q192" s="56"/>
      <c r="R192" s="56"/>
      <c r="S192" s="56"/>
      <c r="T192" s="56"/>
    </row>
    <row r="193" ht="14.25" customHeight="1">
      <c r="A193" s="56"/>
      <c r="B193" s="56"/>
      <c r="C193" s="56"/>
      <c r="D193" s="56"/>
      <c r="E193" s="56"/>
      <c r="F193" s="56"/>
      <c r="G193" s="56"/>
      <c r="H193" s="56"/>
      <c r="I193" s="56"/>
      <c r="J193" s="56"/>
      <c r="K193" s="56"/>
      <c r="L193" s="56"/>
      <c r="M193" s="56"/>
      <c r="N193" s="56"/>
      <c r="O193" s="56"/>
      <c r="P193" s="56"/>
      <c r="Q193" s="56"/>
      <c r="R193" s="56"/>
      <c r="S193" s="56"/>
      <c r="T193" s="56"/>
    </row>
    <row r="194" ht="14.25" customHeight="1">
      <c r="A194" s="56"/>
      <c r="B194" s="56"/>
      <c r="C194" s="56"/>
      <c r="D194" s="56"/>
      <c r="E194" s="56"/>
      <c r="F194" s="56"/>
      <c r="G194" s="56"/>
      <c r="H194" s="56"/>
      <c r="I194" s="56"/>
      <c r="J194" s="56"/>
      <c r="K194" s="56"/>
      <c r="L194" s="56"/>
      <c r="M194" s="56"/>
      <c r="N194" s="56"/>
      <c r="O194" s="56"/>
      <c r="P194" s="56"/>
      <c r="Q194" s="56"/>
      <c r="R194" s="56"/>
      <c r="S194" s="56"/>
      <c r="T194" s="56"/>
    </row>
    <row r="195" ht="14.25" customHeight="1">
      <c r="A195" s="56"/>
      <c r="B195" s="56"/>
      <c r="C195" s="56"/>
      <c r="D195" s="56"/>
      <c r="E195" s="56"/>
      <c r="F195" s="56"/>
      <c r="G195" s="56"/>
      <c r="H195" s="56"/>
      <c r="I195" s="56"/>
      <c r="J195" s="56"/>
      <c r="K195" s="56"/>
      <c r="L195" s="56"/>
      <c r="M195" s="56"/>
      <c r="N195" s="56"/>
      <c r="O195" s="56"/>
      <c r="P195" s="56"/>
      <c r="Q195" s="56"/>
      <c r="R195" s="56"/>
      <c r="S195" s="56"/>
      <c r="T195" s="56"/>
    </row>
    <row r="196" ht="14.25" customHeight="1">
      <c r="A196" s="56"/>
      <c r="B196" s="56"/>
      <c r="C196" s="56"/>
      <c r="D196" s="56"/>
      <c r="E196" s="56"/>
      <c r="F196" s="56"/>
      <c r="G196" s="56"/>
      <c r="H196" s="56"/>
      <c r="I196" s="56"/>
      <c r="J196" s="56"/>
      <c r="K196" s="56"/>
      <c r="L196" s="56"/>
      <c r="M196" s="56"/>
      <c r="N196" s="56"/>
      <c r="O196" s="56"/>
      <c r="P196" s="56"/>
      <c r="Q196" s="56"/>
      <c r="R196" s="56"/>
      <c r="S196" s="56"/>
      <c r="T196" s="56"/>
    </row>
    <row r="197" ht="14.25" customHeight="1">
      <c r="A197" s="56"/>
      <c r="B197" s="56"/>
      <c r="C197" s="56"/>
      <c r="D197" s="56"/>
      <c r="E197" s="56"/>
      <c r="F197" s="56"/>
      <c r="G197" s="56"/>
      <c r="H197" s="56"/>
      <c r="I197" s="56"/>
      <c r="J197" s="56"/>
      <c r="K197" s="56"/>
      <c r="L197" s="56"/>
      <c r="M197" s="56"/>
      <c r="N197" s="56"/>
      <c r="O197" s="56"/>
      <c r="P197" s="56"/>
      <c r="Q197" s="56"/>
      <c r="R197" s="56"/>
      <c r="S197" s="56"/>
      <c r="T197" s="56"/>
    </row>
    <row r="198" ht="14.25" customHeight="1">
      <c r="A198" s="56"/>
      <c r="B198" s="56"/>
      <c r="C198" s="56"/>
      <c r="D198" s="56"/>
      <c r="E198" s="56"/>
      <c r="F198" s="56"/>
      <c r="G198" s="56"/>
      <c r="H198" s="56"/>
      <c r="I198" s="56"/>
      <c r="J198" s="56"/>
      <c r="K198" s="56"/>
      <c r="L198" s="56"/>
      <c r="M198" s="56"/>
      <c r="N198" s="56"/>
      <c r="O198" s="56"/>
      <c r="P198" s="56"/>
      <c r="Q198" s="56"/>
      <c r="R198" s="56"/>
      <c r="S198" s="56"/>
      <c r="T198" s="56"/>
    </row>
    <row r="199" ht="14.25" customHeight="1">
      <c r="A199" s="56"/>
      <c r="B199" s="56"/>
      <c r="C199" s="56"/>
      <c r="D199" s="56"/>
      <c r="E199" s="56"/>
      <c r="F199" s="56"/>
      <c r="G199" s="56"/>
      <c r="H199" s="56"/>
      <c r="I199" s="56"/>
      <c r="J199" s="56"/>
      <c r="K199" s="56"/>
      <c r="L199" s="56"/>
      <c r="M199" s="56"/>
      <c r="N199" s="56"/>
      <c r="O199" s="56"/>
      <c r="P199" s="56"/>
      <c r="Q199" s="56"/>
      <c r="R199" s="56"/>
      <c r="S199" s="56"/>
      <c r="T199" s="56"/>
    </row>
    <row r="200" ht="14.25" customHeight="1">
      <c r="A200" s="56"/>
      <c r="B200" s="56"/>
      <c r="C200" s="56"/>
      <c r="D200" s="56"/>
      <c r="E200" s="56"/>
      <c r="F200" s="56"/>
      <c r="G200" s="56"/>
      <c r="H200" s="56"/>
      <c r="I200" s="56"/>
      <c r="J200" s="56"/>
      <c r="K200" s="56"/>
      <c r="L200" s="56"/>
      <c r="M200" s="56"/>
      <c r="N200" s="56"/>
      <c r="O200" s="56"/>
      <c r="P200" s="56"/>
      <c r="Q200" s="56"/>
      <c r="R200" s="56"/>
      <c r="S200" s="56"/>
      <c r="T200" s="56"/>
    </row>
    <row r="201" ht="14.25" customHeight="1">
      <c r="A201" s="56"/>
      <c r="B201" s="56"/>
      <c r="C201" s="56"/>
      <c r="D201" s="56"/>
      <c r="E201" s="56"/>
      <c r="F201" s="56"/>
      <c r="G201" s="56"/>
      <c r="H201" s="56"/>
      <c r="I201" s="56"/>
      <c r="J201" s="56"/>
      <c r="K201" s="56"/>
      <c r="L201" s="56"/>
      <c r="M201" s="56"/>
      <c r="N201" s="56"/>
      <c r="O201" s="56"/>
      <c r="P201" s="56"/>
      <c r="Q201" s="56"/>
      <c r="R201" s="56"/>
      <c r="S201" s="56"/>
      <c r="T201" s="56"/>
    </row>
    <row r="202" ht="14.25" customHeight="1">
      <c r="A202" s="56"/>
      <c r="B202" s="56"/>
      <c r="C202" s="56"/>
      <c r="D202" s="56"/>
      <c r="E202" s="56"/>
      <c r="F202" s="56"/>
      <c r="G202" s="56"/>
      <c r="H202" s="56"/>
      <c r="I202" s="56"/>
      <c r="J202" s="56"/>
      <c r="K202" s="56"/>
      <c r="L202" s="56"/>
      <c r="M202" s="56"/>
      <c r="N202" s="56"/>
      <c r="O202" s="56"/>
      <c r="P202" s="56"/>
      <c r="Q202" s="56"/>
      <c r="R202" s="56"/>
      <c r="S202" s="56"/>
      <c r="T202" s="56"/>
    </row>
    <row r="203" ht="14.25" customHeight="1">
      <c r="A203" s="56"/>
      <c r="B203" s="56"/>
      <c r="C203" s="56"/>
      <c r="D203" s="56"/>
      <c r="E203" s="56"/>
      <c r="F203" s="56"/>
      <c r="G203" s="56"/>
      <c r="H203" s="56"/>
      <c r="I203" s="56"/>
      <c r="J203" s="56"/>
      <c r="K203" s="56"/>
      <c r="L203" s="56"/>
      <c r="M203" s="56"/>
      <c r="N203" s="56"/>
      <c r="O203" s="56"/>
      <c r="P203" s="56"/>
      <c r="Q203" s="56"/>
      <c r="R203" s="56"/>
      <c r="S203" s="56"/>
      <c r="T203" s="56"/>
    </row>
    <row r="204" ht="14.25" customHeight="1">
      <c r="A204" s="56"/>
      <c r="B204" s="56"/>
      <c r="C204" s="56"/>
      <c r="D204" s="56"/>
      <c r="E204" s="56"/>
      <c r="F204" s="56"/>
      <c r="G204" s="56"/>
      <c r="H204" s="56"/>
      <c r="I204" s="56"/>
      <c r="J204" s="56"/>
      <c r="K204" s="56"/>
      <c r="L204" s="56"/>
      <c r="M204" s="56"/>
      <c r="N204" s="56"/>
      <c r="O204" s="56"/>
      <c r="P204" s="56"/>
      <c r="Q204" s="56"/>
      <c r="R204" s="56"/>
      <c r="S204" s="56"/>
      <c r="T204" s="56"/>
    </row>
    <row r="205" ht="14.25" customHeight="1">
      <c r="A205" s="56"/>
      <c r="B205" s="56"/>
      <c r="C205" s="56"/>
      <c r="D205" s="56"/>
      <c r="E205" s="56"/>
      <c r="F205" s="56"/>
      <c r="G205" s="56"/>
      <c r="H205" s="56"/>
      <c r="I205" s="56"/>
      <c r="J205" s="56"/>
      <c r="K205" s="56"/>
      <c r="L205" s="56"/>
      <c r="M205" s="56"/>
      <c r="N205" s="56"/>
      <c r="O205" s="56"/>
      <c r="P205" s="56"/>
      <c r="Q205" s="56"/>
      <c r="R205" s="56"/>
      <c r="S205" s="56"/>
      <c r="T205" s="56"/>
    </row>
    <row r="206" ht="14.25" customHeight="1">
      <c r="A206" s="56"/>
      <c r="B206" s="56"/>
      <c r="C206" s="56"/>
      <c r="D206" s="56"/>
      <c r="E206" s="56"/>
      <c r="F206" s="56"/>
      <c r="G206" s="56"/>
      <c r="H206" s="56"/>
      <c r="I206" s="56"/>
      <c r="J206" s="56"/>
      <c r="K206" s="56"/>
      <c r="L206" s="56"/>
      <c r="M206" s="56"/>
      <c r="N206" s="56"/>
      <c r="O206" s="56"/>
      <c r="P206" s="56"/>
      <c r="Q206" s="56"/>
      <c r="R206" s="56"/>
      <c r="S206" s="56"/>
      <c r="T206" s="56"/>
    </row>
    <row r="207" ht="14.25" customHeight="1">
      <c r="A207" s="56"/>
      <c r="B207" s="56"/>
      <c r="C207" s="56"/>
      <c r="D207" s="56"/>
      <c r="E207" s="56"/>
      <c r="F207" s="56"/>
      <c r="G207" s="56"/>
      <c r="H207" s="56"/>
      <c r="I207" s="56"/>
      <c r="J207" s="56"/>
      <c r="K207" s="56"/>
      <c r="L207" s="56"/>
      <c r="M207" s="56"/>
      <c r="N207" s="56"/>
      <c r="O207" s="56"/>
      <c r="P207" s="56"/>
      <c r="Q207" s="56"/>
      <c r="R207" s="56"/>
      <c r="S207" s="56"/>
      <c r="T207" s="56"/>
    </row>
    <row r="208" ht="14.25" customHeight="1">
      <c r="A208" s="56"/>
      <c r="B208" s="56"/>
      <c r="C208" s="56"/>
      <c r="D208" s="56"/>
      <c r="E208" s="56"/>
      <c r="F208" s="56"/>
      <c r="G208" s="56"/>
      <c r="H208" s="56"/>
      <c r="I208" s="56"/>
      <c r="J208" s="56"/>
      <c r="K208" s="56"/>
      <c r="L208" s="56"/>
      <c r="M208" s="56"/>
      <c r="N208" s="56"/>
      <c r="O208" s="56"/>
      <c r="P208" s="56"/>
      <c r="Q208" s="56"/>
      <c r="R208" s="56"/>
      <c r="S208" s="56"/>
      <c r="T208" s="56"/>
    </row>
    <row r="209" ht="14.25" customHeight="1">
      <c r="A209" s="56"/>
      <c r="B209" s="56"/>
      <c r="C209" s="56"/>
      <c r="D209" s="56"/>
      <c r="E209" s="56"/>
      <c r="F209" s="56"/>
      <c r="G209" s="56"/>
      <c r="H209" s="56"/>
      <c r="I209" s="56"/>
      <c r="J209" s="56"/>
      <c r="K209" s="56"/>
      <c r="L209" s="56"/>
      <c r="M209" s="56"/>
      <c r="N209" s="56"/>
      <c r="O209" s="56"/>
      <c r="P209" s="56"/>
      <c r="Q209" s="56"/>
      <c r="R209" s="56"/>
      <c r="S209" s="56"/>
      <c r="T209" s="56"/>
    </row>
    <row r="210" ht="14.25" customHeight="1">
      <c r="A210" s="56"/>
      <c r="B210" s="56"/>
      <c r="C210" s="56"/>
      <c r="D210" s="56"/>
      <c r="E210" s="56"/>
      <c r="F210" s="56"/>
      <c r="G210" s="56"/>
      <c r="H210" s="56"/>
      <c r="I210" s="56"/>
      <c r="J210" s="56"/>
      <c r="K210" s="56"/>
      <c r="L210" s="56"/>
      <c r="M210" s="56"/>
      <c r="N210" s="56"/>
      <c r="O210" s="56"/>
      <c r="P210" s="56"/>
      <c r="Q210" s="56"/>
      <c r="R210" s="56"/>
      <c r="S210" s="56"/>
      <c r="T210" s="56"/>
    </row>
    <row r="211" ht="14.25" customHeight="1">
      <c r="A211" s="56"/>
      <c r="B211" s="56"/>
      <c r="C211" s="56"/>
      <c r="D211" s="56"/>
      <c r="E211" s="56"/>
      <c r="F211" s="56"/>
      <c r="G211" s="56"/>
      <c r="H211" s="56"/>
      <c r="I211" s="56"/>
      <c r="J211" s="56"/>
      <c r="K211" s="56"/>
      <c r="L211" s="56"/>
      <c r="M211" s="56"/>
      <c r="N211" s="56"/>
      <c r="O211" s="56"/>
      <c r="P211" s="56"/>
      <c r="Q211" s="56"/>
      <c r="R211" s="56"/>
      <c r="S211" s="56"/>
      <c r="T211" s="56"/>
    </row>
    <row r="212" ht="14.25" customHeight="1">
      <c r="A212" s="56"/>
      <c r="B212" s="56"/>
      <c r="C212" s="56"/>
      <c r="D212" s="56"/>
      <c r="E212" s="56"/>
      <c r="F212" s="56"/>
      <c r="G212" s="56"/>
      <c r="H212" s="56"/>
      <c r="I212" s="56"/>
      <c r="J212" s="56"/>
      <c r="K212" s="56"/>
      <c r="L212" s="56"/>
      <c r="M212" s="56"/>
      <c r="N212" s="56"/>
      <c r="O212" s="56"/>
      <c r="P212" s="56"/>
      <c r="Q212" s="56"/>
      <c r="R212" s="56"/>
      <c r="S212" s="56"/>
      <c r="T212" s="56"/>
    </row>
    <row r="213" ht="14.25" customHeight="1">
      <c r="A213" s="56"/>
      <c r="B213" s="56"/>
      <c r="C213" s="56"/>
      <c r="D213" s="56"/>
      <c r="E213" s="56"/>
      <c r="F213" s="56"/>
      <c r="G213" s="56"/>
      <c r="H213" s="56"/>
      <c r="I213" s="56"/>
      <c r="J213" s="56"/>
      <c r="K213" s="56"/>
      <c r="L213" s="56"/>
      <c r="M213" s="56"/>
      <c r="N213" s="56"/>
      <c r="O213" s="56"/>
      <c r="P213" s="56"/>
      <c r="Q213" s="56"/>
      <c r="R213" s="56"/>
      <c r="S213" s="56"/>
      <c r="T213" s="56"/>
    </row>
    <row r="214" ht="14.25" customHeight="1">
      <c r="A214" s="56"/>
      <c r="B214" s="56"/>
      <c r="C214" s="56"/>
      <c r="D214" s="56"/>
      <c r="E214" s="56"/>
      <c r="F214" s="56"/>
      <c r="G214" s="56"/>
      <c r="H214" s="56"/>
      <c r="I214" s="56"/>
      <c r="J214" s="56"/>
      <c r="K214" s="56"/>
      <c r="L214" s="56"/>
      <c r="M214" s="56"/>
      <c r="N214" s="56"/>
      <c r="O214" s="56"/>
      <c r="P214" s="56"/>
      <c r="Q214" s="56"/>
      <c r="R214" s="56"/>
      <c r="S214" s="56"/>
      <c r="T214" s="56"/>
    </row>
    <row r="215" ht="14.25" customHeight="1">
      <c r="A215" s="56"/>
      <c r="B215" s="56"/>
      <c r="C215" s="56"/>
      <c r="D215" s="56"/>
      <c r="E215" s="56"/>
      <c r="F215" s="56"/>
      <c r="G215" s="56"/>
      <c r="H215" s="56"/>
      <c r="I215" s="56"/>
      <c r="J215" s="56"/>
      <c r="K215" s="56"/>
      <c r="L215" s="56"/>
      <c r="M215" s="56"/>
      <c r="N215" s="56"/>
      <c r="O215" s="56"/>
      <c r="P215" s="56"/>
      <c r="Q215" s="56"/>
      <c r="R215" s="56"/>
      <c r="S215" s="56"/>
      <c r="T215" s="56"/>
    </row>
    <row r="216" ht="14.25" customHeight="1">
      <c r="A216" s="56"/>
      <c r="B216" s="56"/>
      <c r="C216" s="56"/>
      <c r="D216" s="56"/>
      <c r="E216" s="56"/>
      <c r="F216" s="56"/>
      <c r="G216" s="56"/>
      <c r="H216" s="56"/>
      <c r="I216" s="56"/>
      <c r="J216" s="56"/>
      <c r="K216" s="56"/>
      <c r="L216" s="56"/>
      <c r="M216" s="56"/>
      <c r="N216" s="56"/>
      <c r="O216" s="56"/>
      <c r="P216" s="56"/>
      <c r="Q216" s="56"/>
      <c r="R216" s="56"/>
      <c r="S216" s="56"/>
      <c r="T216" s="56"/>
    </row>
    <row r="217" ht="14.25" customHeight="1">
      <c r="A217" s="56"/>
      <c r="B217" s="56"/>
      <c r="C217" s="56"/>
      <c r="D217" s="56"/>
      <c r="E217" s="56"/>
      <c r="F217" s="56"/>
      <c r="G217" s="56"/>
      <c r="H217" s="56"/>
      <c r="I217" s="56"/>
      <c r="J217" s="56"/>
      <c r="K217" s="56"/>
      <c r="L217" s="56"/>
      <c r="M217" s="56"/>
      <c r="N217" s="56"/>
      <c r="O217" s="56"/>
      <c r="P217" s="56"/>
      <c r="Q217" s="56"/>
      <c r="R217" s="56"/>
      <c r="S217" s="56"/>
      <c r="T217" s="56"/>
    </row>
    <row r="218" ht="14.25" customHeight="1">
      <c r="A218" s="56"/>
      <c r="B218" s="56"/>
      <c r="C218" s="56"/>
      <c r="D218" s="56"/>
      <c r="E218" s="56"/>
      <c r="F218" s="56"/>
      <c r="G218" s="56"/>
      <c r="H218" s="56"/>
      <c r="I218" s="56"/>
      <c r="J218" s="56"/>
      <c r="K218" s="56"/>
      <c r="L218" s="56"/>
      <c r="M218" s="56"/>
      <c r="N218" s="56"/>
      <c r="O218" s="56"/>
      <c r="P218" s="56"/>
      <c r="Q218" s="56"/>
      <c r="R218" s="56"/>
      <c r="S218" s="56"/>
      <c r="T218" s="56"/>
    </row>
    <row r="219" ht="14.25" customHeight="1">
      <c r="A219" s="56"/>
      <c r="B219" s="56"/>
      <c r="C219" s="56"/>
      <c r="D219" s="56"/>
      <c r="E219" s="56"/>
      <c r="F219" s="56"/>
      <c r="G219" s="56"/>
      <c r="H219" s="56"/>
      <c r="I219" s="56"/>
      <c r="J219" s="56"/>
      <c r="K219" s="56"/>
      <c r="L219" s="56"/>
      <c r="M219" s="56"/>
      <c r="N219" s="56"/>
      <c r="O219" s="56"/>
      <c r="P219" s="56"/>
      <c r="Q219" s="56"/>
      <c r="R219" s="56"/>
      <c r="S219" s="56"/>
      <c r="T219" s="56"/>
    </row>
    <row r="220" ht="14.25" customHeight="1">
      <c r="A220" s="56"/>
      <c r="B220" s="56"/>
      <c r="C220" s="56"/>
      <c r="D220" s="56"/>
      <c r="E220" s="56"/>
      <c r="F220" s="56"/>
      <c r="G220" s="56"/>
      <c r="H220" s="56"/>
      <c r="I220" s="56"/>
      <c r="J220" s="56"/>
      <c r="K220" s="56"/>
      <c r="L220" s="56"/>
      <c r="M220" s="56"/>
      <c r="N220" s="56"/>
      <c r="O220" s="56"/>
      <c r="P220" s="56"/>
      <c r="Q220" s="56"/>
      <c r="R220" s="56"/>
      <c r="S220" s="56"/>
      <c r="T220" s="56"/>
    </row>
    <row r="221" ht="14.25" customHeight="1">
      <c r="A221" s="56"/>
      <c r="B221" s="56"/>
      <c r="C221" s="56"/>
      <c r="D221" s="56"/>
      <c r="E221" s="56"/>
      <c r="F221" s="56"/>
      <c r="G221" s="56"/>
      <c r="H221" s="56"/>
      <c r="I221" s="56"/>
      <c r="J221" s="56"/>
      <c r="K221" s="56"/>
      <c r="L221" s="56"/>
      <c r="M221" s="56"/>
      <c r="N221" s="56"/>
      <c r="O221" s="56"/>
      <c r="P221" s="56"/>
      <c r="Q221" s="56"/>
      <c r="R221" s="56"/>
      <c r="S221" s="56"/>
      <c r="T221" s="56"/>
    </row>
    <row r="222" ht="14.25" customHeight="1">
      <c r="A222" s="56"/>
      <c r="B222" s="56"/>
      <c r="C222" s="56"/>
      <c r="D222" s="56"/>
      <c r="E222" s="56"/>
      <c r="F222" s="56"/>
      <c r="G222" s="56"/>
      <c r="H222" s="56"/>
      <c r="I222" s="56"/>
      <c r="J222" s="56"/>
      <c r="K222" s="56"/>
      <c r="L222" s="56"/>
      <c r="M222" s="56"/>
      <c r="N222" s="56"/>
      <c r="O222" s="56"/>
      <c r="P222" s="56"/>
      <c r="Q222" s="56"/>
      <c r="R222" s="56"/>
      <c r="S222" s="56"/>
      <c r="T222" s="56"/>
    </row>
    <row r="223" ht="14.25" customHeight="1">
      <c r="A223" s="56"/>
      <c r="B223" s="56"/>
      <c r="C223" s="56"/>
      <c r="D223" s="56"/>
      <c r="E223" s="56"/>
      <c r="F223" s="56"/>
      <c r="G223" s="56"/>
      <c r="H223" s="56"/>
      <c r="I223" s="56"/>
      <c r="J223" s="56"/>
      <c r="K223" s="56"/>
      <c r="L223" s="56"/>
      <c r="M223" s="56"/>
      <c r="N223" s="56"/>
      <c r="O223" s="56"/>
      <c r="P223" s="56"/>
      <c r="Q223" s="56"/>
      <c r="R223" s="56"/>
      <c r="S223" s="56"/>
      <c r="T223" s="56"/>
    </row>
    <row r="224" ht="14.25" customHeight="1">
      <c r="A224" s="56"/>
      <c r="B224" s="56"/>
      <c r="C224" s="56"/>
      <c r="D224" s="56"/>
      <c r="E224" s="56"/>
      <c r="F224" s="56"/>
      <c r="G224" s="56"/>
      <c r="H224" s="56"/>
      <c r="I224" s="56"/>
      <c r="J224" s="56"/>
      <c r="K224" s="56"/>
      <c r="L224" s="56"/>
      <c r="M224" s="56"/>
      <c r="N224" s="56"/>
      <c r="O224" s="56"/>
      <c r="P224" s="56"/>
      <c r="Q224" s="56"/>
      <c r="R224" s="56"/>
      <c r="S224" s="56"/>
      <c r="T224" s="56"/>
    </row>
    <row r="225" ht="14.25" customHeight="1">
      <c r="A225" s="56"/>
      <c r="B225" s="56"/>
      <c r="C225" s="56"/>
      <c r="D225" s="56"/>
      <c r="E225" s="56"/>
      <c r="F225" s="56"/>
      <c r="G225" s="56"/>
      <c r="H225" s="56"/>
      <c r="I225" s="56"/>
      <c r="J225" s="56"/>
      <c r="K225" s="56"/>
      <c r="L225" s="56"/>
      <c r="M225" s="56"/>
      <c r="N225" s="56"/>
      <c r="O225" s="56"/>
      <c r="P225" s="56"/>
      <c r="Q225" s="56"/>
      <c r="R225" s="56"/>
      <c r="S225" s="56"/>
      <c r="T225" s="56"/>
    </row>
    <row r="226" ht="14.25" customHeight="1">
      <c r="A226" s="56"/>
      <c r="B226" s="56"/>
      <c r="C226" s="56"/>
      <c r="D226" s="56"/>
      <c r="E226" s="56"/>
      <c r="F226" s="56"/>
      <c r="G226" s="56"/>
      <c r="H226" s="56"/>
      <c r="I226" s="56"/>
      <c r="J226" s="56"/>
      <c r="K226" s="56"/>
      <c r="L226" s="56"/>
      <c r="M226" s="56"/>
      <c r="N226" s="56"/>
      <c r="O226" s="56"/>
      <c r="P226" s="56"/>
      <c r="Q226" s="56"/>
      <c r="R226" s="56"/>
      <c r="S226" s="56"/>
      <c r="T226" s="56"/>
    </row>
    <row r="227" ht="14.25" customHeight="1">
      <c r="A227" s="56"/>
      <c r="B227" s="56"/>
      <c r="C227" s="56"/>
      <c r="D227" s="56"/>
      <c r="E227" s="56"/>
      <c r="F227" s="56"/>
      <c r="G227" s="56"/>
      <c r="H227" s="56"/>
      <c r="I227" s="56"/>
      <c r="J227" s="56"/>
      <c r="K227" s="56"/>
      <c r="L227" s="56"/>
      <c r="M227" s="56"/>
      <c r="N227" s="56"/>
      <c r="O227" s="56"/>
      <c r="P227" s="56"/>
      <c r="Q227" s="56"/>
      <c r="R227" s="56"/>
      <c r="S227" s="56"/>
      <c r="T227" s="56"/>
    </row>
    <row r="228" ht="14.25" customHeight="1">
      <c r="A228" s="56"/>
      <c r="B228" s="56"/>
      <c r="C228" s="56"/>
      <c r="D228" s="56"/>
      <c r="E228" s="56"/>
      <c r="F228" s="56"/>
      <c r="G228" s="56"/>
      <c r="H228" s="56"/>
      <c r="I228" s="56"/>
      <c r="J228" s="56"/>
      <c r="K228" s="56"/>
      <c r="L228" s="56"/>
      <c r="M228" s="56"/>
      <c r="N228" s="56"/>
      <c r="O228" s="56"/>
      <c r="P228" s="56"/>
      <c r="Q228" s="56"/>
      <c r="R228" s="56"/>
      <c r="S228" s="56"/>
      <c r="T228" s="56"/>
    </row>
    <row r="229" ht="14.25" customHeight="1">
      <c r="A229" s="56"/>
      <c r="B229" s="56"/>
      <c r="C229" s="56"/>
      <c r="D229" s="56"/>
      <c r="E229" s="56"/>
      <c r="F229" s="56"/>
      <c r="G229" s="56"/>
      <c r="H229" s="56"/>
      <c r="I229" s="56"/>
      <c r="J229" s="56"/>
      <c r="K229" s="56"/>
      <c r="L229" s="56"/>
      <c r="M229" s="56"/>
      <c r="N229" s="56"/>
      <c r="O229" s="56"/>
      <c r="P229" s="56"/>
      <c r="Q229" s="56"/>
      <c r="R229" s="56"/>
      <c r="S229" s="56"/>
      <c r="T229" s="56"/>
    </row>
    <row r="230" ht="14.25" customHeight="1">
      <c r="A230" s="56"/>
      <c r="B230" s="56"/>
      <c r="C230" s="56"/>
      <c r="D230" s="56"/>
      <c r="E230" s="56"/>
      <c r="F230" s="56"/>
      <c r="G230" s="56"/>
      <c r="H230" s="56"/>
      <c r="I230" s="56"/>
      <c r="J230" s="56"/>
      <c r="K230" s="56"/>
      <c r="L230" s="56"/>
      <c r="M230" s="56"/>
      <c r="N230" s="56"/>
      <c r="O230" s="56"/>
      <c r="P230" s="56"/>
      <c r="Q230" s="56"/>
      <c r="R230" s="56"/>
      <c r="S230" s="56"/>
      <c r="T230" s="56"/>
    </row>
    <row r="231" ht="14.25" customHeight="1">
      <c r="A231" s="56"/>
      <c r="B231" s="56"/>
      <c r="C231" s="56"/>
      <c r="D231" s="56"/>
      <c r="E231" s="56"/>
      <c r="F231" s="56"/>
      <c r="G231" s="56"/>
      <c r="H231" s="56"/>
      <c r="I231" s="56"/>
      <c r="J231" s="56"/>
      <c r="K231" s="56"/>
      <c r="L231" s="56"/>
      <c r="M231" s="56"/>
      <c r="N231" s="56"/>
      <c r="O231" s="56"/>
      <c r="P231" s="56"/>
      <c r="Q231" s="56"/>
      <c r="R231" s="56"/>
      <c r="S231" s="56"/>
      <c r="T231" s="56"/>
    </row>
    <row r="232" ht="14.25" customHeight="1">
      <c r="A232" s="56"/>
      <c r="B232" s="56"/>
      <c r="C232" s="56"/>
      <c r="D232" s="56"/>
      <c r="E232" s="56"/>
      <c r="F232" s="56"/>
      <c r="G232" s="56"/>
      <c r="H232" s="56"/>
      <c r="I232" s="56"/>
      <c r="J232" s="56"/>
      <c r="K232" s="56"/>
      <c r="L232" s="56"/>
      <c r="M232" s="56"/>
      <c r="N232" s="56"/>
      <c r="O232" s="56"/>
      <c r="P232" s="56"/>
      <c r="Q232" s="56"/>
      <c r="R232" s="56"/>
      <c r="S232" s="56"/>
      <c r="T232" s="56"/>
    </row>
    <row r="233" ht="14.25" customHeight="1">
      <c r="A233" s="56"/>
      <c r="B233" s="56"/>
      <c r="C233" s="56"/>
      <c r="D233" s="56"/>
      <c r="E233" s="56"/>
      <c r="F233" s="56"/>
      <c r="G233" s="56"/>
      <c r="H233" s="56"/>
      <c r="I233" s="56"/>
      <c r="J233" s="56"/>
      <c r="K233" s="56"/>
      <c r="L233" s="56"/>
      <c r="M233" s="56"/>
      <c r="N233" s="56"/>
      <c r="O233" s="56"/>
      <c r="P233" s="56"/>
      <c r="Q233" s="56"/>
      <c r="R233" s="56"/>
      <c r="S233" s="56"/>
      <c r="T233" s="56"/>
    </row>
    <row r="234" ht="14.25" customHeight="1">
      <c r="A234" s="56"/>
      <c r="B234" s="56"/>
      <c r="C234" s="56"/>
      <c r="D234" s="56"/>
      <c r="E234" s="56"/>
      <c r="F234" s="56"/>
      <c r="G234" s="56"/>
      <c r="H234" s="56"/>
      <c r="I234" s="56"/>
      <c r="J234" s="56"/>
      <c r="K234" s="56"/>
      <c r="L234" s="56"/>
      <c r="M234" s="56"/>
      <c r="N234" s="56"/>
      <c r="O234" s="56"/>
      <c r="P234" s="56"/>
      <c r="Q234" s="56"/>
      <c r="R234" s="56"/>
      <c r="S234" s="56"/>
      <c r="T234" s="56"/>
    </row>
    <row r="235" ht="14.25" customHeight="1">
      <c r="A235" s="56"/>
      <c r="B235" s="56"/>
      <c r="C235" s="56"/>
      <c r="D235" s="56"/>
      <c r="E235" s="56"/>
      <c r="F235" s="56"/>
      <c r="G235" s="56"/>
      <c r="H235" s="56"/>
      <c r="I235" s="56"/>
      <c r="J235" s="56"/>
      <c r="K235" s="56"/>
      <c r="L235" s="56"/>
      <c r="M235" s="56"/>
      <c r="N235" s="56"/>
      <c r="O235" s="56"/>
      <c r="P235" s="56"/>
      <c r="Q235" s="56"/>
      <c r="R235" s="56"/>
      <c r="S235" s="56"/>
      <c r="T235" s="56"/>
    </row>
    <row r="236" ht="14.25" customHeight="1">
      <c r="A236" s="56"/>
      <c r="B236" s="56"/>
      <c r="C236" s="56"/>
      <c r="D236" s="56"/>
      <c r="E236" s="56"/>
      <c r="F236" s="56"/>
      <c r="G236" s="56"/>
      <c r="H236" s="56"/>
      <c r="I236" s="56"/>
      <c r="J236" s="56"/>
      <c r="K236" s="56"/>
      <c r="L236" s="56"/>
      <c r="M236" s="56"/>
      <c r="N236" s="56"/>
      <c r="O236" s="56"/>
      <c r="P236" s="56"/>
      <c r="Q236" s="56"/>
      <c r="R236" s="56"/>
      <c r="S236" s="56"/>
      <c r="T236" s="56"/>
    </row>
    <row r="237" ht="14.25" customHeight="1">
      <c r="A237" s="56"/>
      <c r="B237" s="56"/>
      <c r="C237" s="56"/>
      <c r="D237" s="56"/>
      <c r="E237" s="56"/>
      <c r="F237" s="56"/>
      <c r="G237" s="56"/>
      <c r="H237" s="56"/>
      <c r="I237" s="56"/>
      <c r="J237" s="56"/>
      <c r="K237" s="56"/>
      <c r="L237" s="56"/>
      <c r="M237" s="56"/>
      <c r="N237" s="56"/>
      <c r="O237" s="56"/>
      <c r="P237" s="56"/>
      <c r="Q237" s="56"/>
      <c r="R237" s="56"/>
      <c r="S237" s="56"/>
      <c r="T237" s="56"/>
    </row>
    <row r="238" ht="14.25" customHeight="1">
      <c r="A238" s="56"/>
      <c r="B238" s="56"/>
      <c r="C238" s="56"/>
      <c r="D238" s="56"/>
      <c r="E238" s="56"/>
      <c r="F238" s="56"/>
      <c r="G238" s="56"/>
      <c r="H238" s="56"/>
      <c r="I238" s="56"/>
      <c r="J238" s="56"/>
      <c r="K238" s="56"/>
      <c r="L238" s="56"/>
      <c r="M238" s="56"/>
      <c r="N238" s="56"/>
      <c r="O238" s="56"/>
      <c r="P238" s="56"/>
      <c r="Q238" s="56"/>
      <c r="R238" s="56"/>
      <c r="S238" s="56"/>
      <c r="T238" s="56"/>
    </row>
    <row r="239" ht="14.25" customHeight="1">
      <c r="A239" s="56"/>
      <c r="B239" s="56"/>
      <c r="C239" s="56"/>
      <c r="D239" s="56"/>
      <c r="E239" s="56"/>
      <c r="F239" s="56"/>
      <c r="G239" s="56"/>
      <c r="H239" s="56"/>
      <c r="I239" s="56"/>
      <c r="J239" s="56"/>
      <c r="K239" s="56"/>
      <c r="L239" s="56"/>
      <c r="M239" s="56"/>
      <c r="N239" s="56"/>
      <c r="O239" s="56"/>
      <c r="P239" s="56"/>
      <c r="Q239" s="56"/>
      <c r="R239" s="56"/>
      <c r="S239" s="56"/>
      <c r="T239" s="56"/>
    </row>
    <row r="240" ht="14.25" customHeight="1">
      <c r="A240" s="56"/>
      <c r="B240" s="56"/>
      <c r="C240" s="56"/>
      <c r="D240" s="56"/>
      <c r="E240" s="56"/>
      <c r="F240" s="56"/>
      <c r="G240" s="56"/>
      <c r="H240" s="56"/>
      <c r="I240" s="56"/>
      <c r="J240" s="56"/>
      <c r="K240" s="56"/>
      <c r="L240" s="56"/>
      <c r="M240" s="56"/>
      <c r="N240" s="56"/>
      <c r="O240" s="56"/>
      <c r="P240" s="56"/>
      <c r="Q240" s="56"/>
      <c r="R240" s="56"/>
      <c r="S240" s="56"/>
      <c r="T240" s="56"/>
    </row>
    <row r="241" ht="14.25" customHeight="1">
      <c r="A241" s="56"/>
      <c r="B241" s="56"/>
      <c r="C241" s="56"/>
      <c r="D241" s="56"/>
      <c r="E241" s="56"/>
      <c r="F241" s="56"/>
      <c r="G241" s="56"/>
      <c r="H241" s="56"/>
      <c r="I241" s="56"/>
      <c r="J241" s="56"/>
      <c r="K241" s="56"/>
      <c r="L241" s="56"/>
      <c r="M241" s="56"/>
      <c r="N241" s="56"/>
      <c r="O241" s="56"/>
      <c r="P241" s="56"/>
      <c r="Q241" s="56"/>
      <c r="R241" s="56"/>
      <c r="S241" s="56"/>
      <c r="T241" s="56"/>
    </row>
    <row r="242" ht="14.25" customHeight="1">
      <c r="A242" s="56"/>
      <c r="B242" s="56"/>
      <c r="C242" s="56"/>
      <c r="D242" s="56"/>
      <c r="E242" s="56"/>
      <c r="F242" s="56"/>
      <c r="G242" s="56"/>
      <c r="H242" s="56"/>
      <c r="I242" s="56"/>
      <c r="J242" s="56"/>
      <c r="K242" s="56"/>
      <c r="L242" s="56"/>
      <c r="M242" s="56"/>
      <c r="N242" s="56"/>
      <c r="O242" s="56"/>
      <c r="P242" s="56"/>
      <c r="Q242" s="56"/>
      <c r="R242" s="56"/>
      <c r="S242" s="56"/>
      <c r="T242" s="56"/>
    </row>
    <row r="243" ht="14.25" customHeight="1">
      <c r="A243" s="56"/>
      <c r="B243" s="56"/>
      <c r="C243" s="56"/>
      <c r="D243" s="56"/>
      <c r="E243" s="56"/>
      <c r="F243" s="56"/>
      <c r="G243" s="56"/>
      <c r="H243" s="56"/>
      <c r="I243" s="56"/>
      <c r="J243" s="56"/>
      <c r="K243" s="56"/>
      <c r="L243" s="56"/>
      <c r="M243" s="56"/>
      <c r="N243" s="56"/>
      <c r="O243" s="56"/>
      <c r="P243" s="56"/>
      <c r="Q243" s="56"/>
      <c r="R243" s="56"/>
      <c r="S243" s="56"/>
      <c r="T243" s="56"/>
    </row>
    <row r="244" ht="14.25" customHeight="1">
      <c r="A244" s="56"/>
      <c r="B244" s="56"/>
      <c r="C244" s="56"/>
      <c r="D244" s="56"/>
      <c r="E244" s="56"/>
      <c r="F244" s="56"/>
      <c r="G244" s="56"/>
      <c r="H244" s="56"/>
      <c r="I244" s="56"/>
      <c r="J244" s="56"/>
      <c r="K244" s="56"/>
      <c r="L244" s="56"/>
      <c r="M244" s="56"/>
      <c r="N244" s="56"/>
      <c r="O244" s="56"/>
      <c r="P244" s="56"/>
      <c r="Q244" s="56"/>
      <c r="R244" s="56"/>
      <c r="S244" s="56"/>
      <c r="T244" s="56"/>
    </row>
    <row r="245" ht="14.25" customHeight="1">
      <c r="A245" s="56"/>
      <c r="B245" s="56"/>
      <c r="C245" s="56"/>
      <c r="D245" s="56"/>
      <c r="E245" s="56"/>
      <c r="F245" s="56"/>
      <c r="G245" s="56"/>
      <c r="H245" s="56"/>
      <c r="I245" s="56"/>
      <c r="J245" s="56"/>
      <c r="K245" s="56"/>
      <c r="L245" s="56"/>
      <c r="M245" s="56"/>
      <c r="N245" s="56"/>
      <c r="O245" s="56"/>
      <c r="P245" s="56"/>
      <c r="Q245" s="56"/>
      <c r="R245" s="56"/>
      <c r="S245" s="56"/>
      <c r="T245" s="56"/>
    </row>
    <row r="246" ht="14.25" customHeight="1">
      <c r="A246" s="56"/>
      <c r="B246" s="56"/>
      <c r="C246" s="56"/>
      <c r="D246" s="56"/>
      <c r="E246" s="56"/>
      <c r="F246" s="56"/>
      <c r="G246" s="56"/>
      <c r="H246" s="56"/>
      <c r="I246" s="56"/>
      <c r="J246" s="56"/>
      <c r="K246" s="56"/>
      <c r="L246" s="56"/>
      <c r="M246" s="56"/>
      <c r="N246" s="56"/>
      <c r="O246" s="56"/>
      <c r="P246" s="56"/>
      <c r="Q246" s="56"/>
      <c r="R246" s="56"/>
      <c r="S246" s="56"/>
      <c r="T246" s="56"/>
    </row>
    <row r="247" ht="14.25" customHeight="1">
      <c r="A247" s="56"/>
      <c r="B247" s="56"/>
      <c r="C247" s="56"/>
      <c r="D247" s="56"/>
      <c r="E247" s="56"/>
      <c r="F247" s="56"/>
      <c r="G247" s="56"/>
      <c r="H247" s="56"/>
      <c r="I247" s="56"/>
      <c r="J247" s="56"/>
      <c r="K247" s="56"/>
      <c r="L247" s="56"/>
      <c r="M247" s="56"/>
      <c r="N247" s="56"/>
      <c r="O247" s="56"/>
      <c r="P247" s="56"/>
      <c r="Q247" s="56"/>
      <c r="R247" s="56"/>
      <c r="S247" s="56"/>
      <c r="T247" s="56"/>
    </row>
    <row r="248" ht="14.25" customHeight="1">
      <c r="A248" s="56"/>
      <c r="B248" s="56"/>
      <c r="C248" s="56"/>
      <c r="D248" s="56"/>
      <c r="E248" s="56"/>
      <c r="F248" s="56"/>
      <c r="G248" s="56"/>
      <c r="H248" s="56"/>
      <c r="I248" s="56"/>
      <c r="J248" s="56"/>
      <c r="K248" s="56"/>
      <c r="L248" s="56"/>
      <c r="M248" s="56"/>
      <c r="N248" s="56"/>
      <c r="O248" s="56"/>
      <c r="P248" s="56"/>
      <c r="Q248" s="56"/>
      <c r="R248" s="56"/>
      <c r="S248" s="56"/>
      <c r="T248" s="56"/>
    </row>
    <row r="249" ht="14.25" customHeight="1">
      <c r="A249" s="56"/>
      <c r="B249" s="56"/>
      <c r="C249" s="56"/>
      <c r="D249" s="56"/>
      <c r="E249" s="56"/>
      <c r="F249" s="56"/>
      <c r="G249" s="56"/>
      <c r="H249" s="56"/>
      <c r="I249" s="56"/>
      <c r="J249" s="56"/>
      <c r="K249" s="56"/>
      <c r="L249" s="56"/>
      <c r="M249" s="56"/>
      <c r="N249" s="56"/>
      <c r="O249" s="56"/>
      <c r="P249" s="56"/>
      <c r="Q249" s="56"/>
      <c r="R249" s="56"/>
      <c r="S249" s="56"/>
      <c r="T249" s="56"/>
    </row>
    <row r="250" ht="14.25" customHeight="1">
      <c r="A250" s="56"/>
      <c r="B250" s="56"/>
      <c r="C250" s="56"/>
      <c r="D250" s="56"/>
      <c r="E250" s="56"/>
      <c r="F250" s="56"/>
      <c r="G250" s="56"/>
      <c r="H250" s="56"/>
      <c r="I250" s="56"/>
      <c r="J250" s="56"/>
      <c r="K250" s="56"/>
      <c r="L250" s="56"/>
      <c r="M250" s="56"/>
      <c r="N250" s="56"/>
      <c r="O250" s="56"/>
      <c r="P250" s="56"/>
      <c r="Q250" s="56"/>
      <c r="R250" s="56"/>
      <c r="S250" s="56"/>
      <c r="T250" s="56"/>
    </row>
    <row r="251" ht="14.25" customHeight="1">
      <c r="A251" s="56"/>
      <c r="B251" s="56"/>
      <c r="C251" s="56"/>
      <c r="D251" s="56"/>
      <c r="E251" s="56"/>
      <c r="F251" s="56"/>
      <c r="G251" s="56"/>
      <c r="H251" s="56"/>
      <c r="I251" s="56"/>
      <c r="J251" s="56"/>
      <c r="K251" s="56"/>
      <c r="L251" s="56"/>
      <c r="M251" s="56"/>
      <c r="N251" s="56"/>
      <c r="O251" s="56"/>
      <c r="P251" s="56"/>
      <c r="Q251" s="56"/>
      <c r="R251" s="56"/>
      <c r="S251" s="56"/>
      <c r="T251" s="56"/>
    </row>
    <row r="252" ht="14.25" customHeight="1">
      <c r="A252" s="56"/>
      <c r="B252" s="56"/>
      <c r="C252" s="56"/>
      <c r="D252" s="56"/>
      <c r="E252" s="56"/>
      <c r="F252" s="56"/>
      <c r="G252" s="56"/>
      <c r="H252" s="56"/>
      <c r="I252" s="56"/>
      <c r="J252" s="56"/>
      <c r="K252" s="56"/>
      <c r="L252" s="56"/>
      <c r="M252" s="56"/>
      <c r="N252" s="56"/>
      <c r="O252" s="56"/>
      <c r="P252" s="56"/>
      <c r="Q252" s="56"/>
      <c r="R252" s="56"/>
      <c r="S252" s="56"/>
      <c r="T252" s="56"/>
    </row>
    <row r="253" ht="14.25" customHeight="1">
      <c r="A253" s="56"/>
      <c r="B253" s="56"/>
      <c r="C253" s="56"/>
      <c r="D253" s="56"/>
      <c r="E253" s="56"/>
      <c r="F253" s="56"/>
      <c r="G253" s="56"/>
      <c r="H253" s="56"/>
      <c r="I253" s="56"/>
      <c r="J253" s="56"/>
      <c r="K253" s="56"/>
      <c r="L253" s="56"/>
      <c r="M253" s="56"/>
      <c r="N253" s="56"/>
      <c r="O253" s="56"/>
      <c r="P253" s="56"/>
      <c r="Q253" s="56"/>
      <c r="R253" s="56"/>
      <c r="S253" s="56"/>
      <c r="T253" s="56"/>
    </row>
    <row r="254" ht="14.25" customHeight="1">
      <c r="A254" s="56"/>
      <c r="B254" s="56"/>
      <c r="C254" s="56"/>
      <c r="D254" s="56"/>
      <c r="E254" s="56"/>
      <c r="F254" s="56"/>
      <c r="G254" s="56"/>
      <c r="H254" s="56"/>
      <c r="I254" s="56"/>
      <c r="J254" s="56"/>
      <c r="K254" s="56"/>
      <c r="L254" s="56"/>
      <c r="M254" s="56"/>
      <c r="N254" s="56"/>
      <c r="O254" s="56"/>
      <c r="P254" s="56"/>
      <c r="Q254" s="56"/>
      <c r="R254" s="56"/>
      <c r="S254" s="56"/>
      <c r="T254" s="56"/>
    </row>
    <row r="255" ht="14.25" customHeight="1">
      <c r="A255" s="56"/>
      <c r="B255" s="56"/>
      <c r="C255" s="56"/>
      <c r="D255" s="56"/>
      <c r="E255" s="56"/>
      <c r="F255" s="56"/>
      <c r="G255" s="56"/>
      <c r="H255" s="56"/>
      <c r="I255" s="56"/>
      <c r="J255" s="56"/>
      <c r="K255" s="56"/>
      <c r="L255" s="56"/>
      <c r="M255" s="56"/>
      <c r="N255" s="56"/>
      <c r="O255" s="56"/>
      <c r="P255" s="56"/>
      <c r="Q255" s="56"/>
      <c r="R255" s="56"/>
      <c r="S255" s="56"/>
      <c r="T255" s="56"/>
    </row>
    <row r="256" ht="14.25" customHeight="1">
      <c r="A256" s="56"/>
      <c r="B256" s="56"/>
      <c r="C256" s="56"/>
      <c r="D256" s="56"/>
      <c r="E256" s="56"/>
      <c r="F256" s="56"/>
      <c r="G256" s="56"/>
      <c r="H256" s="56"/>
      <c r="I256" s="56"/>
      <c r="J256" s="56"/>
      <c r="K256" s="56"/>
      <c r="L256" s="56"/>
      <c r="M256" s="56"/>
      <c r="N256" s="56"/>
      <c r="O256" s="56"/>
      <c r="P256" s="56"/>
      <c r="Q256" s="56"/>
      <c r="R256" s="56"/>
      <c r="S256" s="56"/>
      <c r="T256" s="56"/>
    </row>
    <row r="257" ht="14.25" customHeight="1">
      <c r="A257" s="56"/>
      <c r="B257" s="56"/>
      <c r="C257" s="56"/>
      <c r="D257" s="56"/>
      <c r="E257" s="56"/>
      <c r="F257" s="56"/>
      <c r="G257" s="56"/>
      <c r="H257" s="56"/>
      <c r="I257" s="56"/>
      <c r="J257" s="56"/>
      <c r="K257" s="56"/>
      <c r="L257" s="56"/>
      <c r="M257" s="56"/>
      <c r="N257" s="56"/>
      <c r="O257" s="56"/>
      <c r="P257" s="56"/>
      <c r="Q257" s="56"/>
      <c r="R257" s="56"/>
      <c r="S257" s="56"/>
      <c r="T257" s="56"/>
    </row>
    <row r="258" ht="14.25" customHeight="1">
      <c r="A258" s="56"/>
      <c r="B258" s="56"/>
      <c r="C258" s="56"/>
      <c r="D258" s="56"/>
      <c r="E258" s="56"/>
      <c r="F258" s="56"/>
      <c r="G258" s="56"/>
      <c r="H258" s="56"/>
      <c r="I258" s="56"/>
      <c r="J258" s="56"/>
      <c r="K258" s="56"/>
      <c r="L258" s="56"/>
      <c r="M258" s="56"/>
      <c r="N258" s="56"/>
      <c r="O258" s="56"/>
      <c r="P258" s="56"/>
      <c r="Q258" s="56"/>
      <c r="R258" s="56"/>
      <c r="S258" s="56"/>
      <c r="T258" s="56"/>
    </row>
    <row r="259" ht="14.25" customHeight="1">
      <c r="A259" s="56"/>
      <c r="B259" s="56"/>
      <c r="C259" s="56"/>
      <c r="D259" s="56"/>
      <c r="E259" s="56"/>
      <c r="F259" s="56"/>
      <c r="G259" s="56"/>
      <c r="H259" s="56"/>
      <c r="I259" s="56"/>
      <c r="J259" s="56"/>
      <c r="K259" s="56"/>
      <c r="L259" s="56"/>
      <c r="M259" s="56"/>
      <c r="N259" s="56"/>
      <c r="O259" s="56"/>
      <c r="P259" s="56"/>
      <c r="Q259" s="56"/>
      <c r="R259" s="56"/>
      <c r="S259" s="56"/>
      <c r="T259" s="56"/>
    </row>
    <row r="260" ht="14.25" customHeight="1">
      <c r="A260" s="56"/>
      <c r="B260" s="56"/>
      <c r="C260" s="56"/>
      <c r="D260" s="56"/>
      <c r="E260" s="56"/>
      <c r="F260" s="56"/>
      <c r="G260" s="56"/>
      <c r="H260" s="56"/>
      <c r="I260" s="56"/>
      <c r="J260" s="56"/>
      <c r="K260" s="56"/>
      <c r="L260" s="56"/>
      <c r="M260" s="56"/>
      <c r="N260" s="56"/>
      <c r="O260" s="56"/>
      <c r="P260" s="56"/>
      <c r="Q260" s="56"/>
      <c r="R260" s="56"/>
      <c r="S260" s="56"/>
      <c r="T260" s="56"/>
    </row>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9" width="11.43"/>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3.5</v>
      </c>
      <c r="K4" s="56"/>
      <c r="L4" s="56"/>
      <c r="M4" s="56"/>
      <c r="N4" s="56"/>
      <c r="O4" s="56"/>
      <c r="P4" s="56"/>
      <c r="Q4" s="56"/>
      <c r="R4" s="56"/>
      <c r="S4" s="56"/>
    </row>
    <row r="5" ht="14.25" customHeight="1">
      <c r="A5" s="56"/>
      <c r="B5" s="78" t="s">
        <v>204</v>
      </c>
      <c r="C5" s="140"/>
      <c r="D5" s="141">
        <v>48.57</v>
      </c>
      <c r="E5" s="142"/>
      <c r="F5" s="56" t="s">
        <v>127</v>
      </c>
      <c r="G5" s="56">
        <v>625.0</v>
      </c>
      <c r="H5" s="56"/>
      <c r="I5" s="143">
        <f>D14/G5</f>
        <v>0</v>
      </c>
      <c r="J5" s="56"/>
      <c r="K5" s="56"/>
      <c r="L5" s="56"/>
      <c r="M5" s="56" t="s">
        <v>206</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209</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f>299.5+8*5</f>
        <v>339.5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170*0.75</f>
        <v>127.5</v>
      </c>
      <c r="E13" s="172" t="s">
        <v>149</v>
      </c>
      <c r="F13" s="173">
        <f>(D13*G5)/12</f>
        <v>6640.625</v>
      </c>
      <c r="G13" s="174" t="s">
        <v>146</v>
      </c>
      <c r="H13" s="173"/>
      <c r="I13" s="175">
        <f>(D13*G5)/J4</f>
        <v>22767.85714</v>
      </c>
      <c r="J13" s="176">
        <f>(D13*G5)/D5</f>
        <v>1640.673255</v>
      </c>
      <c r="K13" s="176">
        <f>D13/26</f>
        <v>4.903846154</v>
      </c>
      <c r="L13" s="171"/>
      <c r="M13" s="177" t="str">
        <f t="shared" si="2"/>
        <v>#ERROR!</v>
      </c>
      <c r="N13" s="56"/>
      <c r="O13" s="178"/>
      <c r="P13" s="56"/>
      <c r="Q13" s="56"/>
      <c r="R13" s="56"/>
      <c r="S13" s="56"/>
    </row>
    <row r="14" ht="14.25" customHeight="1">
      <c r="A14" s="56"/>
      <c r="B14" s="82"/>
      <c r="C14" s="171" t="s">
        <v>150</v>
      </c>
      <c r="D14" s="171">
        <v>0.0</v>
      </c>
      <c r="E14" s="172" t="s">
        <v>151</v>
      </c>
      <c r="F14" s="173"/>
      <c r="G14" s="174" t="s">
        <v>152</v>
      </c>
      <c r="H14" s="173"/>
      <c r="I14" s="175">
        <f>D14/5</f>
        <v>0</v>
      </c>
      <c r="J14" s="176">
        <f>D14/D5</f>
        <v>0</v>
      </c>
      <c r="K14" s="176">
        <f>I5/26</f>
        <v>0</v>
      </c>
      <c r="L14" s="171"/>
      <c r="M14" s="177" t="str">
        <f t="shared" si="2"/>
        <v>#ERROR!</v>
      </c>
      <c r="N14" s="56"/>
      <c r="O14" s="56"/>
      <c r="P14" s="56"/>
      <c r="Q14" s="56"/>
      <c r="R14" s="56"/>
      <c r="S14" s="56"/>
    </row>
    <row r="15" ht="14.25" customHeight="1">
      <c r="A15" s="56"/>
      <c r="B15" s="92">
        <v>2.0</v>
      </c>
      <c r="C15" s="92" t="s">
        <v>153</v>
      </c>
      <c r="D15" s="92" t="s">
        <v>143</v>
      </c>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48.57</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48.57</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v>1500000.0</v>
      </c>
      <c r="E52" s="226"/>
      <c r="F52" s="173"/>
      <c r="G52" s="227" t="s">
        <v>151</v>
      </c>
      <c r="H52" s="173"/>
      <c r="I52" s="228">
        <f>+D52/J4</f>
        <v>428571.4286</v>
      </c>
      <c r="J52" s="229">
        <f>+D52/D5</f>
        <v>30883.26127</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9" width="11.43"/>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3.5</v>
      </c>
      <c r="K4" s="56"/>
      <c r="L4" s="56"/>
      <c r="M4" s="56"/>
      <c r="O4" s="56"/>
      <c r="P4" s="56"/>
      <c r="Q4" s="56"/>
      <c r="R4" s="56"/>
      <c r="S4" s="56"/>
    </row>
    <row r="5" ht="14.25" customHeight="1">
      <c r="A5" s="56"/>
      <c r="B5" s="78" t="s">
        <v>204</v>
      </c>
      <c r="C5" s="140"/>
      <c r="D5" s="141">
        <v>11.42</v>
      </c>
      <c r="E5" s="142"/>
      <c r="F5" s="56" t="s">
        <v>127</v>
      </c>
      <c r="G5" s="56">
        <v>625.0</v>
      </c>
      <c r="H5" s="56"/>
      <c r="I5" s="143">
        <f>D14/G5</f>
        <v>224</v>
      </c>
      <c r="J5" s="56"/>
      <c r="K5" s="56"/>
      <c r="L5" s="56"/>
      <c r="M5" s="56" t="s">
        <v>206</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210</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f>299.5+8*5</f>
        <v>339.5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40*0.75</f>
        <v>30</v>
      </c>
      <c r="E13" s="172" t="s">
        <v>149</v>
      </c>
      <c r="F13" s="173">
        <f>(D13*G5)/12</f>
        <v>1562.5</v>
      </c>
      <c r="G13" s="174" t="s">
        <v>146</v>
      </c>
      <c r="H13" s="173"/>
      <c r="I13" s="175">
        <f>(D13*G5)/J4</f>
        <v>5357.142857</v>
      </c>
      <c r="J13" s="176">
        <f>(D13*G5)/D5</f>
        <v>1641.856392</v>
      </c>
      <c r="K13" s="176">
        <f>D13/26</f>
        <v>1.153846154</v>
      </c>
      <c r="L13" s="171"/>
      <c r="M13" s="177" t="str">
        <f t="shared" si="2"/>
        <v>#ERROR!</v>
      </c>
      <c r="N13" s="56"/>
      <c r="O13" s="178"/>
      <c r="P13" s="56"/>
      <c r="Q13" s="56"/>
      <c r="R13" s="56"/>
      <c r="S13" s="56"/>
    </row>
    <row r="14" ht="14.25" customHeight="1">
      <c r="A14" s="56"/>
      <c r="B14" s="82"/>
      <c r="C14" s="171" t="s">
        <v>150</v>
      </c>
      <c r="D14" s="235">
        <v>140000.0</v>
      </c>
      <c r="E14" s="172" t="s">
        <v>151</v>
      </c>
      <c r="F14" s="173">
        <f>+D14/8</f>
        <v>17500</v>
      </c>
      <c r="G14" s="174" t="s">
        <v>152</v>
      </c>
      <c r="H14" s="173"/>
      <c r="I14" s="175">
        <f>D14/5</f>
        <v>28000</v>
      </c>
      <c r="J14" s="176">
        <f>D14/D5</f>
        <v>12259.1944</v>
      </c>
      <c r="K14" s="176">
        <f>I5/26</f>
        <v>8.615384615</v>
      </c>
      <c r="L14" s="171"/>
      <c r="M14" s="177" t="str">
        <f t="shared" si="2"/>
        <v>#ERROR!</v>
      </c>
      <c r="N14" s="56"/>
      <c r="O14" s="56"/>
      <c r="P14" s="56"/>
      <c r="Q14" s="56"/>
      <c r="R14" s="56"/>
      <c r="S14" s="56"/>
    </row>
    <row r="15" ht="14.25" customHeight="1">
      <c r="A15" s="56"/>
      <c r="B15" s="92">
        <v>2.0</v>
      </c>
      <c r="C15" s="92" t="s">
        <v>153</v>
      </c>
      <c r="D15" s="92" t="s">
        <v>143</v>
      </c>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82"/>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82"/>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11.42</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11.42</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c r="E52" s="226"/>
      <c r="F52" s="173"/>
      <c r="G52" s="227" t="s">
        <v>151</v>
      </c>
      <c r="H52" s="173"/>
      <c r="I52" s="228">
        <f>+D52/J4</f>
        <v>0</v>
      </c>
      <c r="J52" s="229">
        <f>+D52/D5</f>
        <v>0</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86"/>
    <col customWidth="1" min="3" max="3" width="86.57"/>
    <col customWidth="1" min="4" max="19" width="8.86"/>
  </cols>
  <sheetData>
    <row r="1" ht="14.25" customHeight="1">
      <c r="A1" s="56"/>
      <c r="B1" s="76" t="s">
        <v>122</v>
      </c>
      <c r="N1" s="56"/>
      <c r="O1" s="56"/>
      <c r="P1" s="56"/>
      <c r="Q1" s="56"/>
      <c r="R1" s="56"/>
      <c r="S1" s="56"/>
    </row>
    <row r="2" ht="14.25" customHeight="1">
      <c r="B2" s="77" t="s">
        <v>123</v>
      </c>
    </row>
    <row r="3" ht="14.25" customHeight="1">
      <c r="A3" s="56"/>
      <c r="B3" s="76"/>
      <c r="C3" s="76"/>
      <c r="D3" s="76"/>
      <c r="E3" s="76"/>
      <c r="F3" s="76"/>
      <c r="G3" s="76"/>
      <c r="H3" s="76"/>
      <c r="I3" s="76"/>
      <c r="J3" s="76"/>
      <c r="K3" s="76"/>
      <c r="L3" s="76"/>
      <c r="M3" s="76"/>
      <c r="N3" s="56"/>
      <c r="O3" s="56"/>
      <c r="P3" s="56"/>
      <c r="Q3" s="56"/>
      <c r="R3" s="56"/>
      <c r="S3" s="56"/>
    </row>
    <row r="4" ht="14.25" customHeight="1">
      <c r="A4" s="56"/>
      <c r="B4" s="56"/>
      <c r="C4" s="56"/>
      <c r="D4" s="56"/>
      <c r="E4" s="56"/>
      <c r="F4" s="56"/>
      <c r="G4" s="56"/>
      <c r="H4" s="56"/>
      <c r="I4" s="56" t="s">
        <v>125</v>
      </c>
      <c r="J4" s="56">
        <v>35.0</v>
      </c>
      <c r="K4" s="56"/>
      <c r="L4" s="56"/>
      <c r="M4" s="56"/>
      <c r="N4" s="56"/>
      <c r="O4" s="56"/>
      <c r="P4" s="56"/>
      <c r="Q4" s="56"/>
      <c r="R4" s="56"/>
      <c r="S4" s="56"/>
    </row>
    <row r="5" ht="14.25" customHeight="1">
      <c r="A5" s="56"/>
      <c r="B5" s="78" t="s">
        <v>204</v>
      </c>
      <c r="C5" s="140"/>
      <c r="D5" s="141">
        <v>13.0</v>
      </c>
      <c r="E5" s="142"/>
      <c r="F5" s="56" t="s">
        <v>127</v>
      </c>
      <c r="G5" s="56">
        <v>593.53</v>
      </c>
      <c r="H5" s="56"/>
      <c r="I5" s="143">
        <f>D14/G5</f>
        <v>386.9669604</v>
      </c>
      <c r="J5" s="56"/>
      <c r="K5" s="56"/>
      <c r="L5" s="56"/>
      <c r="M5" s="56" t="s">
        <v>206</v>
      </c>
      <c r="N5" s="178" t="str">
        <f>+M13+M14+M52</f>
        <v>#ERROR!</v>
      </c>
      <c r="O5" s="56"/>
      <c r="P5" s="56"/>
      <c r="Q5" s="56"/>
      <c r="R5" s="56"/>
      <c r="S5" s="56"/>
    </row>
    <row r="6" ht="14.25" customHeight="1">
      <c r="A6" s="56"/>
      <c r="B6" s="56"/>
      <c r="C6" s="56"/>
      <c r="D6" s="56"/>
      <c r="E6" s="56"/>
      <c r="F6" s="56"/>
      <c r="G6" s="56"/>
      <c r="H6" s="56"/>
      <c r="I6" s="56"/>
      <c r="J6" s="56"/>
      <c r="K6" s="56"/>
      <c r="L6" s="56"/>
      <c r="M6" s="56"/>
      <c r="N6" s="56"/>
      <c r="O6" s="56"/>
      <c r="P6" s="56"/>
      <c r="Q6" s="56"/>
      <c r="R6" s="56"/>
      <c r="S6" s="56"/>
    </row>
    <row r="7" ht="14.25" customHeight="1">
      <c r="A7" s="56"/>
      <c r="B7" s="82"/>
      <c r="C7" s="82"/>
      <c r="D7" s="144" t="s">
        <v>129</v>
      </c>
      <c r="E7" s="145" t="s">
        <v>130</v>
      </c>
      <c r="F7" s="144" t="s">
        <v>131</v>
      </c>
      <c r="G7" s="145" t="s">
        <v>130</v>
      </c>
      <c r="H7" s="144"/>
      <c r="I7" s="146" t="s">
        <v>132</v>
      </c>
      <c r="J7" s="147"/>
      <c r="K7" s="15"/>
      <c r="L7" s="82"/>
      <c r="M7" s="82"/>
      <c r="O7" s="56"/>
      <c r="P7" s="82"/>
      <c r="Q7" s="82"/>
      <c r="R7" s="56"/>
      <c r="S7" s="56"/>
    </row>
    <row r="8" ht="14.25" customHeight="1">
      <c r="A8" s="56"/>
      <c r="B8" s="82"/>
      <c r="C8" s="148" t="s">
        <v>133</v>
      </c>
      <c r="D8" s="149" t="s">
        <v>134</v>
      </c>
      <c r="E8" s="150" t="s">
        <v>135</v>
      </c>
      <c r="F8" s="149" t="s">
        <v>136</v>
      </c>
      <c r="G8" s="150" t="s">
        <v>131</v>
      </c>
      <c r="H8" s="149"/>
      <c r="I8" s="149" t="s">
        <v>138</v>
      </c>
      <c r="J8" s="151" t="s">
        <v>139</v>
      </c>
      <c r="K8" s="152" t="s">
        <v>211</v>
      </c>
      <c r="L8" s="149"/>
      <c r="M8" s="153" t="s">
        <v>141</v>
      </c>
      <c r="N8" s="56"/>
      <c r="O8" s="56"/>
      <c r="P8" s="82"/>
      <c r="Q8" s="82"/>
      <c r="R8" s="56"/>
      <c r="S8" s="56"/>
    </row>
    <row r="9" ht="14.25" customHeight="1">
      <c r="A9" s="56"/>
      <c r="B9" s="82"/>
      <c r="C9" s="82"/>
      <c r="D9" s="82"/>
      <c r="E9" s="154"/>
      <c r="F9" s="82"/>
      <c r="G9" s="154"/>
      <c r="H9" s="82"/>
      <c r="I9" s="82"/>
      <c r="J9" s="155"/>
      <c r="K9" s="155"/>
      <c r="L9" s="82"/>
      <c r="M9" s="156"/>
      <c r="N9" s="56"/>
      <c r="O9" s="56"/>
      <c r="P9" s="56"/>
      <c r="Q9" s="56"/>
      <c r="R9" s="56"/>
      <c r="S9" s="56"/>
    </row>
    <row r="10" ht="14.25" customHeight="1">
      <c r="A10" s="56"/>
      <c r="B10" s="92">
        <v>1.0</v>
      </c>
      <c r="C10" s="92" t="s">
        <v>142</v>
      </c>
      <c r="D10" s="92"/>
      <c r="E10" s="157"/>
      <c r="F10" s="92"/>
      <c r="G10" s="157"/>
      <c r="H10" s="92"/>
      <c r="I10" s="158" t="str">
        <f t="shared" ref="I10:K10" si="1">SUM(I11:I12)</f>
        <v>#ERROR!</v>
      </c>
      <c r="J10" s="159" t="str">
        <f t="shared" si="1"/>
        <v>#ERROR!</v>
      </c>
      <c r="K10" s="159" t="str">
        <f t="shared" si="1"/>
        <v>#ERROR!</v>
      </c>
      <c r="L10" s="160"/>
      <c r="M10" s="161" t="str">
        <f>SUM(M11:M12)</f>
        <v>#ERROR!</v>
      </c>
      <c r="N10" s="56"/>
      <c r="O10" s="56"/>
      <c r="P10" s="56"/>
      <c r="Q10" s="56"/>
      <c r="R10" s="56"/>
      <c r="S10" s="56"/>
    </row>
    <row r="11" ht="14.25" customHeight="1">
      <c r="A11" s="82"/>
      <c r="B11" s="82"/>
      <c r="C11" s="82" t="s">
        <v>144</v>
      </c>
      <c r="D11" s="162">
        <v>330.5</v>
      </c>
      <c r="E11" s="163" t="s">
        <v>145</v>
      </c>
      <c r="F11" s="164" t="str">
        <f>[1]Ficha!E5</f>
        <v>#ERROR!</v>
      </c>
      <c r="G11" s="165" t="s">
        <v>146</v>
      </c>
      <c r="H11" s="164"/>
      <c r="I11" s="166" t="str">
        <f>IF(OR(D11="-",F11=0),"-",D11*F11)</f>
        <v>#ERROR!</v>
      </c>
      <c r="J11" s="167" t="str">
        <f>IF(I11="-","-",I11/$D$5)</f>
        <v>#ERROR!</v>
      </c>
      <c r="K11" s="167" t="str">
        <f>IF(J11="-","-",J11/$F$59)</f>
        <v>#ERROR!</v>
      </c>
      <c r="L11" s="164"/>
      <c r="M11" s="168" t="str">
        <f t="shared" ref="M11:M14" si="2">IF(I11="-","-",I11/$I$56)</f>
        <v>#ERROR!</v>
      </c>
      <c r="N11" s="82"/>
      <c r="O11" s="82"/>
      <c r="P11" s="82"/>
      <c r="Q11" s="82"/>
      <c r="R11" s="82"/>
      <c r="S11" s="82"/>
    </row>
    <row r="12" ht="14.25" customHeight="1">
      <c r="A12" s="82"/>
      <c r="B12" s="82"/>
      <c r="C12" s="169" t="s">
        <v>147</v>
      </c>
      <c r="D12" s="170" t="str">
        <f>[1]Ficha!E6</f>
        <v>#ERROR!</v>
      </c>
      <c r="E12" s="163" t="s">
        <v>141</v>
      </c>
      <c r="F12" s="164" t="str">
        <f>D12*F11</f>
        <v>#ERROR!</v>
      </c>
      <c r="G12" s="165" t="s">
        <v>146</v>
      </c>
      <c r="H12" s="164"/>
      <c r="I12" s="166" t="str">
        <f>I11*D12</f>
        <v>#ERROR!</v>
      </c>
      <c r="J12" s="167" t="str">
        <f>I12/$D$5</f>
        <v>#ERROR!</v>
      </c>
      <c r="K12" s="167" t="str">
        <f>J12/$F$59</f>
        <v>#ERROR!</v>
      </c>
      <c r="L12" s="164"/>
      <c r="M12" s="168" t="str">
        <f t="shared" si="2"/>
        <v>#ERROR!</v>
      </c>
      <c r="N12" s="82"/>
      <c r="O12" s="82"/>
      <c r="P12" s="82"/>
      <c r="Q12" s="82"/>
      <c r="R12" s="82"/>
      <c r="S12" s="82"/>
    </row>
    <row r="13" ht="14.25" customHeight="1">
      <c r="A13" s="56"/>
      <c r="B13" s="82"/>
      <c r="C13" s="171" t="s">
        <v>148</v>
      </c>
      <c r="D13" s="171">
        <f>130*0.75</f>
        <v>97.5</v>
      </c>
      <c r="E13" s="172" t="s">
        <v>149</v>
      </c>
      <c r="F13" s="173">
        <f>(D13*G5)/12</f>
        <v>4822.43125</v>
      </c>
      <c r="G13" s="174" t="s">
        <v>146</v>
      </c>
      <c r="H13" s="173"/>
      <c r="I13" s="175">
        <f>(D13*G5)/J4</f>
        <v>1653.405</v>
      </c>
      <c r="J13" s="176">
        <f>(D13*G5)/D5</f>
        <v>4451.475</v>
      </c>
      <c r="K13" s="176">
        <f>D13/26</f>
        <v>3.75</v>
      </c>
      <c r="L13" s="171"/>
      <c r="M13" s="177" t="str">
        <f t="shared" si="2"/>
        <v>#ERROR!</v>
      </c>
      <c r="N13" s="56"/>
      <c r="O13" s="178"/>
      <c r="P13" s="56"/>
      <c r="Q13" s="56"/>
      <c r="R13" s="56"/>
      <c r="S13" s="56"/>
    </row>
    <row r="14" ht="14.25" customHeight="1">
      <c r="A14" s="56"/>
      <c r="B14" s="82"/>
      <c r="C14" s="171" t="s">
        <v>150</v>
      </c>
      <c r="D14" s="171">
        <v>229676.5</v>
      </c>
      <c r="E14" s="172" t="s">
        <v>151</v>
      </c>
      <c r="F14" s="173"/>
      <c r="G14" s="174" t="s">
        <v>152</v>
      </c>
      <c r="H14" s="173"/>
      <c r="I14" s="175">
        <f>D14/5</f>
        <v>45935.3</v>
      </c>
      <c r="J14" s="176">
        <f>D14/D5</f>
        <v>17667.42308</v>
      </c>
      <c r="K14" s="179">
        <f>I5/13</f>
        <v>29.76668926</v>
      </c>
      <c r="L14" s="171"/>
      <c r="M14" s="177" t="str">
        <f t="shared" si="2"/>
        <v>#ERROR!</v>
      </c>
      <c r="N14" s="56"/>
      <c r="O14" s="56"/>
      <c r="P14" s="56"/>
      <c r="Q14" s="56"/>
      <c r="R14" s="56"/>
      <c r="S14" s="56"/>
    </row>
    <row r="15" ht="14.25" customHeight="1">
      <c r="A15" s="56"/>
      <c r="B15" s="92">
        <v>2.0</v>
      </c>
      <c r="C15" s="92" t="s">
        <v>153</v>
      </c>
      <c r="D15" s="92"/>
      <c r="E15" s="157"/>
      <c r="F15" s="160"/>
      <c r="G15" s="180"/>
      <c r="H15" s="160"/>
      <c r="I15" s="158" t="str">
        <f t="shared" ref="I15:K15" si="3">SUM(I16:I29)</f>
        <v>#ERROR!</v>
      </c>
      <c r="J15" s="159" t="str">
        <f t="shared" si="3"/>
        <v>#ERROR!</v>
      </c>
      <c r="K15" s="159" t="str">
        <f t="shared" si="3"/>
        <v>#ERROR!</v>
      </c>
      <c r="L15" s="160"/>
      <c r="M15" s="161" t="str">
        <f>SUM(M16:M29)</f>
        <v>#ERROR!</v>
      </c>
      <c r="N15" s="56"/>
      <c r="O15" s="56"/>
      <c r="P15" s="56"/>
      <c r="Q15" s="56"/>
      <c r="R15" s="56"/>
      <c r="S15" s="56"/>
    </row>
    <row r="16" ht="14.25" customHeight="1">
      <c r="A16" s="82"/>
      <c r="B16" s="82"/>
      <c r="C16" s="82" t="s">
        <v>154</v>
      </c>
      <c r="D16" s="181" t="str">
        <f>ROUND([1]Ficha!J4*[1]Ficha!J10,0)</f>
        <v>#ERROR!</v>
      </c>
      <c r="E16" s="163" t="s">
        <v>155</v>
      </c>
      <c r="F16" s="164" t="str">
        <f>[1]Ficha!J11</f>
        <v>#ERROR!</v>
      </c>
      <c r="G16" s="165" t="s">
        <v>156</v>
      </c>
      <c r="H16" s="164"/>
      <c r="I16" s="166" t="str">
        <f t="shared" ref="I16:I29" si="4">IF(OR(D16="-",F16=0),"-",D16*F16)</f>
        <v>#ERROR!</v>
      </c>
      <c r="J16" s="167" t="str">
        <f t="shared" ref="J16:J29" si="5">IF(I16="-","-",I16/$D$5)</f>
        <v>#ERROR!</v>
      </c>
      <c r="K16" s="167" t="str">
        <f t="shared" ref="K16:K29" si="6">IF(J16="-","-",J16/$F$59)</f>
        <v>#ERROR!</v>
      </c>
      <c r="L16" s="164"/>
      <c r="M16" s="168" t="str">
        <f t="shared" ref="M16:M29" si="7">IF(I16="-","-",I16/$I$56)</f>
        <v>#ERROR!</v>
      </c>
      <c r="N16" s="82"/>
      <c r="O16" s="82"/>
      <c r="P16" s="82"/>
      <c r="Q16" s="82"/>
      <c r="R16" s="82"/>
      <c r="S16" s="82"/>
    </row>
    <row r="17" ht="14.25" customHeight="1">
      <c r="A17" s="82"/>
      <c r="B17" s="82"/>
      <c r="C17" s="182" t="s">
        <v>157</v>
      </c>
      <c r="D17" s="183" t="str">
        <f>[1]Ficha!E17</f>
        <v>#ERROR!</v>
      </c>
      <c r="E17" s="184" t="s">
        <v>158</v>
      </c>
      <c r="F17" s="185">
        <f t="shared" ref="F17:F19" si="8">ROUND(Q17/45,2)</f>
        <v>303.64</v>
      </c>
      <c r="G17" s="186" t="s">
        <v>159</v>
      </c>
      <c r="H17" s="185"/>
      <c r="I17" s="187" t="str">
        <f t="shared" si="4"/>
        <v>#ERROR!</v>
      </c>
      <c r="J17" s="188" t="str">
        <f t="shared" si="5"/>
        <v>#ERROR!</v>
      </c>
      <c r="K17" s="188" t="str">
        <f t="shared" si="6"/>
        <v>#ERROR!</v>
      </c>
      <c r="L17" s="185"/>
      <c r="M17" s="189" t="str">
        <f t="shared" si="7"/>
        <v>#ERROR!</v>
      </c>
      <c r="N17" s="236"/>
      <c r="O17" s="82"/>
      <c r="P17" s="82" t="s">
        <v>157</v>
      </c>
      <c r="Q17" s="107">
        <v>13663.955902406415</v>
      </c>
      <c r="R17" s="82"/>
      <c r="S17" s="82"/>
    </row>
    <row r="18" ht="14.25" customHeight="1">
      <c r="A18" s="82"/>
      <c r="B18" s="82"/>
      <c r="C18" s="190" t="s">
        <v>160</v>
      </c>
      <c r="D18" s="191" t="str">
        <f>[1]Ficha!E18</f>
        <v>#ERROR!</v>
      </c>
      <c r="E18" s="192" t="s">
        <v>158</v>
      </c>
      <c r="F18" s="193">
        <f t="shared" si="8"/>
        <v>277.32</v>
      </c>
      <c r="G18" s="194" t="s">
        <v>159</v>
      </c>
      <c r="H18" s="193"/>
      <c r="I18" s="195" t="str">
        <f t="shared" si="4"/>
        <v>#ERROR!</v>
      </c>
      <c r="J18" s="196" t="str">
        <f t="shared" si="5"/>
        <v>#ERROR!</v>
      </c>
      <c r="K18" s="196" t="str">
        <f t="shared" si="6"/>
        <v>#ERROR!</v>
      </c>
      <c r="L18" s="193"/>
      <c r="M18" s="197" t="str">
        <f t="shared" si="7"/>
        <v>#ERROR!</v>
      </c>
      <c r="N18" s="82"/>
      <c r="O18" s="82"/>
      <c r="P18" s="82" t="s">
        <v>160</v>
      </c>
      <c r="Q18" s="107">
        <v>12479.367116508722</v>
      </c>
      <c r="R18" s="82"/>
      <c r="S18" s="82"/>
    </row>
    <row r="19" ht="14.25" customHeight="1">
      <c r="A19" s="82"/>
      <c r="B19" s="82"/>
      <c r="C19" s="82" t="s">
        <v>161</v>
      </c>
      <c r="D19" s="162" t="str">
        <f>[1]Ficha!E19</f>
        <v>#ERROR!</v>
      </c>
      <c r="E19" s="163" t="s">
        <v>158</v>
      </c>
      <c r="F19" s="164">
        <f t="shared" si="8"/>
        <v>69.59</v>
      </c>
      <c r="G19" s="165" t="s">
        <v>159</v>
      </c>
      <c r="H19" s="164"/>
      <c r="I19" s="166" t="str">
        <f t="shared" si="4"/>
        <v>#ERROR!</v>
      </c>
      <c r="J19" s="167" t="str">
        <f t="shared" si="5"/>
        <v>#ERROR!</v>
      </c>
      <c r="K19" s="167" t="str">
        <f t="shared" si="6"/>
        <v>#ERROR!</v>
      </c>
      <c r="L19" s="164"/>
      <c r="M19" s="168" t="str">
        <f t="shared" si="7"/>
        <v>#ERROR!</v>
      </c>
      <c r="N19" s="82"/>
      <c r="O19" s="82"/>
      <c r="P19" s="82" t="s">
        <v>161</v>
      </c>
      <c r="Q19" s="107">
        <v>3131.3436119709704</v>
      </c>
      <c r="R19" s="82"/>
      <c r="S19" s="82"/>
    </row>
    <row r="20" ht="14.25" customHeight="1">
      <c r="A20" s="82"/>
      <c r="B20" s="82"/>
      <c r="C20" s="82" t="s">
        <v>162</v>
      </c>
      <c r="D20" s="198" t="str">
        <f>[1]Ficha!J14</f>
        <v>#ERROR!</v>
      </c>
      <c r="E20" s="163" t="s">
        <v>163</v>
      </c>
      <c r="F20" s="164">
        <f t="shared" ref="F20:F29" si="9">ROUND(Q20,2)</f>
        <v>33667.07</v>
      </c>
      <c r="G20" s="165" t="s">
        <v>164</v>
      </c>
      <c r="H20" s="164"/>
      <c r="I20" s="166" t="str">
        <f t="shared" si="4"/>
        <v>#ERROR!</v>
      </c>
      <c r="J20" s="167" t="str">
        <f t="shared" si="5"/>
        <v>#ERROR!</v>
      </c>
      <c r="K20" s="167" t="str">
        <f t="shared" si="6"/>
        <v>#ERROR!</v>
      </c>
      <c r="L20" s="164"/>
      <c r="M20" s="168" t="str">
        <f t="shared" si="7"/>
        <v>#ERROR!</v>
      </c>
      <c r="N20" s="82"/>
      <c r="O20" s="82"/>
      <c r="P20" s="82" t="s">
        <v>162</v>
      </c>
      <c r="Q20" s="107">
        <v>33667.06769294736</v>
      </c>
      <c r="R20" s="82"/>
      <c r="S20" s="82"/>
    </row>
    <row r="21" ht="14.25" customHeight="1">
      <c r="A21" s="82"/>
      <c r="B21" s="82"/>
      <c r="C21" s="82" t="s">
        <v>165</v>
      </c>
      <c r="D21" s="198" t="str">
        <f>[1]Ficha!J15</f>
        <v>#ERROR!</v>
      </c>
      <c r="E21" s="163" t="s">
        <v>166</v>
      </c>
      <c r="F21" s="164">
        <f t="shared" si="9"/>
        <v>11267.46</v>
      </c>
      <c r="G21" s="165" t="s">
        <v>164</v>
      </c>
      <c r="H21" s="164"/>
      <c r="I21" s="166" t="str">
        <f t="shared" si="4"/>
        <v>#ERROR!</v>
      </c>
      <c r="J21" s="167" t="str">
        <f t="shared" si="5"/>
        <v>#ERROR!</v>
      </c>
      <c r="K21" s="167" t="str">
        <f t="shared" si="6"/>
        <v>#ERROR!</v>
      </c>
      <c r="L21" s="164"/>
      <c r="M21" s="168" t="str">
        <f t="shared" si="7"/>
        <v>#ERROR!</v>
      </c>
      <c r="N21" s="82"/>
      <c r="O21" s="82"/>
      <c r="P21" s="82" t="s">
        <v>165</v>
      </c>
      <c r="Q21" s="107">
        <v>11267.460810526314</v>
      </c>
      <c r="R21" s="82"/>
      <c r="S21" s="82"/>
    </row>
    <row r="22" ht="14.25" customHeight="1">
      <c r="A22" s="82"/>
      <c r="B22" s="82"/>
      <c r="C22" s="82" t="s">
        <v>167</v>
      </c>
      <c r="D22" s="198" t="str">
        <f>[1]Ficha!J16</f>
        <v>#ERROR!</v>
      </c>
      <c r="E22" s="163" t="s">
        <v>168</v>
      </c>
      <c r="F22" s="164">
        <f t="shared" si="9"/>
        <v>6142.75</v>
      </c>
      <c r="G22" s="165" t="s">
        <v>169</v>
      </c>
      <c r="H22" s="164"/>
      <c r="I22" s="166" t="str">
        <f t="shared" si="4"/>
        <v>#ERROR!</v>
      </c>
      <c r="J22" s="167" t="str">
        <f t="shared" si="5"/>
        <v>#ERROR!</v>
      </c>
      <c r="K22" s="167" t="str">
        <f t="shared" si="6"/>
        <v>#ERROR!</v>
      </c>
      <c r="L22" s="164"/>
      <c r="M22" s="168" t="str">
        <f t="shared" si="7"/>
        <v>#ERROR!</v>
      </c>
      <c r="N22" s="82"/>
      <c r="O22" s="82"/>
      <c r="P22" s="82" t="s">
        <v>167</v>
      </c>
      <c r="Q22" s="107">
        <v>6142.747681578947</v>
      </c>
      <c r="R22" s="82"/>
      <c r="S22" s="82"/>
    </row>
    <row r="23" ht="14.25" customHeight="1">
      <c r="A23" s="82"/>
      <c r="B23" s="82"/>
      <c r="C23" s="82" t="s">
        <v>170</v>
      </c>
      <c r="D23" s="198" t="str">
        <f>[1]Ficha!J17</f>
        <v>#ERROR!</v>
      </c>
      <c r="E23" s="163" t="s">
        <v>168</v>
      </c>
      <c r="F23" s="164">
        <f t="shared" si="9"/>
        <v>5587.66</v>
      </c>
      <c r="G23" s="165" t="s">
        <v>169</v>
      </c>
      <c r="H23" s="164"/>
      <c r="I23" s="166" t="str">
        <f t="shared" si="4"/>
        <v>#ERROR!</v>
      </c>
      <c r="J23" s="167" t="str">
        <f t="shared" si="5"/>
        <v>#ERROR!</v>
      </c>
      <c r="K23" s="167" t="str">
        <f t="shared" si="6"/>
        <v>#ERROR!</v>
      </c>
      <c r="L23" s="164"/>
      <c r="M23" s="168" t="str">
        <f t="shared" si="7"/>
        <v>#ERROR!</v>
      </c>
      <c r="N23" s="82"/>
      <c r="O23" s="236"/>
      <c r="P23" s="82" t="s">
        <v>170</v>
      </c>
      <c r="Q23" s="107">
        <v>5587.656743817878</v>
      </c>
      <c r="R23" s="82"/>
      <c r="S23" s="82"/>
    </row>
    <row r="24" ht="14.25" customHeight="1">
      <c r="A24" s="82"/>
      <c r="B24" s="82"/>
      <c r="C24" s="82" t="s">
        <v>171</v>
      </c>
      <c r="D24" s="198" t="str">
        <f>[1]Ficha!J18</f>
        <v>#ERROR!</v>
      </c>
      <c r="E24" s="163" t="s">
        <v>166</v>
      </c>
      <c r="F24" s="164">
        <f t="shared" si="9"/>
        <v>7205.03</v>
      </c>
      <c r="G24" s="165" t="s">
        <v>164</v>
      </c>
      <c r="H24" s="164"/>
      <c r="I24" s="166" t="str">
        <f t="shared" si="4"/>
        <v>#ERROR!</v>
      </c>
      <c r="J24" s="167" t="str">
        <f t="shared" si="5"/>
        <v>#ERROR!</v>
      </c>
      <c r="K24" s="167" t="str">
        <f t="shared" si="6"/>
        <v>#ERROR!</v>
      </c>
      <c r="L24" s="164"/>
      <c r="M24" s="168" t="str">
        <f t="shared" si="7"/>
        <v>#ERROR!</v>
      </c>
      <c r="N24" s="82"/>
      <c r="O24" s="82"/>
      <c r="P24" s="82" t="s">
        <v>171</v>
      </c>
      <c r="Q24" s="107">
        <v>7205.0332456937795</v>
      </c>
      <c r="R24" s="82"/>
      <c r="S24" s="82"/>
    </row>
    <row r="25" ht="14.25" customHeight="1">
      <c r="A25" s="82"/>
      <c r="B25" s="82"/>
      <c r="C25" s="199" t="s">
        <v>172</v>
      </c>
      <c r="D25" s="200" t="str">
        <f>[1]Ficha!J19</f>
        <v>#ERROR!</v>
      </c>
      <c r="E25" s="201" t="s">
        <v>166</v>
      </c>
      <c r="F25" s="202">
        <f t="shared" si="9"/>
        <v>4542.86</v>
      </c>
      <c r="G25" s="203" t="s">
        <v>164</v>
      </c>
      <c r="H25" s="202"/>
      <c r="I25" s="204" t="str">
        <f t="shared" si="4"/>
        <v>#ERROR!</v>
      </c>
      <c r="J25" s="205" t="str">
        <f t="shared" si="5"/>
        <v>#ERROR!</v>
      </c>
      <c r="K25" s="205" t="str">
        <f t="shared" si="6"/>
        <v>#ERROR!</v>
      </c>
      <c r="L25" s="202"/>
      <c r="M25" s="206" t="str">
        <f t="shared" si="7"/>
        <v>#ERROR!</v>
      </c>
      <c r="N25" s="82"/>
      <c r="O25" s="82"/>
      <c r="P25" s="82" t="s">
        <v>172</v>
      </c>
      <c r="Q25" s="107">
        <v>4542.858487897581</v>
      </c>
      <c r="R25" s="82"/>
      <c r="S25" s="82"/>
    </row>
    <row r="26" ht="14.25" customHeight="1">
      <c r="A26" s="82"/>
      <c r="B26" s="82"/>
      <c r="C26" s="82" t="s">
        <v>173</v>
      </c>
      <c r="D26" s="198" t="str">
        <f>[1]Ficha!J22</f>
        <v>#ERROR!</v>
      </c>
      <c r="E26" s="163" t="s">
        <v>166</v>
      </c>
      <c r="F26" s="164">
        <f t="shared" si="9"/>
        <v>3280.21</v>
      </c>
      <c r="G26" s="165" t="s">
        <v>164</v>
      </c>
      <c r="H26" s="164"/>
      <c r="I26" s="166" t="str">
        <f t="shared" si="4"/>
        <v>#ERROR!</v>
      </c>
      <c r="J26" s="167" t="str">
        <f t="shared" si="5"/>
        <v>#ERROR!</v>
      </c>
      <c r="K26" s="167" t="str">
        <f t="shared" si="6"/>
        <v>#ERROR!</v>
      </c>
      <c r="L26" s="164"/>
      <c r="M26" s="168" t="str">
        <f t="shared" si="7"/>
        <v>#ERROR!</v>
      </c>
      <c r="N26" s="82"/>
      <c r="O26" s="82"/>
      <c r="P26" s="82" t="s">
        <v>173</v>
      </c>
      <c r="Q26" s="107">
        <v>3280.207155316545</v>
      </c>
      <c r="R26" s="82"/>
      <c r="S26" s="82"/>
    </row>
    <row r="27" ht="14.25" customHeight="1">
      <c r="A27" s="82"/>
      <c r="B27" s="82"/>
      <c r="C27" s="82" t="s">
        <v>174</v>
      </c>
      <c r="D27" s="198" t="str">
        <f>[1]Ficha!J23</f>
        <v>#ERROR!</v>
      </c>
      <c r="E27" s="163" t="s">
        <v>166</v>
      </c>
      <c r="F27" s="164">
        <f t="shared" si="9"/>
        <v>3215.85</v>
      </c>
      <c r="G27" s="165" t="s">
        <v>164</v>
      </c>
      <c r="H27" s="164"/>
      <c r="I27" s="166" t="str">
        <f t="shared" si="4"/>
        <v>#ERROR!</v>
      </c>
      <c r="J27" s="167" t="str">
        <f t="shared" si="5"/>
        <v>#ERROR!</v>
      </c>
      <c r="K27" s="167" t="str">
        <f t="shared" si="6"/>
        <v>#ERROR!</v>
      </c>
      <c r="L27" s="164"/>
      <c r="M27" s="168" t="str">
        <f t="shared" si="7"/>
        <v>#ERROR!</v>
      </c>
      <c r="N27" s="82"/>
      <c r="O27" s="82"/>
      <c r="P27" s="82" t="s">
        <v>174</v>
      </c>
      <c r="Q27" s="107">
        <v>3215.848039378094</v>
      </c>
      <c r="R27" s="82"/>
      <c r="S27" s="82"/>
    </row>
    <row r="28" ht="14.25" customHeight="1">
      <c r="A28" s="82"/>
      <c r="B28" s="82"/>
      <c r="C28" s="82" t="s">
        <v>175</v>
      </c>
      <c r="D28" s="162" t="str">
        <f>ROUND([1]Ficha!I26*[1]Ficha!J26,0)</f>
        <v>#ERROR!</v>
      </c>
      <c r="E28" s="163" t="s">
        <v>176</v>
      </c>
      <c r="F28" s="164">
        <f t="shared" si="9"/>
        <v>50.5</v>
      </c>
      <c r="G28" s="165" t="s">
        <v>177</v>
      </c>
      <c r="H28" s="164"/>
      <c r="I28" s="166" t="str">
        <f t="shared" si="4"/>
        <v>#ERROR!</v>
      </c>
      <c r="J28" s="167" t="str">
        <f t="shared" si="5"/>
        <v>#ERROR!</v>
      </c>
      <c r="K28" s="167" t="str">
        <f t="shared" si="6"/>
        <v>#ERROR!</v>
      </c>
      <c r="L28" s="164"/>
      <c r="M28" s="168" t="str">
        <f t="shared" si="7"/>
        <v>#ERROR!</v>
      </c>
      <c r="N28" s="82"/>
      <c r="O28" s="82"/>
      <c r="P28" s="82" t="s">
        <v>175</v>
      </c>
      <c r="Q28" s="107">
        <v>50.5</v>
      </c>
      <c r="R28" s="82"/>
      <c r="S28" s="82"/>
    </row>
    <row r="29" ht="14.25" customHeight="1">
      <c r="A29" s="82"/>
      <c r="B29" s="82"/>
      <c r="C29" s="82" t="s">
        <v>178</v>
      </c>
      <c r="D29" s="198" t="str">
        <f>ROUND([1]Ficha!I27*[1]Ficha!J27,3)</f>
        <v>#ERROR!</v>
      </c>
      <c r="E29" s="163" t="s">
        <v>158</v>
      </c>
      <c r="F29" s="207">
        <f t="shared" si="9"/>
        <v>2260.07</v>
      </c>
      <c r="G29" s="165" t="s">
        <v>159</v>
      </c>
      <c r="H29" s="164"/>
      <c r="I29" s="166" t="str">
        <f t="shared" si="4"/>
        <v>#ERROR!</v>
      </c>
      <c r="J29" s="167" t="str">
        <f t="shared" si="5"/>
        <v>#ERROR!</v>
      </c>
      <c r="K29" s="167" t="str">
        <f t="shared" si="6"/>
        <v>#ERROR!</v>
      </c>
      <c r="L29" s="164"/>
      <c r="M29" s="168" t="str">
        <f t="shared" si="7"/>
        <v>#ERROR!</v>
      </c>
      <c r="N29" s="82"/>
      <c r="O29" s="82"/>
      <c r="P29" s="82" t="s">
        <v>178</v>
      </c>
      <c r="Q29" s="107">
        <v>2260.0702039011817</v>
      </c>
      <c r="R29" s="82"/>
      <c r="S29" s="82"/>
    </row>
    <row r="30" ht="14.25" customHeight="1">
      <c r="A30" s="56"/>
      <c r="B30" s="82"/>
      <c r="C30" s="82"/>
      <c r="D30" s="82"/>
      <c r="E30" s="208"/>
      <c r="F30" s="164"/>
      <c r="G30" s="209"/>
      <c r="H30" s="164"/>
      <c r="I30" s="144"/>
      <c r="J30" s="210"/>
      <c r="K30" s="151"/>
      <c r="L30" s="82"/>
      <c r="M30" s="211"/>
      <c r="N30" s="56"/>
      <c r="O30" s="56"/>
      <c r="P30" s="56"/>
      <c r="Q30" s="56"/>
      <c r="R30" s="56"/>
      <c r="S30" s="56"/>
    </row>
    <row r="31" ht="14.25" customHeight="1">
      <c r="A31" s="82"/>
      <c r="B31" s="82"/>
      <c r="C31" s="212" t="s">
        <v>179</v>
      </c>
      <c r="D31" s="213"/>
      <c r="E31" s="213"/>
      <c r="F31" s="214"/>
      <c r="G31" s="214"/>
      <c r="H31" s="214"/>
      <c r="I31" s="215" t="str">
        <f t="shared" ref="I31:K31" si="10">SUM(I10,I15)</f>
        <v>#ERROR!</v>
      </c>
      <c r="J31" s="215" t="str">
        <f t="shared" si="10"/>
        <v>#ERROR!</v>
      </c>
      <c r="K31" s="216" t="str">
        <f t="shared" si="10"/>
        <v>#ERROR!</v>
      </c>
      <c r="L31" s="164"/>
      <c r="M31" s="217" t="str">
        <f>SUM(M10,M15)</f>
        <v>#ERROR!</v>
      </c>
      <c r="N31" s="82"/>
      <c r="O31" s="82"/>
      <c r="P31" s="82"/>
      <c r="Q31" s="82"/>
      <c r="R31" s="82"/>
      <c r="S31" s="82"/>
    </row>
    <row r="32" ht="14.25" customHeight="1">
      <c r="A32" s="56"/>
      <c r="B32" s="82"/>
      <c r="C32" s="82"/>
      <c r="D32" s="82"/>
      <c r="E32" s="154"/>
      <c r="F32" s="164"/>
      <c r="G32" s="218"/>
      <c r="H32" s="164"/>
      <c r="I32" s="144"/>
      <c r="J32" s="210"/>
      <c r="K32" s="210"/>
      <c r="L32" s="82"/>
      <c r="M32" s="168"/>
      <c r="N32" s="56"/>
      <c r="O32" s="56"/>
      <c r="P32" s="56"/>
      <c r="Q32" s="56"/>
      <c r="R32" s="56"/>
      <c r="S32" s="56"/>
    </row>
    <row r="33" ht="14.25" customHeight="1">
      <c r="A33" s="56"/>
      <c r="B33" s="92">
        <v>3.0</v>
      </c>
      <c r="C33" s="92" t="s">
        <v>180</v>
      </c>
      <c r="D33" s="92"/>
      <c r="E33" s="157"/>
      <c r="F33" s="92"/>
      <c r="G33" s="157"/>
      <c r="H33" s="92"/>
      <c r="I33" s="158" t="str">
        <f t="shared" ref="I33:K33" si="11">SUM(I34)</f>
        <v>#ERROR!</v>
      </c>
      <c r="J33" s="159" t="str">
        <f t="shared" si="11"/>
        <v>#ERROR!</v>
      </c>
      <c r="K33" s="159" t="str">
        <f t="shared" si="11"/>
        <v>#ERROR!</v>
      </c>
      <c r="L33" s="160"/>
      <c r="M33" s="161" t="str">
        <f>SUM(M34)</f>
        <v>#ERROR!</v>
      </c>
      <c r="N33" s="56"/>
      <c r="O33" s="56"/>
      <c r="P33" s="56"/>
      <c r="Q33" s="56"/>
      <c r="R33" s="56"/>
      <c r="S33" s="56"/>
    </row>
    <row r="34" ht="14.25" customHeight="1">
      <c r="A34" s="82"/>
      <c r="B34" s="82"/>
      <c r="C34" s="82" t="s">
        <v>181</v>
      </c>
      <c r="D34" s="162">
        <f>D5</f>
        <v>13</v>
      </c>
      <c r="E34" s="163" t="s">
        <v>182</v>
      </c>
      <c r="F34" s="164" t="str">
        <f>[1]Ficha!E9</f>
        <v>#ERROR!</v>
      </c>
      <c r="G34" s="165" t="s">
        <v>183</v>
      </c>
      <c r="H34" s="164"/>
      <c r="I34" s="166" t="str">
        <f>IF(OR(D34="-",F34=0),"-",D34*F34)</f>
        <v>#ERROR!</v>
      </c>
      <c r="J34" s="167" t="str">
        <f>IF(I34="-","-",I34/$D$5)</f>
        <v>#ERROR!</v>
      </c>
      <c r="K34" s="167" t="str">
        <f>IF(J34="-","-",J34/$F$59)</f>
        <v>#ERROR!</v>
      </c>
      <c r="L34" s="164"/>
      <c r="M34" s="168" t="str">
        <f>IF(I34="-","-",I34/$I$56)</f>
        <v>#ERROR!</v>
      </c>
      <c r="N34" s="82"/>
      <c r="O34" s="82"/>
      <c r="P34" s="82"/>
      <c r="Q34" s="82"/>
      <c r="R34" s="82"/>
      <c r="S34" s="82"/>
    </row>
    <row r="35" ht="14.25" customHeight="1">
      <c r="A35" s="56"/>
      <c r="B35" s="82"/>
      <c r="C35" s="82"/>
      <c r="D35" s="82"/>
      <c r="E35" s="154"/>
      <c r="F35" s="164"/>
      <c r="G35" s="218"/>
      <c r="H35" s="164"/>
      <c r="I35" s="144"/>
      <c r="J35" s="210"/>
      <c r="K35" s="210"/>
      <c r="L35" s="82"/>
      <c r="M35" s="168"/>
      <c r="N35" s="56"/>
      <c r="O35" s="56"/>
      <c r="P35" s="56"/>
      <c r="Q35" s="56"/>
      <c r="R35" s="56"/>
      <c r="S35" s="56"/>
    </row>
    <row r="36" ht="14.25" customHeight="1">
      <c r="A36" s="56"/>
      <c r="B36" s="92">
        <v>4.0</v>
      </c>
      <c r="C36" s="92" t="s">
        <v>184</v>
      </c>
      <c r="D36" s="92"/>
      <c r="E36" s="157"/>
      <c r="F36" s="92"/>
      <c r="G36" s="157"/>
      <c r="H36" s="92"/>
      <c r="I36" s="158" t="str">
        <f t="shared" ref="I36:K36" si="12">SUM(I37:I39)</f>
        <v>#ERROR!</v>
      </c>
      <c r="J36" s="159" t="str">
        <f t="shared" si="12"/>
        <v>#ERROR!</v>
      </c>
      <c r="K36" s="159" t="str">
        <f t="shared" si="12"/>
        <v>#ERROR!</v>
      </c>
      <c r="L36" s="160"/>
      <c r="M36" s="161" t="str">
        <f>SUM(M37:M39)</f>
        <v>#ERROR!</v>
      </c>
      <c r="N36" s="56"/>
      <c r="O36" s="56"/>
      <c r="P36" s="56"/>
      <c r="Q36" s="56"/>
      <c r="R36" s="56"/>
      <c r="S36" s="56"/>
    </row>
    <row r="37" ht="14.25" customHeight="1">
      <c r="A37" s="82"/>
      <c r="B37" s="82"/>
      <c r="C37" s="82" t="s">
        <v>185</v>
      </c>
      <c r="D37" s="219" t="str">
        <f>SUM(D17:D19)</f>
        <v>#ERROR!</v>
      </c>
      <c r="E37" s="163" t="s">
        <v>158</v>
      </c>
      <c r="F37" s="164" t="str">
        <f>[1]Ficha!E13</f>
        <v>#ERROR!</v>
      </c>
      <c r="G37" s="165" t="s">
        <v>159</v>
      </c>
      <c r="H37" s="164"/>
      <c r="I37" s="166" t="str">
        <f t="shared" ref="I37:I39" si="13">IF(OR(D37="-",F37=0),"-",D37*F37)</f>
        <v>#ERROR!</v>
      </c>
      <c r="J37" s="167" t="str">
        <f t="shared" ref="J37:J39" si="14">IF(I37="-","-",I37/$D$5)</f>
        <v>#ERROR!</v>
      </c>
      <c r="K37" s="167" t="str">
        <f t="shared" ref="K37:K39" si="15">IF(J37="-","-",J37/$F$59)</f>
        <v>#ERROR!</v>
      </c>
      <c r="L37" s="164"/>
      <c r="M37" s="168" t="str">
        <f t="shared" ref="M37:M39" si="16">IF(I37="-","-",I37/$I$56)</f>
        <v>#ERROR!</v>
      </c>
      <c r="N37" s="82"/>
      <c r="O37" s="82"/>
      <c r="P37" s="82"/>
      <c r="Q37" s="82"/>
      <c r="R37" s="82"/>
      <c r="S37" s="82"/>
    </row>
    <row r="38" ht="14.25" customHeight="1">
      <c r="A38" s="82"/>
      <c r="B38" s="82"/>
      <c r="C38" s="82" t="s">
        <v>186</v>
      </c>
      <c r="D38" s="181" t="str">
        <f>D16</f>
        <v>#ERROR!</v>
      </c>
      <c r="E38" s="163" t="s">
        <v>155</v>
      </c>
      <c r="F38" s="164" t="str">
        <f>[1]Ficha!E14</f>
        <v>#ERROR!</v>
      </c>
      <c r="G38" s="165" t="s">
        <v>156</v>
      </c>
      <c r="H38" s="164"/>
      <c r="I38" s="166" t="str">
        <f t="shared" si="13"/>
        <v>#ERROR!</v>
      </c>
      <c r="J38" s="167" t="str">
        <f t="shared" si="14"/>
        <v>#ERROR!</v>
      </c>
      <c r="K38" s="167" t="str">
        <f t="shared" si="15"/>
        <v>#ERROR!</v>
      </c>
      <c r="L38" s="164"/>
      <c r="M38" s="168" t="str">
        <f t="shared" si="16"/>
        <v>#ERROR!</v>
      </c>
      <c r="N38" s="82"/>
      <c r="O38" s="82"/>
      <c r="P38" s="82"/>
      <c r="Q38" s="82"/>
      <c r="R38" s="82"/>
      <c r="S38" s="82"/>
    </row>
    <row r="39" ht="14.25" customHeight="1">
      <c r="A39" s="82"/>
      <c r="B39" s="82"/>
      <c r="C39" s="82" t="s">
        <v>187</v>
      </c>
      <c r="D39" s="162">
        <f>D5</f>
        <v>13</v>
      </c>
      <c r="E39" s="163" t="s">
        <v>182</v>
      </c>
      <c r="F39" s="164" t="str">
        <f>[1]Ficha!E12</f>
        <v>#ERROR!</v>
      </c>
      <c r="G39" s="165" t="s">
        <v>183</v>
      </c>
      <c r="H39" s="164"/>
      <c r="I39" s="166" t="str">
        <f t="shared" si="13"/>
        <v>#ERROR!</v>
      </c>
      <c r="J39" s="167" t="str">
        <f t="shared" si="14"/>
        <v>#ERROR!</v>
      </c>
      <c r="K39" s="167" t="str">
        <f t="shared" si="15"/>
        <v>#ERROR!</v>
      </c>
      <c r="L39" s="164"/>
      <c r="M39" s="168" t="str">
        <f t="shared" si="16"/>
        <v>#ERROR!</v>
      </c>
      <c r="N39" s="82"/>
      <c r="O39" s="82"/>
      <c r="P39" s="82"/>
      <c r="Q39" s="82"/>
      <c r="R39" s="82"/>
      <c r="S39" s="82"/>
    </row>
    <row r="40" ht="14.25" customHeight="1">
      <c r="A40" s="56"/>
      <c r="B40" s="82"/>
      <c r="C40" s="82"/>
      <c r="D40" s="82"/>
      <c r="E40" s="208"/>
      <c r="F40" s="164"/>
      <c r="G40" s="209"/>
      <c r="H40" s="164"/>
      <c r="I40" s="144"/>
      <c r="J40" s="210"/>
      <c r="K40" s="151"/>
      <c r="L40" s="82"/>
      <c r="M40" s="211"/>
      <c r="N40" s="56"/>
      <c r="O40" s="56"/>
      <c r="P40" s="56"/>
      <c r="Q40" s="56"/>
      <c r="R40" s="56"/>
      <c r="S40" s="56"/>
    </row>
    <row r="41" ht="14.25" customHeight="1">
      <c r="A41" s="82"/>
      <c r="B41" s="82"/>
      <c r="C41" s="212" t="s">
        <v>188</v>
      </c>
      <c r="D41" s="213"/>
      <c r="E41" s="213"/>
      <c r="F41" s="214"/>
      <c r="G41" s="214"/>
      <c r="H41" s="214"/>
      <c r="I41" s="215" t="str">
        <f t="shared" ref="I41:K41" si="17">SUM(I31,I33,I36)</f>
        <v>#ERROR!</v>
      </c>
      <c r="J41" s="215" t="str">
        <f t="shared" si="17"/>
        <v>#ERROR!</v>
      </c>
      <c r="K41" s="216" t="str">
        <f t="shared" si="17"/>
        <v>#ERROR!</v>
      </c>
      <c r="L41" s="164"/>
      <c r="M41" s="217" t="str">
        <f>SUM(M31,M33,M36)</f>
        <v>#ERROR!</v>
      </c>
      <c r="N41" s="82"/>
      <c r="O41" s="82"/>
      <c r="P41" s="82"/>
      <c r="Q41" s="82"/>
      <c r="R41" s="82"/>
      <c r="S41" s="82"/>
    </row>
    <row r="42" ht="14.25" customHeight="1">
      <c r="A42" s="56"/>
      <c r="B42" s="82"/>
      <c r="C42" s="82"/>
      <c r="D42" s="82"/>
      <c r="E42" s="82"/>
      <c r="F42" s="164"/>
      <c r="G42" s="220"/>
      <c r="H42" s="164"/>
      <c r="I42" s="144"/>
      <c r="J42" s="210"/>
      <c r="K42" s="221"/>
      <c r="L42" s="82"/>
      <c r="M42" s="168"/>
      <c r="N42" s="56"/>
      <c r="O42" s="56"/>
      <c r="P42" s="56"/>
      <c r="Q42" s="56"/>
      <c r="R42" s="56"/>
      <c r="S42" s="56"/>
    </row>
    <row r="43" ht="14.25" customHeight="1">
      <c r="A43" s="56"/>
      <c r="B43" s="92">
        <v>5.0</v>
      </c>
      <c r="C43" s="92" t="s">
        <v>189</v>
      </c>
      <c r="D43" s="92"/>
      <c r="E43" s="92"/>
      <c r="F43" s="160"/>
      <c r="G43" s="180"/>
      <c r="H43" s="160"/>
      <c r="I43" s="158" t="str">
        <f t="shared" ref="I43:K43" si="18">SUM(I44,I45,I48,I54)</f>
        <v>#ERROR!</v>
      </c>
      <c r="J43" s="159" t="str">
        <f t="shared" si="18"/>
        <v>#ERROR!</v>
      </c>
      <c r="K43" s="159" t="str">
        <f t="shared" si="18"/>
        <v>#ERROR!</v>
      </c>
      <c r="L43" s="160"/>
      <c r="M43" s="161" t="str">
        <f>SUM(M44,M45,M48,M54)</f>
        <v>#ERROR!</v>
      </c>
      <c r="N43" s="56"/>
      <c r="O43" s="56"/>
      <c r="P43" s="56"/>
      <c r="Q43" s="56"/>
      <c r="R43" s="56"/>
      <c r="S43" s="56"/>
    </row>
    <row r="44" ht="14.25" customHeight="1">
      <c r="A44" s="135"/>
      <c r="B44" s="92"/>
      <c r="C44" s="92" t="s">
        <v>190</v>
      </c>
      <c r="D44" s="222"/>
      <c r="E44" s="222"/>
      <c r="F44" s="160"/>
      <c r="G44" s="223" t="s">
        <v>105</v>
      </c>
      <c r="H44" s="160"/>
      <c r="I44" s="158" t="str">
        <f>SUM([1]Ficha!E28:E29)/[1]Ficha!E32</f>
        <v>#ERROR!</v>
      </c>
      <c r="J44" s="159" t="str">
        <f>I44/D5</f>
        <v>#ERROR!</v>
      </c>
      <c r="K44" s="159" t="str">
        <f>J44/F59</f>
        <v>#ERROR!</v>
      </c>
      <c r="L44" s="160"/>
      <c r="M44" s="161" t="str">
        <f>IF(I44="-","-",I44/$I$56)</f>
        <v>#ERROR!</v>
      </c>
      <c r="N44" s="135"/>
      <c r="O44" s="135"/>
      <c r="P44" s="135"/>
      <c r="Q44" s="135"/>
      <c r="R44" s="135"/>
      <c r="S44" s="135"/>
    </row>
    <row r="45" ht="14.25" customHeight="1">
      <c r="A45" s="135"/>
      <c r="B45" s="92"/>
      <c r="C45" s="92" t="s">
        <v>191</v>
      </c>
      <c r="D45" s="222"/>
      <c r="E45" s="222"/>
      <c r="F45" s="160"/>
      <c r="G45" s="223" t="s">
        <v>105</v>
      </c>
      <c r="H45" s="160"/>
      <c r="I45" s="158" t="str">
        <f t="shared" ref="I45:K45" si="19">SUM(I46:I47)</f>
        <v>#ERROR!</v>
      </c>
      <c r="J45" s="159" t="str">
        <f t="shared" si="19"/>
        <v>#ERROR!</v>
      </c>
      <c r="K45" s="159" t="str">
        <f t="shared" si="19"/>
        <v>#ERROR!</v>
      </c>
      <c r="L45" s="160"/>
      <c r="M45" s="161" t="str">
        <f>SUM(M46:M47)</f>
        <v>#ERROR!</v>
      </c>
      <c r="N45" s="135"/>
      <c r="O45" s="135"/>
      <c r="P45" s="135"/>
      <c r="Q45" s="135"/>
      <c r="R45" s="135"/>
      <c r="S45" s="135"/>
    </row>
    <row r="46" ht="14.25" customHeight="1">
      <c r="A46" s="82"/>
      <c r="B46" s="92"/>
      <c r="C46" s="169" t="s">
        <v>192</v>
      </c>
      <c r="D46" s="144"/>
      <c r="E46" s="144"/>
      <c r="F46" s="164"/>
      <c r="G46" s="165" t="s">
        <v>105</v>
      </c>
      <c r="H46" s="164"/>
      <c r="I46" s="166" t="str">
        <f>[1]Ficha!E22/[1]Ficha!E33</f>
        <v>#ERROR!</v>
      </c>
      <c r="J46" s="167" t="str">
        <f t="shared" ref="J46:J47" si="20">IF(I46="-","-",I46/$D$5)</f>
        <v>#ERROR!</v>
      </c>
      <c r="K46" s="167" t="str">
        <f t="shared" ref="K46:K47" si="21">IF(J46="-","-",J46/$F$59)</f>
        <v>#ERROR!</v>
      </c>
      <c r="L46" s="164"/>
      <c r="M46" s="168" t="str">
        <f t="shared" ref="M46:M47" si="22">IF(I46="-","-",I46/$I$56)</f>
        <v>#ERROR!</v>
      </c>
      <c r="N46" s="82"/>
      <c r="O46" s="82"/>
      <c r="P46" s="82"/>
      <c r="Q46" s="82"/>
      <c r="R46" s="82"/>
      <c r="S46" s="82"/>
    </row>
    <row r="47" ht="14.25" customHeight="1">
      <c r="A47" s="82"/>
      <c r="B47" s="92"/>
      <c r="C47" s="169" t="s">
        <v>193</v>
      </c>
      <c r="D47" s="144"/>
      <c r="E47" s="144"/>
      <c r="F47" s="164"/>
      <c r="G47" s="165" t="s">
        <v>105</v>
      </c>
      <c r="H47" s="164"/>
      <c r="I47" s="166" t="str">
        <f>[1]Ficha!E24/[1]Ficha!E34</f>
        <v>#ERROR!</v>
      </c>
      <c r="J47" s="167" t="str">
        <f t="shared" si="20"/>
        <v>#ERROR!</v>
      </c>
      <c r="K47" s="167" t="str">
        <f t="shared" si="21"/>
        <v>#ERROR!</v>
      </c>
      <c r="L47" s="164"/>
      <c r="M47" s="168" t="str">
        <f t="shared" si="22"/>
        <v>#ERROR!</v>
      </c>
      <c r="N47" s="82"/>
      <c r="O47" s="82"/>
      <c r="P47" s="82"/>
      <c r="Q47" s="82"/>
      <c r="R47" s="82"/>
      <c r="S47" s="82"/>
    </row>
    <row r="48" ht="14.25" customHeight="1">
      <c r="A48" s="135"/>
      <c r="B48" s="92"/>
      <c r="C48" s="92" t="s">
        <v>194</v>
      </c>
      <c r="D48" s="222"/>
      <c r="E48" s="222"/>
      <c r="F48" s="160"/>
      <c r="G48" s="223" t="s">
        <v>105</v>
      </c>
      <c r="H48" s="160"/>
      <c r="I48" s="158" t="str">
        <f t="shared" ref="I48:K48" si="23">SUM(I49:I53)</f>
        <v>#ERROR!</v>
      </c>
      <c r="J48" s="159" t="str">
        <f t="shared" si="23"/>
        <v>#ERROR!</v>
      </c>
      <c r="K48" s="159" t="str">
        <f t="shared" si="23"/>
        <v>#ERROR!</v>
      </c>
      <c r="L48" s="160"/>
      <c r="M48" s="161" t="str">
        <f>SUM(M49:M53)</f>
        <v>#ERROR!</v>
      </c>
      <c r="N48" s="135"/>
      <c r="O48" s="135"/>
      <c r="P48" s="135"/>
      <c r="Q48" s="135"/>
      <c r="R48" s="135"/>
      <c r="S48" s="135"/>
    </row>
    <row r="49" ht="14.25" customHeight="1">
      <c r="A49" s="82"/>
      <c r="B49" s="92"/>
      <c r="C49" s="169" t="s">
        <v>192</v>
      </c>
      <c r="D49" s="144"/>
      <c r="E49" s="144"/>
      <c r="F49" s="164"/>
      <c r="G49" s="165" t="s">
        <v>105</v>
      </c>
      <c r="H49" s="164"/>
      <c r="I49" s="166" t="str">
        <f>[1]Ficha!E22*[1]Ficha!F22</f>
        <v>#ERROR!</v>
      </c>
      <c r="J49" s="167" t="str">
        <f t="shared" ref="J49:J51" si="24">IF(I49="-","-",I49/$D$5)</f>
        <v>#ERROR!</v>
      </c>
      <c r="K49" s="167" t="str">
        <f t="shared" ref="K49:K54" si="25">IF(J49="-","-",J49/$F$59)</f>
        <v>#ERROR!</v>
      </c>
      <c r="L49" s="164"/>
      <c r="M49" s="168" t="str">
        <f t="shared" ref="M49:M54" si="26">IF(I49="-","-",I49/$I$56)</f>
        <v>#ERROR!</v>
      </c>
      <c r="N49" s="82"/>
      <c r="O49" s="82"/>
      <c r="P49" s="82"/>
      <c r="Q49" s="82"/>
      <c r="R49" s="82"/>
      <c r="S49" s="82"/>
    </row>
    <row r="50" ht="14.25" customHeight="1">
      <c r="A50" s="82"/>
      <c r="B50" s="92"/>
      <c r="C50" s="169" t="s">
        <v>195</v>
      </c>
      <c r="D50" s="144"/>
      <c r="E50" s="144"/>
      <c r="F50" s="164"/>
      <c r="G50" s="165" t="s">
        <v>105</v>
      </c>
      <c r="H50" s="164"/>
      <c r="I50" s="166" t="str">
        <f>[1]Ficha!E23*[1]Ficha!F23</f>
        <v>#ERROR!</v>
      </c>
      <c r="J50" s="167" t="str">
        <f t="shared" si="24"/>
        <v>#ERROR!</v>
      </c>
      <c r="K50" s="167" t="str">
        <f t="shared" si="25"/>
        <v>#ERROR!</v>
      </c>
      <c r="L50" s="164"/>
      <c r="M50" s="168" t="str">
        <f t="shared" si="26"/>
        <v>#ERROR!</v>
      </c>
      <c r="N50" s="82"/>
      <c r="O50" s="82"/>
      <c r="P50" s="82"/>
      <c r="Q50" s="82"/>
      <c r="R50" s="82"/>
      <c r="S50" s="82"/>
    </row>
    <row r="51" ht="14.25" customHeight="1">
      <c r="A51" s="82"/>
      <c r="B51" s="92"/>
      <c r="C51" s="169" t="s">
        <v>193</v>
      </c>
      <c r="D51" s="144"/>
      <c r="E51" s="144"/>
      <c r="F51" s="164"/>
      <c r="G51" s="165" t="s">
        <v>105</v>
      </c>
      <c r="H51" s="164"/>
      <c r="I51" s="166" t="str">
        <f>[1]Ficha!E24*[1]Ficha!F24</f>
        <v>#ERROR!</v>
      </c>
      <c r="J51" s="167" t="str">
        <f t="shared" si="24"/>
        <v>#ERROR!</v>
      </c>
      <c r="K51" s="167" t="str">
        <f t="shared" si="25"/>
        <v>#ERROR!</v>
      </c>
      <c r="L51" s="164"/>
      <c r="M51" s="168" t="str">
        <f t="shared" si="26"/>
        <v>#ERROR!</v>
      </c>
      <c r="N51" s="82"/>
      <c r="O51" s="82"/>
      <c r="P51" s="82"/>
      <c r="Q51" s="82"/>
      <c r="R51" s="82"/>
      <c r="S51" s="82"/>
    </row>
    <row r="52" ht="14.25" customHeight="1">
      <c r="A52" s="171"/>
      <c r="B52" s="224"/>
      <c r="C52" s="225" t="s">
        <v>196</v>
      </c>
      <c r="D52" s="226">
        <v>200000.0</v>
      </c>
      <c r="E52" s="226"/>
      <c r="F52" s="173"/>
      <c r="G52" s="227" t="s">
        <v>151</v>
      </c>
      <c r="H52" s="173"/>
      <c r="I52" s="228">
        <f>+D52/J4</f>
        <v>5714.285714</v>
      </c>
      <c r="J52" s="229">
        <f>+D52/D5</f>
        <v>15384.61538</v>
      </c>
      <c r="K52" s="229" t="str">
        <f t="shared" si="25"/>
        <v>#ERROR!</v>
      </c>
      <c r="L52" s="173"/>
      <c r="M52" s="168" t="str">
        <f t="shared" si="26"/>
        <v>#ERROR!</v>
      </c>
      <c r="N52" s="82"/>
      <c r="O52" s="82"/>
      <c r="P52" s="82"/>
      <c r="Q52" s="82"/>
      <c r="R52" s="82"/>
      <c r="S52" s="82"/>
    </row>
    <row r="53" ht="14.25" customHeight="1">
      <c r="A53" s="82"/>
      <c r="B53" s="92"/>
      <c r="C53" s="169" t="s">
        <v>197</v>
      </c>
      <c r="D53" s="144"/>
      <c r="E53" s="144"/>
      <c r="F53" s="164"/>
      <c r="G53" s="165" t="s">
        <v>105</v>
      </c>
      <c r="H53" s="164"/>
      <c r="I53" s="166" t="str">
        <f>[1]Ficha!E25*[1]Ficha!F25</f>
        <v>#ERROR!</v>
      </c>
      <c r="J53" s="167" t="str">
        <f t="shared" ref="J53:J54" si="27">IF(I53="-","-",I53/$D$5)</f>
        <v>#ERROR!</v>
      </c>
      <c r="K53" s="167" t="str">
        <f t="shared" si="25"/>
        <v>#ERROR!</v>
      </c>
      <c r="L53" s="164"/>
      <c r="M53" s="168" t="str">
        <f t="shared" si="26"/>
        <v>#ERROR!</v>
      </c>
      <c r="N53" s="82"/>
      <c r="O53" s="82"/>
      <c r="P53" s="82"/>
      <c r="Q53" s="82"/>
      <c r="R53" s="82"/>
      <c r="S53" s="82"/>
    </row>
    <row r="54" ht="14.25" customHeight="1">
      <c r="A54" s="135"/>
      <c r="B54" s="92"/>
      <c r="C54" s="92" t="s">
        <v>198</v>
      </c>
      <c r="D54" s="222"/>
      <c r="E54" s="222"/>
      <c r="F54" s="160"/>
      <c r="G54" s="223" t="s">
        <v>105</v>
      </c>
      <c r="H54" s="160"/>
      <c r="I54" s="158" t="str">
        <f>SUM([1]Ficha!J30:J32)</f>
        <v>#ERROR!</v>
      </c>
      <c r="J54" s="159" t="str">
        <f t="shared" si="27"/>
        <v>#ERROR!</v>
      </c>
      <c r="K54" s="159" t="str">
        <f t="shared" si="25"/>
        <v>#ERROR!</v>
      </c>
      <c r="L54" s="160"/>
      <c r="M54" s="161" t="str">
        <f t="shared" si="26"/>
        <v>#ERROR!</v>
      </c>
      <c r="N54" s="135"/>
      <c r="O54" s="135"/>
      <c r="P54" s="135"/>
      <c r="Q54" s="135"/>
      <c r="R54" s="135"/>
      <c r="S54" s="135"/>
    </row>
    <row r="55" ht="14.25" customHeight="1">
      <c r="A55" s="56"/>
      <c r="B55" s="82"/>
      <c r="C55" s="82"/>
      <c r="D55" s="82"/>
      <c r="E55" s="82"/>
      <c r="F55" s="164"/>
      <c r="G55" s="209"/>
      <c r="H55" s="164"/>
      <c r="I55" s="144"/>
      <c r="J55" s="210"/>
      <c r="K55" s="210"/>
      <c r="L55" s="160"/>
      <c r="M55" s="211"/>
      <c r="N55" s="56"/>
      <c r="O55" s="56"/>
      <c r="P55" s="56"/>
      <c r="Q55" s="56"/>
      <c r="R55" s="56"/>
      <c r="S55" s="56"/>
    </row>
    <row r="56" ht="14.25" customHeight="1">
      <c r="A56" s="82"/>
      <c r="B56" s="82"/>
      <c r="C56" s="146" t="s">
        <v>199</v>
      </c>
      <c r="D56" s="147"/>
      <c r="E56" s="147"/>
      <c r="F56" s="15"/>
      <c r="G56" s="230"/>
      <c r="H56" s="231"/>
      <c r="I56" s="215" t="str">
        <f t="shared" ref="I56:K56" si="28">SUM(I41:I43)</f>
        <v>#ERROR!</v>
      </c>
      <c r="J56" s="215" t="str">
        <f t="shared" si="28"/>
        <v>#ERROR!</v>
      </c>
      <c r="K56" s="216" t="str">
        <f t="shared" si="28"/>
        <v>#ERROR!</v>
      </c>
      <c r="L56" s="160"/>
      <c r="M56" s="217" t="str">
        <f>SUM(M41:M43)</f>
        <v>#ERROR!</v>
      </c>
      <c r="N56" s="82"/>
      <c r="O56" s="82"/>
      <c r="P56" s="82"/>
      <c r="Q56" s="82"/>
      <c r="R56" s="82"/>
      <c r="S56" s="82"/>
    </row>
    <row r="57" ht="14.25" customHeight="1">
      <c r="A57" s="56"/>
      <c r="B57" s="56"/>
      <c r="C57" s="138" t="s">
        <v>200</v>
      </c>
      <c r="D57" s="56"/>
      <c r="E57" s="232"/>
      <c r="F57" s="56"/>
      <c r="G57" s="233"/>
      <c r="H57" s="233"/>
      <c r="I57" s="56"/>
      <c r="J57" s="56"/>
      <c r="K57" s="56"/>
      <c r="L57" s="56"/>
      <c r="M57" s="56"/>
      <c r="N57" s="56"/>
      <c r="O57" s="56"/>
      <c r="P57" s="56"/>
      <c r="Q57" s="56"/>
      <c r="R57" s="56"/>
      <c r="S57" s="56"/>
    </row>
    <row r="58" ht="14.25" customHeight="1">
      <c r="A58" s="56"/>
      <c r="B58" s="56"/>
      <c r="C58" s="138" t="s">
        <v>201</v>
      </c>
      <c r="D58" s="56"/>
      <c r="E58" s="232"/>
      <c r="F58" s="56"/>
      <c r="G58" s="233"/>
      <c r="H58" s="233"/>
      <c r="I58" s="56"/>
      <c r="J58" s="56"/>
      <c r="K58" s="56"/>
      <c r="L58" s="56"/>
      <c r="M58" s="56"/>
      <c r="N58" s="56"/>
      <c r="O58" s="56"/>
      <c r="P58" s="56"/>
      <c r="Q58" s="56"/>
      <c r="R58" s="56"/>
      <c r="S58" s="56"/>
    </row>
    <row r="59" ht="14.25" customHeight="1">
      <c r="A59" s="135"/>
      <c r="B59" s="135"/>
      <c r="C59" s="138" t="s">
        <v>202</v>
      </c>
      <c r="D59" s="135"/>
      <c r="E59" s="135"/>
      <c r="F59" s="234" t="str">
        <f>[1]Ficha!J34</f>
        <v>#ERROR!</v>
      </c>
      <c r="G59" s="135"/>
      <c r="H59" s="135"/>
      <c r="I59" s="135"/>
      <c r="J59" s="135"/>
      <c r="K59" s="135"/>
      <c r="L59" s="135"/>
      <c r="M59" s="135"/>
      <c r="N59" s="135"/>
      <c r="O59" s="135"/>
      <c r="P59" s="135"/>
      <c r="Q59" s="135"/>
      <c r="R59" s="135"/>
      <c r="S59" s="135"/>
    </row>
    <row r="60" ht="14.25" customHeight="1">
      <c r="A60" s="56"/>
      <c r="B60" s="56"/>
      <c r="C60" s="139" t="s">
        <v>203</v>
      </c>
      <c r="D60" s="56"/>
      <c r="E60" s="56"/>
      <c r="F60" s="56"/>
      <c r="G60" s="56"/>
      <c r="H60" s="56"/>
      <c r="I60" s="56"/>
      <c r="J60" s="56"/>
      <c r="K60" s="56"/>
      <c r="L60" s="56"/>
      <c r="M60" s="56"/>
      <c r="N60" s="56"/>
      <c r="O60" s="56"/>
      <c r="P60" s="56"/>
      <c r="Q60" s="56"/>
      <c r="R60" s="56"/>
      <c r="S60" s="56"/>
    </row>
    <row r="61" ht="14.25" customHeight="1">
      <c r="A61" s="56"/>
      <c r="B61" s="56"/>
      <c r="C61" s="56"/>
      <c r="D61" s="56"/>
      <c r="E61" s="56"/>
      <c r="F61" s="56"/>
      <c r="G61" s="56"/>
      <c r="H61" s="56"/>
      <c r="I61" s="99"/>
      <c r="J61" s="99"/>
      <c r="K61" s="56"/>
      <c r="L61" s="56"/>
      <c r="M61" s="56"/>
      <c r="N61" s="56"/>
      <c r="O61" s="56"/>
      <c r="P61" s="56"/>
      <c r="Q61" s="56"/>
      <c r="R61" s="56"/>
      <c r="S61" s="56"/>
    </row>
    <row r="62" ht="14.25" customHeight="1">
      <c r="A62" s="56"/>
      <c r="B62" s="56"/>
      <c r="C62" s="56"/>
      <c r="D62" s="56"/>
      <c r="E62" s="56"/>
      <c r="F62" s="56"/>
      <c r="G62" s="56"/>
      <c r="H62" s="56"/>
      <c r="I62" s="56"/>
      <c r="J62" s="56"/>
      <c r="K62" s="56"/>
      <c r="L62" s="56"/>
      <c r="M62" s="56"/>
      <c r="N62" s="56"/>
      <c r="O62" s="56"/>
      <c r="P62" s="56"/>
      <c r="Q62" s="56"/>
      <c r="R62" s="56"/>
      <c r="S62" s="56"/>
    </row>
    <row r="63" ht="14.25" customHeight="1">
      <c r="A63" s="56"/>
      <c r="B63" s="56"/>
      <c r="C63" s="56"/>
      <c r="D63" s="56"/>
      <c r="E63" s="56"/>
      <c r="F63" s="56"/>
      <c r="G63" s="56"/>
      <c r="H63" s="56"/>
      <c r="I63" s="56"/>
      <c r="J63" s="56"/>
      <c r="K63" s="56"/>
      <c r="L63" s="56"/>
      <c r="M63" s="56"/>
      <c r="N63" s="56"/>
      <c r="O63" s="56"/>
      <c r="P63" s="56"/>
      <c r="Q63" s="56"/>
      <c r="R63" s="56"/>
      <c r="S63" s="56"/>
    </row>
    <row r="64" ht="14.25" customHeight="1">
      <c r="A64" s="56"/>
      <c r="B64" s="56"/>
      <c r="C64" s="56"/>
      <c r="D64" s="56"/>
      <c r="E64" s="56"/>
      <c r="F64" s="56"/>
      <c r="G64" s="56"/>
      <c r="H64" s="56"/>
      <c r="I64" s="56"/>
      <c r="J64" s="56"/>
      <c r="K64" s="56"/>
      <c r="L64" s="56"/>
      <c r="M64" s="56"/>
      <c r="N64" s="56"/>
      <c r="O64" s="56"/>
      <c r="P64" s="56"/>
      <c r="Q64" s="56"/>
      <c r="R64" s="56"/>
      <c r="S64" s="56"/>
    </row>
    <row r="65" ht="14.25" customHeight="1">
      <c r="A65" s="56"/>
      <c r="B65" s="56"/>
      <c r="C65" s="56"/>
      <c r="D65" s="56"/>
      <c r="E65" s="56"/>
      <c r="F65" s="56"/>
      <c r="G65" s="56"/>
      <c r="H65" s="56"/>
      <c r="I65" s="56"/>
      <c r="J65" s="56"/>
      <c r="K65" s="56"/>
      <c r="L65" s="56"/>
      <c r="M65" s="56"/>
      <c r="N65" s="56"/>
      <c r="O65" s="56"/>
      <c r="P65" s="56"/>
      <c r="Q65" s="56"/>
      <c r="R65" s="56"/>
      <c r="S65" s="56"/>
    </row>
    <row r="66" ht="14.25" customHeight="1">
      <c r="A66" s="56"/>
      <c r="B66" s="56"/>
      <c r="C66" s="56"/>
      <c r="D66" s="56"/>
      <c r="E66" s="56"/>
      <c r="F66" s="56"/>
      <c r="G66" s="56"/>
      <c r="H66" s="56"/>
      <c r="I66" s="56"/>
      <c r="J66" s="56"/>
      <c r="K66" s="56"/>
      <c r="L66" s="56"/>
      <c r="M66" s="56"/>
      <c r="N66" s="56"/>
      <c r="O66" s="56"/>
      <c r="P66" s="56"/>
      <c r="Q66" s="56"/>
      <c r="R66" s="56"/>
      <c r="S66" s="56"/>
    </row>
    <row r="67" ht="14.25" customHeight="1">
      <c r="A67" s="56"/>
      <c r="B67" s="56"/>
      <c r="C67" s="56"/>
      <c r="D67" s="56"/>
      <c r="E67" s="56"/>
      <c r="F67" s="56"/>
      <c r="G67" s="56"/>
      <c r="H67" s="56"/>
      <c r="I67" s="56"/>
      <c r="J67" s="56"/>
      <c r="K67" s="56"/>
      <c r="L67" s="56"/>
      <c r="M67" s="56"/>
      <c r="N67" s="56"/>
      <c r="O67" s="56"/>
      <c r="P67" s="56"/>
      <c r="Q67" s="56"/>
      <c r="R67" s="56"/>
      <c r="S67" s="56"/>
    </row>
    <row r="68" ht="14.25" customHeight="1">
      <c r="A68" s="56"/>
      <c r="B68" s="56"/>
      <c r="C68" s="56"/>
      <c r="D68" s="56"/>
      <c r="E68" s="56"/>
      <c r="F68" s="56"/>
      <c r="G68" s="56"/>
      <c r="H68" s="56"/>
      <c r="I68" s="56"/>
      <c r="J68" s="56"/>
      <c r="K68" s="56"/>
      <c r="L68" s="56"/>
      <c r="M68" s="56"/>
      <c r="N68" s="56"/>
      <c r="O68" s="56"/>
      <c r="P68" s="56"/>
      <c r="Q68" s="56"/>
      <c r="R68" s="56"/>
      <c r="S68" s="56"/>
    </row>
    <row r="69" ht="14.25" customHeight="1">
      <c r="A69" s="56"/>
      <c r="B69" s="56"/>
      <c r="C69" s="56"/>
      <c r="D69" s="56"/>
      <c r="E69" s="56"/>
      <c r="F69" s="56"/>
      <c r="G69" s="56"/>
      <c r="H69" s="56"/>
      <c r="I69" s="56"/>
      <c r="J69" s="56"/>
      <c r="K69" s="56"/>
      <c r="L69" s="56"/>
      <c r="M69" s="56"/>
      <c r="N69" s="56"/>
      <c r="O69" s="56"/>
      <c r="P69" s="56"/>
      <c r="Q69" s="56"/>
      <c r="R69" s="56"/>
      <c r="S69" s="56"/>
    </row>
    <row r="70" ht="14.25" customHeight="1">
      <c r="A70" s="56"/>
      <c r="B70" s="56"/>
      <c r="C70" s="56"/>
      <c r="D70" s="56"/>
      <c r="E70" s="56"/>
      <c r="F70" s="56"/>
      <c r="G70" s="56"/>
      <c r="H70" s="56"/>
      <c r="I70" s="56"/>
      <c r="J70" s="56"/>
      <c r="K70" s="56"/>
      <c r="L70" s="56"/>
      <c r="M70" s="56"/>
      <c r="N70" s="56"/>
      <c r="O70" s="56"/>
      <c r="P70" s="56"/>
      <c r="Q70" s="56"/>
      <c r="R70" s="56"/>
      <c r="S70" s="56"/>
    </row>
    <row r="71" ht="14.25" customHeight="1">
      <c r="A71" s="56"/>
      <c r="B71" s="56"/>
      <c r="C71" s="56"/>
      <c r="D71" s="56"/>
      <c r="E71" s="56"/>
      <c r="F71" s="56"/>
      <c r="G71" s="56"/>
      <c r="H71" s="56"/>
      <c r="I71" s="56"/>
      <c r="J71" s="56"/>
      <c r="K71" s="56"/>
      <c r="L71" s="56"/>
      <c r="M71" s="56"/>
      <c r="N71" s="56"/>
      <c r="O71" s="56"/>
      <c r="P71" s="56"/>
      <c r="Q71" s="56"/>
      <c r="R71" s="56"/>
      <c r="S71" s="56"/>
    </row>
    <row r="72" ht="14.25" customHeight="1">
      <c r="A72" s="56"/>
      <c r="B72" s="56"/>
      <c r="C72" s="56"/>
      <c r="D72" s="56"/>
      <c r="E72" s="56"/>
      <c r="F72" s="56"/>
      <c r="G72" s="56"/>
      <c r="H72" s="56"/>
      <c r="I72" s="56"/>
      <c r="J72" s="56"/>
      <c r="K72" s="56"/>
      <c r="L72" s="56"/>
      <c r="M72" s="56"/>
      <c r="N72" s="56"/>
      <c r="O72" s="56"/>
      <c r="P72" s="56"/>
      <c r="Q72" s="56"/>
      <c r="R72" s="56"/>
      <c r="S72" s="56"/>
    </row>
    <row r="73" ht="14.25" customHeight="1">
      <c r="A73" s="56"/>
      <c r="B73" s="56"/>
      <c r="C73" s="56"/>
      <c r="D73" s="56"/>
      <c r="E73" s="56"/>
      <c r="F73" s="56"/>
      <c r="G73" s="56"/>
      <c r="H73" s="56"/>
      <c r="I73" s="56"/>
      <c r="J73" s="56"/>
      <c r="K73" s="56"/>
      <c r="L73" s="56"/>
      <c r="M73" s="56"/>
      <c r="N73" s="56"/>
      <c r="O73" s="56"/>
      <c r="P73" s="56"/>
      <c r="Q73" s="56"/>
      <c r="R73" s="56"/>
      <c r="S73" s="56"/>
    </row>
    <row r="74" ht="14.25" customHeight="1">
      <c r="A74" s="56"/>
      <c r="B74" s="56"/>
      <c r="C74" s="56"/>
      <c r="D74" s="56"/>
      <c r="E74" s="56"/>
      <c r="F74" s="56"/>
      <c r="G74" s="56"/>
      <c r="H74" s="56"/>
      <c r="I74" s="56"/>
      <c r="J74" s="56"/>
      <c r="K74" s="56"/>
      <c r="L74" s="56"/>
      <c r="M74" s="56"/>
      <c r="N74" s="56"/>
      <c r="O74" s="56"/>
      <c r="P74" s="56"/>
      <c r="Q74" s="56"/>
      <c r="R74" s="56"/>
      <c r="S74" s="56"/>
    </row>
    <row r="75" ht="14.25" customHeight="1">
      <c r="A75" s="56"/>
      <c r="B75" s="56"/>
      <c r="C75" s="56"/>
      <c r="D75" s="56"/>
      <c r="E75" s="56"/>
      <c r="F75" s="56"/>
      <c r="G75" s="56"/>
      <c r="H75" s="56"/>
      <c r="I75" s="56"/>
      <c r="J75" s="56"/>
      <c r="K75" s="56"/>
      <c r="L75" s="56"/>
      <c r="M75" s="56"/>
      <c r="N75" s="56"/>
      <c r="O75" s="56"/>
      <c r="P75" s="56"/>
      <c r="Q75" s="56"/>
      <c r="R75" s="56"/>
      <c r="S75" s="56"/>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M1"/>
    <mergeCell ref="B2:M2"/>
    <mergeCell ref="I7:K7"/>
    <mergeCell ref="C56:F56"/>
  </mergeCells>
  <printOptions/>
  <pageMargins bottom="0.75" footer="0.0" header="0.0" left="0.7" right="0.7" top="0.75"/>
  <pageSetup orientation="landscape"/>
  <drawing r:id="rId1"/>
</worksheet>
</file>