
<file path=[Content_Types].xml><?xml version="1.0" encoding="utf-8"?>
<Types xmlns="http://schemas.openxmlformats.org/package/2006/content-types">
  <Default ContentType="application/vnd.openxmlformats-officedocument.vmlDrawing" Extension="vml"/>
  <Default ContentType="application/xml" Extension="xml"/>
  <Default ContentType="application/vnd.openxmlformats-package.relationships+xml" Extension="rels"/>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sharedStrings+xml" PartName="/xl/sharedStrings.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Chr_1" sheetId="1" r:id="rId3"/>
    <sheet state="visible" name="Chr_2" sheetId="2" r:id="rId4"/>
  </sheets>
  <definedNames>
    <definedName localSheetId="0" name="products_1">Chr_1!$C$8:$H$2143</definedName>
    <definedName localSheetId="0" name="rRNAs1">Chr_1!$A$1824:$H$1828</definedName>
    <definedName localSheetId="1" name="installer.failurerequests_1">Chr_2!$D$11:$H$1129</definedName>
    <definedName hidden="1" localSheetId="0" name="_xlnm._FilterDatabase">Chr_1!$A$1</definedName>
  </definedNames>
  <calcPr/>
</workbook>
</file>

<file path=xl/comments1.xml><?xml version="1.0" encoding="utf-8"?>
<comments xmlns:r="http://schemas.openxmlformats.org/officeDocument/2006/relationships" xmlns="http://schemas.openxmlformats.org/spreadsheetml/2006/main">
  <authors>
    <author/>
  </authors>
  <commentList>
    <comment authorId="0" ref="A1">
      <text>
        <t xml:space="preserve">This is an editable version of B. abortus 2308W. The aim of this document is to provide a simple mechanism for updates in genes annotation. Please, feel free to change products and notes, based on new published information. Please do not forget to include the citation with the hyperlink to the paper that supports the new additions. Thank you very much for your collaboration.
	-Marcela Suárez</t>
      </text>
    </comment>
  </commentList>
</comments>
</file>

<file path=xl/sharedStrings.xml><?xml version="1.0" encoding="utf-8"?>
<sst xmlns="http://schemas.openxmlformats.org/spreadsheetml/2006/main" count="16189" uniqueCount="10390">
  <si>
    <t>Please read the introductory comment</t>
  </si>
  <si>
    <t>Locus_tag in 2308W</t>
  </si>
  <si>
    <t>Gene_synonym</t>
  </si>
  <si>
    <t>Locus_tag in 2308</t>
  </si>
  <si>
    <t>flag</t>
  </si>
  <si>
    <t>Start</t>
  </si>
  <si>
    <t>Stop</t>
  </si>
  <si>
    <t>Strand</t>
  </si>
  <si>
    <t>Product</t>
  </si>
  <si>
    <t>Notes</t>
  </si>
  <si>
    <t>Reference 1</t>
  </si>
  <si>
    <t>Reference 2</t>
  </si>
  <si>
    <t>Reference 3</t>
  </si>
  <si>
    <t>BAW_10001</t>
  </si>
  <si>
    <t>dnaA</t>
  </si>
  <si>
    <t>BAB1_0001</t>
  </si>
  <si>
    <t>chromosomal replication initiationprotein</t>
  </si>
  <si>
    <t>binds to the dnaA-box as an ATP-bound complex at the origin of replication during the initiation ofchromosomal replication; can also affect transcription of multiple genes including itself.</t>
  </si>
  <si>
    <t>BAW_10002</t>
  </si>
  <si>
    <t>dnaN</t>
  </si>
  <si>
    <t>BAB1_0002</t>
  </si>
  <si>
    <t>DNA polymerase III subunit beta</t>
  </si>
  <si>
    <t>binds the polymerase to DNA and acts as a sliding clamp</t>
  </si>
  <si>
    <t>BAW_10003</t>
  </si>
  <si>
    <t>recF</t>
  </si>
  <si>
    <t>BAB1_0003</t>
  </si>
  <si>
    <t>recombination protein F</t>
  </si>
  <si>
    <t>Required for DNA replication; binds preferentially to single-stranded; linear DNA</t>
  </si>
  <si>
    <t>BAW_10004</t>
  </si>
  <si>
    <t>moeB</t>
  </si>
  <si>
    <t>BAB1_0004</t>
  </si>
  <si>
    <t>molybdopterin biosynthesis proteinMoeB</t>
  </si>
  <si>
    <t>ATP-dependent adenylate transferase; transfers adenyl moiety to the MoeD subunit of molybdopterin synthase</t>
  </si>
  <si>
    <t>BAW_10005</t>
  </si>
  <si>
    <t>BAB1_0005</t>
  </si>
  <si>
    <t>c</t>
  </si>
  <si>
    <t>pyridine nucleotide-disulfide oxidoreductase</t>
  </si>
  <si>
    <t>BAW_10006</t>
  </si>
  <si>
    <t>BAB1_0006</t>
  </si>
  <si>
    <t>ABC transporter ATPase</t>
  </si>
  <si>
    <t>BAW_10007</t>
  </si>
  <si>
    <t>BAB1_0007</t>
  </si>
  <si>
    <t>ABC transporter permease</t>
  </si>
  <si>
    <t>BAW_10008</t>
  </si>
  <si>
    <t>BAB1_0008</t>
  </si>
  <si>
    <t>BAW_10009</t>
  </si>
  <si>
    <t>BAB1_0009</t>
  </si>
  <si>
    <t>solute-binding family 5 protein</t>
  </si>
  <si>
    <t>BAW_10010</t>
  </si>
  <si>
    <t>BAB1_0010</t>
  </si>
  <si>
    <t>BAW_10011</t>
  </si>
  <si>
    <t>BAB1_0011</t>
  </si>
  <si>
    <t>predicted protein</t>
  </si>
  <si>
    <t>BAW_10012</t>
  </si>
  <si>
    <t>BAB1_0012</t>
  </si>
  <si>
    <t>BAW_10013</t>
  </si>
  <si>
    <t>BAB1_0013</t>
  </si>
  <si>
    <t>BAW_10014</t>
  </si>
  <si>
    <t>BAB1_0014</t>
  </si>
  <si>
    <t>pseudo</t>
  </si>
  <si>
    <t>Frame shift. Leu/Ile/Val-binding protein family:Extracellular ligand-binding receptor; similar to BMEI1930</t>
  </si>
  <si>
    <t>BAW_10015</t>
  </si>
  <si>
    <t>BAB1_0015</t>
  </si>
  <si>
    <t>BAW_10016</t>
  </si>
  <si>
    <t>BAB1_0016</t>
  </si>
  <si>
    <t>enoyl-CoA hydratase</t>
  </si>
  <si>
    <t>Catalyzes the reversible hydration of unsaturated fatty acyl-CoA to beta-hydroxyacyl-CoA</t>
  </si>
  <si>
    <t>BAW_10017</t>
  </si>
  <si>
    <t>BAB1_0017</t>
  </si>
  <si>
    <t>hydroxymethylglutaryl-CoA lyase</t>
  </si>
  <si>
    <t>catalyzes the formation of acetoacetate and acetyl-CoA from 3-hydroxy-3-methylglutaryl-CoA</t>
  </si>
  <si>
    <t>BAW_10018</t>
  </si>
  <si>
    <t>BAB1_0018</t>
  </si>
  <si>
    <t>methylcrotonoyl-CoA carboxylase</t>
  </si>
  <si>
    <t>BAW_10019</t>
  </si>
  <si>
    <t>BAB1_0019</t>
  </si>
  <si>
    <t>carboxyl transferase</t>
  </si>
  <si>
    <t>BAW_10020</t>
  </si>
  <si>
    <t>ivd</t>
  </si>
  <si>
    <t>BAB1_0020</t>
  </si>
  <si>
    <t>Deletion at N-terminal; predicted protein; similar to BS1330_I0020</t>
  </si>
  <si>
    <t>Brucella suis 1330 genome; accesion number NC_004310</t>
  </si>
  <si>
    <t>BAW_10021</t>
  </si>
  <si>
    <t>BAB1_0021</t>
  </si>
  <si>
    <t>Truncation; similar to 4'-mycarosyl isovaleryl-CoA transferase [Brucella abortus str. 2308 A] and to BS1330_I0023 (Brucella suis 1330)</t>
  </si>
  <si>
    <t>BAW_10022</t>
  </si>
  <si>
    <t>BAB1_0022</t>
  </si>
  <si>
    <t>BAW_10023</t>
  </si>
  <si>
    <t>aroA</t>
  </si>
  <si>
    <t>BAB1_0023</t>
  </si>
  <si>
    <t>3-phosphoshikimate 1-carboxyvinyltransferase</t>
  </si>
  <si>
    <t>catalyzes the formation of 5-O-(1-carboxyvinyl)-3-phosphoshikimate from phosphoenolpyruvateand3-phosphoshikimate in tryptophan biosynthesis</t>
  </si>
  <si>
    <t>BAW_10024</t>
  </si>
  <si>
    <t>cmk</t>
  </si>
  <si>
    <t>BAB1_0024</t>
  </si>
  <si>
    <t>cytidylate kinase</t>
  </si>
  <si>
    <t>Catalyzes the formation of (d)CDP from ATP and (d)CMP</t>
  </si>
  <si>
    <t>BAW_10025</t>
  </si>
  <si>
    <t>rpsA</t>
  </si>
  <si>
    <t>BAB1_0025</t>
  </si>
  <si>
    <t>30S ribosomal protein S1</t>
  </si>
  <si>
    <t>in Escherichia coli this protein is involved in binding to the leader sequence of mRNAs andisitselfbound to the 30S subunit; autoregulates expression via a C-terminal domain; in most gram negative organisms this protein is composed of 6 repeats of the S1 domain while in gram positive there are 4 repeats; the S1 nucleic acid-binding domain is found associated with other proteins</t>
  </si>
  <si>
    <t>BAW_10026</t>
  </si>
  <si>
    <t>BAB1_0026</t>
  </si>
  <si>
    <t>membrane protein</t>
  </si>
  <si>
    <t>BAW_10027</t>
  </si>
  <si>
    <t>lysR13</t>
  </si>
  <si>
    <t>BAB1_0027</t>
  </si>
  <si>
    <t>transcriptional regulator LysR</t>
  </si>
  <si>
    <t>BAW_10028</t>
  </si>
  <si>
    <t>BAB1_0028</t>
  </si>
  <si>
    <t>lytic murein transglycosylase</t>
  </si>
  <si>
    <t>BAW_10029</t>
  </si>
  <si>
    <t>recR</t>
  </si>
  <si>
    <t>BAB1_0029</t>
  </si>
  <si>
    <t>recombination protein RecR</t>
  </si>
  <si>
    <t>involved in a recombinational process of DNA repair; independent of the recBC complex</t>
  </si>
  <si>
    <t>BAW_10030</t>
  </si>
  <si>
    <t>BAB1_0030</t>
  </si>
  <si>
    <t>BAW_10031</t>
  </si>
  <si>
    <t>BAB1_0031</t>
  </si>
  <si>
    <t>DNA polymerase III subunits gammaand tau</t>
  </si>
  <si>
    <t>catalyzes the DNA-template-directed extension of the 3'-end of a DNA strand; the tau chainserves asa scaffold to help in the dimerizaton of the alpha;epsilon and theta core complex; the gamma chain seems to interact with the delta and delta' subunits to transfer the beta subunit on the DNA</t>
  </si>
  <si>
    <t>BAW_10032</t>
  </si>
  <si>
    <t>ffs</t>
  </si>
  <si>
    <t>BAW_10033</t>
  </si>
  <si>
    <t>BAB1_0032</t>
  </si>
  <si>
    <t>histidine triad protein</t>
  </si>
  <si>
    <t>BAW_10034</t>
  </si>
  <si>
    <t>BAB1_0033</t>
  </si>
  <si>
    <t>NUDIX hydrolase</t>
  </si>
  <si>
    <t>BAW_10035</t>
  </si>
  <si>
    <t>pheA</t>
  </si>
  <si>
    <t>BAB1_0034</t>
  </si>
  <si>
    <t>prephenate dehydratase</t>
  </si>
  <si>
    <t>catalyzes the formation of phenylpyruvate from prephenate in phenylalanine biosynthesis</t>
  </si>
  <si>
    <t>BAW_10036</t>
  </si>
  <si>
    <t>kdsB</t>
  </si>
  <si>
    <t>BAB1_0035</t>
  </si>
  <si>
    <t>3-deoxy-manno-octulosonate cytidylyltransferase</t>
  </si>
  <si>
    <t>CMP-2-keto-3-deoxyoctulosonic acid synthetase; catalyzes the formation of CMP-3-deoxy-D-manno-octulosonate from CTP and 3-deoxy-D-manno-octulosonate which is incorporated into LPS</t>
  </si>
  <si>
    <t>BAW_10037</t>
  </si>
  <si>
    <t>BAB1_0036</t>
  </si>
  <si>
    <t>cysteine desulfurase</t>
  </si>
  <si>
    <t>BAW_10038</t>
  </si>
  <si>
    <t>BAB1_0037</t>
  </si>
  <si>
    <t>molybdopterin biosynthesis enzyme</t>
  </si>
  <si>
    <t>BAW_10039</t>
  </si>
  <si>
    <t>BAB1_0038</t>
  </si>
  <si>
    <t>cytochrome o ubiquinol oxidase subunit II</t>
  </si>
  <si>
    <t>BAW_10040</t>
  </si>
  <si>
    <t>qoxB</t>
  </si>
  <si>
    <t>BAB1_0039-0040</t>
  </si>
  <si>
    <t>Frame shift. Cytochrome c oxidase; subunit I; similar to BS1330_I0043 (Brucella suis 1330)</t>
  </si>
  <si>
    <t>Paulsen et al. 2002. Proc Natl Acad Sci U S A. 99(20):13148-53</t>
  </si>
  <si>
    <t>BAW_10041</t>
  </si>
  <si>
    <t>BAB1_0041</t>
  </si>
  <si>
    <t>cytochrome c oxidase subunit III</t>
  </si>
  <si>
    <t>BAW_10042</t>
  </si>
  <si>
    <t>qoxD</t>
  </si>
  <si>
    <t>BAB1_0042</t>
  </si>
  <si>
    <t>cytochrome C oxidase subunit IV</t>
  </si>
  <si>
    <t>BAW_10043</t>
  </si>
  <si>
    <t>BAB1_0043</t>
  </si>
  <si>
    <t>histidine kinase</t>
  </si>
  <si>
    <t>BAW_10044</t>
  </si>
  <si>
    <t>BAB1_0044</t>
  </si>
  <si>
    <t>peptide-binding protein</t>
  </si>
  <si>
    <t>no differences found to consider it a pseudogene</t>
  </si>
  <si>
    <t>BAW_10045</t>
  </si>
  <si>
    <t>tamA</t>
  </si>
  <si>
    <t>BAB1_0045</t>
  </si>
  <si>
    <t>surface antigen</t>
  </si>
  <si>
    <t>Bacterial surface antigen (D15)</t>
  </si>
  <si>
    <t>BAW_10046</t>
  </si>
  <si>
    <t>tamB</t>
  </si>
  <si>
    <t>BAB1_0046</t>
  </si>
  <si>
    <t>Autotransporter translocation and assembly factor TamB</t>
  </si>
  <si>
    <t>This protein translocates adhesins and is essential for full virulence and intracelullar trafficking</t>
  </si>
  <si>
    <t>BAW_10047</t>
  </si>
  <si>
    <t>BAB1_0047</t>
  </si>
  <si>
    <t>BAW_10048</t>
  </si>
  <si>
    <t>BAB1_0048</t>
  </si>
  <si>
    <t>BAW_10049</t>
  </si>
  <si>
    <t>BAB1_0049</t>
  </si>
  <si>
    <t>BAW_10050</t>
  </si>
  <si>
    <t>BAB1_0050</t>
  </si>
  <si>
    <t>BAW_10051</t>
  </si>
  <si>
    <t>BAB1_0051</t>
  </si>
  <si>
    <t>Copper binding protein</t>
  </si>
  <si>
    <t>This protein binds copper  and is related to inorganic ion transport and metabolism</t>
  </si>
  <si>
    <t>BAW_10052</t>
  </si>
  <si>
    <t>BAB1_0052</t>
  </si>
  <si>
    <t>BAW_10053</t>
  </si>
  <si>
    <t>BAB1_0053</t>
  </si>
  <si>
    <t>lactoylglutathione lyase</t>
  </si>
  <si>
    <t>BAW_10054</t>
  </si>
  <si>
    <t>BAB1_0054</t>
  </si>
  <si>
    <t>sodium:proton antiporter</t>
  </si>
  <si>
    <t>BAW_10055</t>
  </si>
  <si>
    <t>pgm</t>
  </si>
  <si>
    <t>BAB1_0055</t>
  </si>
  <si>
    <t>phosphoglucomutase</t>
  </si>
  <si>
    <t>catalyzes the interconversion of alpha-D-glucose 1-phosphate to alpha-D-glucose 6-phosphate</t>
  </si>
  <si>
    <t>BAW_10056</t>
  </si>
  <si>
    <t>BAB1_0056</t>
  </si>
  <si>
    <t>BAW_10057</t>
  </si>
  <si>
    <t>BAB1_0057</t>
  </si>
  <si>
    <t>Haine et al; Infect Immun. 2005 Sep;73(9):5578-86.</t>
  </si>
  <si>
    <t>BAW_10058</t>
  </si>
  <si>
    <t>BAB1_0058</t>
  </si>
  <si>
    <t>esterase/lipase/thioesterase</t>
  </si>
  <si>
    <t>BAW_10059</t>
  </si>
  <si>
    <t>frcK</t>
  </si>
  <si>
    <t>BAB1_0059</t>
  </si>
  <si>
    <t>nucleoside triphosphate hydrolase</t>
  </si>
  <si>
    <t>BAW_10060</t>
  </si>
  <si>
    <t>BAB1_0060</t>
  </si>
  <si>
    <t>fumarylacetoacetate (FAA) hydrolase</t>
  </si>
  <si>
    <t>BAW_10061</t>
  </si>
  <si>
    <t>BAB1_0061</t>
  </si>
  <si>
    <t>BAW_10062</t>
  </si>
  <si>
    <t>BAB1_0062</t>
  </si>
  <si>
    <t>BAW_10063</t>
  </si>
  <si>
    <t>BAB1_0063</t>
  </si>
  <si>
    <t>Protein with unknown function</t>
  </si>
  <si>
    <t>BAW_10064</t>
  </si>
  <si>
    <t>BAB1_0064</t>
  </si>
  <si>
    <t>SLT domain-containing protein</t>
  </si>
  <si>
    <t>BAW_10065</t>
  </si>
  <si>
    <t>BAB1_0065</t>
  </si>
  <si>
    <t>Hly-III-like protein</t>
  </si>
  <si>
    <t>BAW_10066</t>
  </si>
  <si>
    <t>dnaE2</t>
  </si>
  <si>
    <t>BAB1_0066</t>
  </si>
  <si>
    <t>error-prone DNA polymerase</t>
  </si>
  <si>
    <t>DNA polymerase involved in damage-induced mutagenesis and translesion synthesis. It is not the major replicative DNA polymerase.</t>
  </si>
  <si>
    <t>BAW_10067</t>
  </si>
  <si>
    <t>BAB1_0067</t>
  </si>
  <si>
    <t>BAW_10068</t>
  </si>
  <si>
    <t>BAB1_0068</t>
  </si>
  <si>
    <t>BAW_10069</t>
  </si>
  <si>
    <t>btaE</t>
  </si>
  <si>
    <t>BAB1_0069</t>
  </si>
  <si>
    <t>btaE; hyaluronate-binding autotransporter adhesin</t>
  </si>
  <si>
    <t xml:space="preserve"> An adhesin that belongs to the trimeric autotransporter family; is required for full virulence and defines a specific adhesive pole of Brucella suis. Infect Immun 81:996-1007 (2013). This autotransporter is one of the four predicted in Brucella genomes and it has been suggested that the combination present in each genome is related to host and tissue tropism. Other autotransporters with different degree of similarity are encoded in BOV_A0152;  BOV_A1053; and BOV_1937 (pseudogene in B ovis; marine isolates and B abortus). All are pseudogenes in B melitensis 16M</t>
  </si>
  <si>
    <t>BAW_10070</t>
  </si>
  <si>
    <t>BAB1_0070</t>
  </si>
  <si>
    <t>BAW_10071</t>
  </si>
  <si>
    <t>argG</t>
  </si>
  <si>
    <t>BAB1_0071</t>
  </si>
  <si>
    <t>argininosuccinate synthase</t>
  </si>
  <si>
    <t>catalyzes the formation of 2-N(omega)-(L-arginino)succinate from L-citrulline and L-aspartate in arginine biosynthesis; AMP-forming</t>
  </si>
  <si>
    <t>BAW_10072</t>
  </si>
  <si>
    <t>BAB1_0072</t>
  </si>
  <si>
    <t>lysine exporter protein LysE/YggA</t>
  </si>
  <si>
    <t>BAW_10073</t>
  </si>
  <si>
    <t>BAB1_0073</t>
  </si>
  <si>
    <t>BAW_10074</t>
  </si>
  <si>
    <t>BAB1_0074</t>
  </si>
  <si>
    <t>BAW_10075</t>
  </si>
  <si>
    <t>BAB1_0075</t>
  </si>
  <si>
    <t>Putative uncharacterized protein</t>
  </si>
  <si>
    <t>BAW_10076</t>
  </si>
  <si>
    <t>BAB1_0076</t>
  </si>
  <si>
    <t>BAW_10077</t>
  </si>
  <si>
    <t>phhB</t>
  </si>
  <si>
    <t>BAB1_0077</t>
  </si>
  <si>
    <t>pterin-4-alpha-carbinolamine dehydratase</t>
  </si>
  <si>
    <t>4-alpha-hydroxytetrahydrobiopterin dehydratase activity; catalyzes the formation of (6R)-6-(L-erythro-1;2-dihydroxypropyl)-7; 8-dihydro-6H-pterin from (6R)-6-(L-erythro-1;2-dihydroxypropyl)-5;6;7; 8-tetrahydro-4a-hydroxypterin; functions in recycling tetrahydrobiopterin (BH4) in phenylalanine hydroxylase reaction</t>
  </si>
  <si>
    <t>BAW_10078</t>
  </si>
  <si>
    <t>BAB1_0078-0079</t>
  </si>
  <si>
    <t>Frame shift. Low molecular weight phosphotyrosine protein phosphatase. Similar to BS1330_I0083 (Brucella suis 1330)</t>
  </si>
  <si>
    <t>BAW_10079</t>
  </si>
  <si>
    <t>BAB1_0080</t>
  </si>
  <si>
    <t>2`-5` RNA ligase</t>
  </si>
  <si>
    <t>BAW_10080</t>
  </si>
  <si>
    <t>BAB1_0081</t>
  </si>
  <si>
    <t>GDSL family lipase</t>
  </si>
  <si>
    <t>Lipolytic enzyme; G-D-S-L family</t>
  </si>
  <si>
    <t>BAW_10081</t>
  </si>
  <si>
    <t>BAB1_0082</t>
  </si>
  <si>
    <t>sugar ABC transporter ATPase</t>
  </si>
  <si>
    <t>BAW_10082</t>
  </si>
  <si>
    <t>BAB1_0083</t>
  </si>
  <si>
    <t>BAW_10083</t>
  </si>
  <si>
    <t>yccA</t>
  </si>
  <si>
    <t>BAB1_0084</t>
  </si>
  <si>
    <t>BAW_10084</t>
  </si>
  <si>
    <t>pat</t>
  </si>
  <si>
    <t>BAB1_0085-0086</t>
  </si>
  <si>
    <t>Frame shift; phosphinothricin N-acetyltransferase; similar to BS1330_I0089 (Brucella suis 1330)</t>
  </si>
  <si>
    <t>BAW_10085</t>
  </si>
  <si>
    <t>BAB1_0087</t>
  </si>
  <si>
    <t>BAW_10086</t>
  </si>
  <si>
    <t>BAB1_0088</t>
  </si>
  <si>
    <t>BAW_10087</t>
  </si>
  <si>
    <t>BAB1_0089</t>
  </si>
  <si>
    <t>BAW_10088</t>
  </si>
  <si>
    <t>acnA</t>
  </si>
  <si>
    <t>BAB1_0090</t>
  </si>
  <si>
    <t>aconitate hydratase</t>
  </si>
  <si>
    <t>Catalyzes the conversion of citrate to isocitrate</t>
  </si>
  <si>
    <t>BAW_10089</t>
  </si>
  <si>
    <t>ccmA</t>
  </si>
  <si>
    <t>BAB1_0091</t>
  </si>
  <si>
    <t>cytochrome c biogenesis protein CcmA</t>
  </si>
  <si>
    <t>ATP-binding protein; required for proper cytochrome c maturation</t>
  </si>
  <si>
    <t>BAW_10090</t>
  </si>
  <si>
    <t>ccmB</t>
  </si>
  <si>
    <t>BAB1_0092</t>
  </si>
  <si>
    <t>cytochrome c-type biogenesis protein CcmB</t>
  </si>
  <si>
    <t>BAW_10091</t>
  </si>
  <si>
    <t>ccmC</t>
  </si>
  <si>
    <t>BAB1_0093</t>
  </si>
  <si>
    <t>cytochrome c-type biogenesis protein CcmC</t>
  </si>
  <si>
    <t>BAW_10092</t>
  </si>
  <si>
    <t>BAB1_0094</t>
  </si>
  <si>
    <t>heme exporter protein CcmD</t>
  </si>
  <si>
    <t>BAW_10093</t>
  </si>
  <si>
    <t>CycY</t>
  </si>
  <si>
    <t>BAB1_0095</t>
  </si>
  <si>
    <t>thiol:disulfide oxidoreductase DsbE</t>
  </si>
  <si>
    <t>BAW_10094</t>
  </si>
  <si>
    <t>ilvD</t>
  </si>
  <si>
    <t>BAB1_0096</t>
  </si>
  <si>
    <t>dihydroxy-acid dehydratase</t>
  </si>
  <si>
    <t>catalyzes the dehydration of 2;3-dihydroxy-3-methylbutanoate to 3-methyl-2-oxobutanoate invaline andisoleucine biosynthesis</t>
  </si>
  <si>
    <t>BAW_10095</t>
  </si>
  <si>
    <t>BAB1_0097</t>
  </si>
  <si>
    <t>BAW_10096</t>
  </si>
  <si>
    <t>BAB1_0098</t>
  </si>
  <si>
    <t>BAW_10097</t>
  </si>
  <si>
    <t>BAB1_0099</t>
  </si>
  <si>
    <t>response regulator receiver</t>
  </si>
  <si>
    <t>BAW_10098</t>
  </si>
  <si>
    <t>BAB1_0100</t>
  </si>
  <si>
    <t>AsnC family transcriptional regulator</t>
  </si>
  <si>
    <t>BAW_10099</t>
  </si>
  <si>
    <t>BAB1_0101</t>
  </si>
  <si>
    <t>BAW_10100</t>
  </si>
  <si>
    <t>BAB1_0102</t>
  </si>
  <si>
    <t xml:space="preserve">Lipoprotein </t>
  </si>
  <si>
    <t>BAW_10101</t>
  </si>
  <si>
    <t>BAB1_0103</t>
  </si>
  <si>
    <t>BAW_10102</t>
  </si>
  <si>
    <t>BAB1_0104</t>
  </si>
  <si>
    <t>sulfate ABC transporter permease subunit CysW</t>
  </si>
  <si>
    <t>BAW_10103</t>
  </si>
  <si>
    <t>BAB1_0105</t>
  </si>
  <si>
    <t>binding-protein dependent transport system inner membrane protein</t>
  </si>
  <si>
    <t>BAW_10104</t>
  </si>
  <si>
    <t>cysW-1</t>
  </si>
  <si>
    <t>BAB1_0106</t>
  </si>
  <si>
    <t>BAW_10105</t>
  </si>
  <si>
    <t>BAB1_0107</t>
  </si>
  <si>
    <t>BAW_10106</t>
  </si>
  <si>
    <t>cgs</t>
  </si>
  <si>
    <t>BAB1_0108</t>
  </si>
  <si>
    <t>cyclic beta 1-2 glucan synthetase</t>
  </si>
  <si>
    <t>BAW_10107</t>
  </si>
  <si>
    <t>pncB</t>
  </si>
  <si>
    <t>BAB1_0109</t>
  </si>
  <si>
    <t>nicotinate phosphoribosyltransferase</t>
  </si>
  <si>
    <t>catalyzes the formation of nictonate and 5-phospho-alpha-D-ribose 1-diphosphate from nicotinateD-ribonucleotide and diphosphate</t>
  </si>
  <si>
    <t>BAW_10108</t>
  </si>
  <si>
    <t>BAB1_0110</t>
  </si>
  <si>
    <t>phenazine biosynthesis PhzC/PhzF protein</t>
  </si>
  <si>
    <t>Phenazine biosynthesis PhzC/PhzF protein</t>
  </si>
  <si>
    <t>BAW_10109</t>
  </si>
  <si>
    <t>BAB1_0111</t>
  </si>
  <si>
    <t>methyltransferase</t>
  </si>
  <si>
    <t>BAW_10110</t>
  </si>
  <si>
    <t>cscK</t>
  </si>
  <si>
    <t>BAB1_0112</t>
  </si>
  <si>
    <t>ribokinase:carbohydrate kinase</t>
  </si>
  <si>
    <t>BAW_10111</t>
  </si>
  <si>
    <t>BAB1_0113</t>
  </si>
  <si>
    <t>short-chain dehydrogenase/reductase SDR:glucose/ribitol dehydrogenase</t>
  </si>
  <si>
    <t>BAW_10112</t>
  </si>
  <si>
    <t>pbp1-like</t>
  </si>
  <si>
    <t>BAB1_0114</t>
  </si>
  <si>
    <t>glycosyl transferase family protein</t>
  </si>
  <si>
    <t>BAW_10113</t>
  </si>
  <si>
    <t>BAB1_0115</t>
  </si>
  <si>
    <t>outer membrane protein Omp25d precursor</t>
  </si>
  <si>
    <t xml:space="preserve"> similar to BMEI 1830; outer membrane protein Omp25d precursor. This protein is expressed in B. melitensis 16M and B. suis 1330. Member of the group 3 of outer membrane proteins. Contains a common site of signal peptide cleavage (AXAAD). Its function is unknown.</t>
  </si>
  <si>
    <t>BAW_10114</t>
  </si>
  <si>
    <t>BAB1_0116</t>
  </si>
  <si>
    <t>outer membrane protein Omp25c precursor</t>
  </si>
  <si>
    <t xml:space="preserve"> similar to BMEI 1829; outer membrane protein Omp25c precursor. This protein is expressed in B. suis 1330. Member of the group 3 of outer membrane proteins. Contains a common site of signal peptide cleavage (AXAAD). Its function is unknown</t>
  </si>
  <si>
    <t>BAW_10115</t>
  </si>
  <si>
    <t>BAB1_0117</t>
  </si>
  <si>
    <t>3'-5' exonuclease</t>
  </si>
  <si>
    <t>BAW_10116</t>
  </si>
  <si>
    <t>BAB1_0118</t>
  </si>
  <si>
    <t>BAW_10117</t>
  </si>
  <si>
    <t>BAB1_0119</t>
  </si>
  <si>
    <t>BAW_10118</t>
  </si>
  <si>
    <t>polA</t>
  </si>
  <si>
    <t>BAB1_0120</t>
  </si>
  <si>
    <t>DNA polymerase I</t>
  </si>
  <si>
    <t>has 3'-5' exonuclease; 5'-3' exonuclease and 5'-3'polymerase activities; primarily functions tofillgaps during DNA replication and repair</t>
  </si>
  <si>
    <t>BAW_10119</t>
  </si>
  <si>
    <t>BAB1_0121</t>
  </si>
  <si>
    <t>ATP-dependent helicase</t>
  </si>
  <si>
    <t>BAW_10120</t>
  </si>
  <si>
    <t>gyrB</t>
  </si>
  <si>
    <t>BAB1_0122</t>
  </si>
  <si>
    <t>DNA gyrase subunit B</t>
  </si>
  <si>
    <t>negatively supercoils closed circular double-stranded DNA</t>
  </si>
  <si>
    <t>BAW_10121</t>
  </si>
  <si>
    <t>BAB1_0123</t>
  </si>
  <si>
    <t>BAW_10122</t>
  </si>
  <si>
    <t>BAB1_0124</t>
  </si>
  <si>
    <t>BAW_10123</t>
  </si>
  <si>
    <t>BAB1_0125-0126-0127</t>
  </si>
  <si>
    <t xml:space="preserve">  pseudo</t>
  </si>
  <si>
    <t>Frame shift; similar to BS1330_I0128 (Brucella suis 1330); predicted membrane protein</t>
  </si>
  <si>
    <t>BAW_10124</t>
  </si>
  <si>
    <t>BAB1_0127</t>
  </si>
  <si>
    <t>GNAT family N-acetyltransferase</t>
  </si>
  <si>
    <t>BAW_10125</t>
  </si>
  <si>
    <t>BAB1_0128</t>
  </si>
  <si>
    <t>zinc-containing alcohol dehydrogenase</t>
  </si>
  <si>
    <t>BAW_10126</t>
  </si>
  <si>
    <t>BAB1_0129</t>
  </si>
  <si>
    <t>BAW_10127</t>
  </si>
  <si>
    <t>BAB1_0130-0131</t>
  </si>
  <si>
    <t>Frame shift. DEAD/DEAH box helicase:Helicase; C-terminal:ATP/GTP-binding site motif A (P-loop):Helicase-associated region</t>
  </si>
  <si>
    <t xml:space="preserve">Blast match with several ATP-dependent helicase </t>
  </si>
  <si>
    <t>BAW_10128</t>
  </si>
  <si>
    <t>prrB</t>
  </si>
  <si>
    <t>BAB1_0132</t>
  </si>
  <si>
    <t>ATPase-like ATP-binding protein</t>
  </si>
  <si>
    <t>BAW_10129</t>
  </si>
  <si>
    <t>BAB1_0135</t>
  </si>
  <si>
    <t>BAW_10130</t>
  </si>
  <si>
    <t>prrA</t>
  </si>
  <si>
    <t>BAB1_0136</t>
  </si>
  <si>
    <t>BAW_10131</t>
  </si>
  <si>
    <t>BAB1_0137</t>
  </si>
  <si>
    <t>BAW_10132</t>
  </si>
  <si>
    <t>BAB1_0138</t>
  </si>
  <si>
    <t>BAW_10133</t>
  </si>
  <si>
    <t>BAB1_0139</t>
  </si>
  <si>
    <t>nitrogen-fixing NifU; C-terminal</t>
  </si>
  <si>
    <t>Nitrogen-fixing NifU; C-terminal</t>
  </si>
  <si>
    <t>BAW_10134</t>
  </si>
  <si>
    <t>BAB1_0140</t>
  </si>
  <si>
    <t>BAW_10135</t>
  </si>
  <si>
    <t>trpS</t>
  </si>
  <si>
    <t>BAB1_0141</t>
  </si>
  <si>
    <t>tryptophanyl-tRNA synthetase</t>
  </si>
  <si>
    <t>catalyzes a two-step reaction; first charging a tryptophan molecule by linking its carboxylgroup tothe alpha-phosphate of ATP; followed by transfer of the aminoacyl-adenylate to its tRNA</t>
  </si>
  <si>
    <t>BAW_10136</t>
  </si>
  <si>
    <t>murJ</t>
  </si>
  <si>
    <t>BAB1_0142</t>
  </si>
  <si>
    <t>virulence factor MVIN-like</t>
  </si>
  <si>
    <t>BAW_10137</t>
  </si>
  <si>
    <t>glnD</t>
  </si>
  <si>
    <t>BAB1_0143</t>
  </si>
  <si>
    <t>PII uridylyl-transferase</t>
  </si>
  <si>
    <t>catalyzes the uridylylation or deuridylylation of the PII nitrogen regulatory protein</t>
  </si>
  <si>
    <t>BAW_10138</t>
  </si>
  <si>
    <t>BAB1_0144/BMEI1803</t>
  </si>
  <si>
    <t>Phosphate acetyl/butaryl transferase</t>
  </si>
  <si>
    <t>No differences found as compared to Brucella melitensis 16M to consider it a pseudogene; corresponds to BMEI1803; NADP-dependent malic enzyme</t>
  </si>
  <si>
    <t>BAW_10139</t>
  </si>
  <si>
    <t>BAB1_0144/BMEI1802</t>
  </si>
  <si>
    <t>No differences found as compared to Brucella melitensis 16M to consider it a pseudogene; corresponds to BMEI1802; NADP-dependent malic enzyme</t>
  </si>
  <si>
    <t>DelVecchio et al. 2002. Proc Natl Acad Sci U S A. 99(1):443-8.</t>
  </si>
  <si>
    <t>BAW_10140</t>
  </si>
  <si>
    <t>mutS</t>
  </si>
  <si>
    <t>BAB1_0146</t>
  </si>
  <si>
    <t>DNA mismatch repair protein MutS</t>
  </si>
  <si>
    <t>This protein performs the mismatch recognition step during the DNA repair process</t>
  </si>
  <si>
    <t>BAW_10141</t>
  </si>
  <si>
    <t>BAB1_0147</t>
  </si>
  <si>
    <t>Ornithine N-acetylase</t>
  </si>
  <si>
    <t>Catalizes the first step in the synthesis of Ornithine Lipid</t>
  </si>
  <si>
    <t>BAW_10142</t>
  </si>
  <si>
    <t>lspA</t>
  </si>
  <si>
    <t>BAB1_0148</t>
  </si>
  <si>
    <t>lipoprotein signal peptidase</t>
  </si>
  <si>
    <t>lipoprotein signal peptidase; integral membrane protein that removes signal peptides from prolipoproteins during lipoprotein biosynthesis</t>
  </si>
  <si>
    <t>BAW_10143</t>
  </si>
  <si>
    <t>BAB1_0149</t>
  </si>
  <si>
    <t>tRNA/rRNA methyltransferase SpoU</t>
  </si>
  <si>
    <t>BAW_10144</t>
  </si>
  <si>
    <t>BAB1_0150</t>
  </si>
  <si>
    <t>SAM dependent methyltransferase</t>
  </si>
  <si>
    <t>SAM dependent methyltransferase; putative</t>
  </si>
  <si>
    <t>BAW_10145</t>
  </si>
  <si>
    <t>BAB1_0151</t>
  </si>
  <si>
    <t>BAW_10146</t>
  </si>
  <si>
    <t>ihfB</t>
  </si>
  <si>
    <t>BAB1_0152</t>
  </si>
  <si>
    <t>integration host factor subunit beta</t>
  </si>
  <si>
    <t>This protein is one of the two subunits of integration host factor; a specific DNA-bindingproteinthat functions in genetic recombination as well as in transcriptional and translational control</t>
  </si>
  <si>
    <t>BAW_10147</t>
  </si>
  <si>
    <t>sppA</t>
  </si>
  <si>
    <t>BAB1_0153</t>
  </si>
  <si>
    <t>Clp protease</t>
  </si>
  <si>
    <t>BAW_10148</t>
  </si>
  <si>
    <t>lptC</t>
  </si>
  <si>
    <t>BAB1_0154</t>
  </si>
  <si>
    <t>BAW_10149</t>
  </si>
  <si>
    <t>lptA</t>
  </si>
  <si>
    <t>BAB1_0155</t>
  </si>
  <si>
    <t>OstA-like protein</t>
  </si>
  <si>
    <t>BAW_10150</t>
  </si>
  <si>
    <t>lptB</t>
  </si>
  <si>
    <t>BAB1_0156</t>
  </si>
  <si>
    <t>BAW_10151</t>
  </si>
  <si>
    <t>rpoN</t>
  </si>
  <si>
    <t>BAB1_0157</t>
  </si>
  <si>
    <t>RNA polymerase factor sigma-54</t>
  </si>
  <si>
    <t>sigma factors are initiation factors that promote the attachment of RNA polymerase to specificinitiation sites and are then released; sigma 54 factor is responsible for the expression of enzymes involved in nitrogen assimilation and metabolism; the rhizobia often have 2 copies of this sigma factor; in Rhizobium etli RpoN1 shown to be involved in the assimilation of several nitrogen and carbon sources during free-living aerobic growth and RpoN2 is involved in symbiotic nitrogen fixation; in Bradyrhizobium both RpoN1 and N2 are functional in free-living and symbiotic conditions; rpoN1 gene was regulated in response to oxygen. Not need it for B. melitensis 16M to cause damage in cells or mice</t>
  </si>
  <si>
    <t>BAW_10152</t>
  </si>
  <si>
    <t>BAB1_0158</t>
  </si>
  <si>
    <t>BAW_10153</t>
  </si>
  <si>
    <t>yfiA</t>
  </si>
  <si>
    <t>BAB1_0159</t>
  </si>
  <si>
    <t>sigma 54 modulation protein/ribosomal protein S30EA</t>
  </si>
  <si>
    <t>BAW_10154</t>
  </si>
  <si>
    <t>ptsN</t>
  </si>
  <si>
    <t>BAB1_0160</t>
  </si>
  <si>
    <t>PTS transporter subunit IIA-like nitrogen-regulatory protein PtsN</t>
  </si>
  <si>
    <t>Phosphoenolpyruvate-dependent sugar phosphotransferase system; EIIA 2:PTS IIA-like nitrogen-regulatory protein PtsN</t>
  </si>
  <si>
    <t>BAW_10155</t>
  </si>
  <si>
    <t>BAB1_0161</t>
  </si>
  <si>
    <t>BAW_10156</t>
  </si>
  <si>
    <t>BAB1_0162</t>
  </si>
  <si>
    <t>heat shock protein Hsp20</t>
  </si>
  <si>
    <t>BAW_10157</t>
  </si>
  <si>
    <t>BAB1_0163</t>
  </si>
  <si>
    <t>BAW_10158</t>
  </si>
  <si>
    <t>BAB1_0164</t>
  </si>
  <si>
    <t>BAW_10159</t>
  </si>
  <si>
    <t>BAB1_0165</t>
  </si>
  <si>
    <t>helix-hairpin-helix DNA-binding domain-containing protein</t>
  </si>
  <si>
    <t>BAW_10160</t>
  </si>
  <si>
    <t>BAB1_0166</t>
  </si>
  <si>
    <t>CysZ-like protein</t>
  </si>
  <si>
    <t>putative role in sulfur assimilation</t>
  </si>
  <si>
    <t>BAW_10161</t>
  </si>
  <si>
    <t>BAB1_0167</t>
  </si>
  <si>
    <t>BAW_10162</t>
  </si>
  <si>
    <t>BAB1_0168</t>
  </si>
  <si>
    <t>BAW_10163</t>
  </si>
  <si>
    <t>BAB1_0169</t>
  </si>
  <si>
    <t>BAW_10164</t>
  </si>
  <si>
    <t>grpE</t>
  </si>
  <si>
    <t>BAB1_0170</t>
  </si>
  <si>
    <t>heat shock protein GrpE</t>
  </si>
  <si>
    <t>with DnaK and DnaJ acts in response to hyperosmotic and heat shock by preventing the aggregation ofstress-denatured proteins; may act as a thermosensor</t>
  </si>
  <si>
    <t>BAW_10165</t>
  </si>
  <si>
    <t>hrcA</t>
  </si>
  <si>
    <t>BAB1_0171</t>
  </si>
  <si>
    <t>heat-inducible transcription repressor</t>
  </si>
  <si>
    <t>Negative regulator of class I heat shock genes (grpE-dnaK-dnaJ and groELS operons). Prevents heat-shock induction of these operons</t>
  </si>
  <si>
    <t>BAW_10166</t>
  </si>
  <si>
    <t>rph</t>
  </si>
  <si>
    <t>BAB1_0172</t>
  </si>
  <si>
    <t>ribonuclease PH</t>
  </si>
  <si>
    <t>RNase PH; tRNA nucleotidyltransferase; forms hexamers in Bacillus subtilis; phosphoroltic 3'-5'exoribonuclease; involved in maturation of tRNA precursors and removes terminal nucleotides near CCA acceptor arms of mature tRNAs</t>
  </si>
  <si>
    <t>BAW_10167</t>
  </si>
  <si>
    <t>BAB1_0173-0174</t>
  </si>
  <si>
    <t>Frame shift; lactoylglutathione lyase; putative; similar to BS1330_I0174 (Brucella suis 1330)</t>
  </si>
  <si>
    <t>BAW_10168</t>
  </si>
  <si>
    <t>BAB1_0175</t>
  </si>
  <si>
    <t>putative deoxyribonucleotide triphosphate pyrophosphatase</t>
  </si>
  <si>
    <t>HAM1-like protein; Rec-dependent growth; RgdB; yggV; it is suspected that this protein functions toremove misincorporated bases such as xanthine or hypoxanthine</t>
  </si>
  <si>
    <t>BAW_10169</t>
  </si>
  <si>
    <t>BAB1_0176</t>
  </si>
  <si>
    <t>coproporphyrinogen III oxidase</t>
  </si>
  <si>
    <t>catalyzes the oxygen-independent formation of protoporphyrinogen-IX from coproporphyrinogen-III</t>
  </si>
  <si>
    <t>BAW_10170</t>
  </si>
  <si>
    <t>BAB1_0177</t>
  </si>
  <si>
    <t>uroporphyrin-III C/tetrapyrrole methyltransferase</t>
  </si>
  <si>
    <t>BAW_10171</t>
  </si>
  <si>
    <t>BAB1_0178</t>
  </si>
  <si>
    <t>BAW_10172</t>
  </si>
  <si>
    <t>cysG</t>
  </si>
  <si>
    <t>BAB1_0179</t>
  </si>
  <si>
    <t>BAW_10173</t>
  </si>
  <si>
    <t>BAB1_0180</t>
  </si>
  <si>
    <t>BAW_10174</t>
  </si>
  <si>
    <t>cysI</t>
  </si>
  <si>
    <t>BAB1_0181</t>
  </si>
  <si>
    <t>nitrite/sulfite reductase ferredoxin subunit</t>
  </si>
  <si>
    <t>BAW_10175</t>
  </si>
  <si>
    <t>cysH</t>
  </si>
  <si>
    <t>BAB1_0182</t>
  </si>
  <si>
    <t>phosphoadenosine phosphosulfate reductase</t>
  </si>
  <si>
    <t>catalyzes the reduction of 3'-phosphoadenylyl sulfate into sulfite</t>
  </si>
  <si>
    <t>BAW_10176</t>
  </si>
  <si>
    <t>BAB1_0183</t>
  </si>
  <si>
    <t>BAW_10177</t>
  </si>
  <si>
    <t>BAB1_0184</t>
  </si>
  <si>
    <t>BAW_10178</t>
  </si>
  <si>
    <t>BAB1_0185</t>
  </si>
  <si>
    <t>methylated-DNA-[protein]-cysteineS-methyltransferase</t>
  </si>
  <si>
    <t>BAW_10179</t>
  </si>
  <si>
    <t>BAB1_0186</t>
  </si>
  <si>
    <t>BAW_10180</t>
  </si>
  <si>
    <t>BAB1_0187</t>
  </si>
  <si>
    <t>BAW_10181</t>
  </si>
  <si>
    <t>metH</t>
  </si>
  <si>
    <t>BAB1_0188</t>
  </si>
  <si>
    <t>B12-dependent methionine synthase</t>
  </si>
  <si>
    <t>one of two methionine synthases in Escherichia coli; MetH catalyzes a methyl transfer reactionfrommethyltetrahydrofolate to homocysteine to create methionine; requires zinc for activity</t>
  </si>
  <si>
    <t>BAW_10182</t>
  </si>
  <si>
    <t>babR</t>
  </si>
  <si>
    <t>BAB1_0190</t>
  </si>
  <si>
    <t>LuxR family transcriptional regulator</t>
  </si>
  <si>
    <t>Also known as BlxR</t>
  </si>
  <si>
    <t>BAW_10183</t>
  </si>
  <si>
    <t>BAB1_0191</t>
  </si>
  <si>
    <t>aminotransferase</t>
  </si>
  <si>
    <t>BAW_10184</t>
  </si>
  <si>
    <t>BAB1_0192</t>
  </si>
  <si>
    <t>BAW_10185</t>
  </si>
  <si>
    <t>cysD</t>
  </si>
  <si>
    <t>BAB1_0193</t>
  </si>
  <si>
    <t>sulfate adenylyltransferase subunit 2</t>
  </si>
  <si>
    <t>with CysN catalyzes the formation of adenylylsulfate from sulfate and ATP</t>
  </si>
  <si>
    <t>BAW_10186</t>
  </si>
  <si>
    <t>CysNC</t>
  </si>
  <si>
    <t>BAB1_0194</t>
  </si>
  <si>
    <t>bifunctional sulfate adenylyltransferase subunit 1/adenylylsulfate kinase</t>
  </si>
  <si>
    <t>in Rhizobium meliloti this protein is involved in the synthesis of nodulation factors thatareactiveon the roots of alfalfa; catalyzes formation of activated sulfate intermediate; converts ATP and sulfate to diphosphate and adenylylsulfate and then ATP and adenylyl sulfate to ADP and 3'-phosphoadenylyl sulfate; the activated intermediate is transferred to the nodulation factors by NodH; may interact with NodP and NodQ; similar to the CysD and CysN proteins from EScherichia coli involved in cysteine biosynthesis</t>
  </si>
  <si>
    <t>BAW_10187</t>
  </si>
  <si>
    <t>cysQ</t>
  </si>
  <si>
    <t>BAB1_0195</t>
  </si>
  <si>
    <t>inositol phosphatase/fructose-1;6-bisphosphatase</t>
  </si>
  <si>
    <t>BAW_10188</t>
  </si>
  <si>
    <t>crp2</t>
  </si>
  <si>
    <t>BAB1_0196</t>
  </si>
  <si>
    <t>Crp/Fnr family transcriptional regulator</t>
  </si>
  <si>
    <t>BAW_10189</t>
  </si>
  <si>
    <t>BAB1_0197</t>
  </si>
  <si>
    <t>LuxR family regulatory protein</t>
  </si>
  <si>
    <t>BAW_10190</t>
  </si>
  <si>
    <t>BAB1_0198</t>
  </si>
  <si>
    <t>BAW_10191</t>
  </si>
  <si>
    <t>glpR</t>
  </si>
  <si>
    <t>BAB1_0199</t>
  </si>
  <si>
    <t>glycerol-3-phosphate transcriptional regulator</t>
  </si>
  <si>
    <t>BAW_10192</t>
  </si>
  <si>
    <t>glpD</t>
  </si>
  <si>
    <t>BAB1_0200</t>
  </si>
  <si>
    <t>glycerol-3-phosphate dehydrogenase</t>
  </si>
  <si>
    <t>in Escherichia coli this homodimeric enzyme is expressed under aerobic conditions; anaerobic expression is repressed by the arcAB system; converts sn-glycerol-3-phosphate and ubiquinone-8 to dihydroxy acetone phosphate and ubiquinol-8; associates with the cytoplasmic membrane</t>
  </si>
  <si>
    <t>BAW_10193</t>
  </si>
  <si>
    <t>BAB1_0201</t>
  </si>
  <si>
    <t>BAW_10194</t>
  </si>
  <si>
    <t>BAB1_0202-0203</t>
  </si>
  <si>
    <t>Frame shift. Aldehyde dehydrogenase; similar to BS1330_I0202 (Brucella suis 1330)</t>
  </si>
  <si>
    <t>BAW_10195</t>
  </si>
  <si>
    <t>BAB1_0204</t>
  </si>
  <si>
    <t>BAW_10196</t>
  </si>
  <si>
    <t>BAB1_0205</t>
  </si>
  <si>
    <t>33 bp insertion at C-terminal; predicted protein; similar to BS1330_I0204 (Brucella suis 1330)</t>
  </si>
  <si>
    <t>BAW_10197</t>
  </si>
  <si>
    <t>BAB1_0206</t>
  </si>
  <si>
    <t>transcriptional regulator LacI</t>
  </si>
  <si>
    <t>BAW_10198</t>
  </si>
  <si>
    <t>BAB1_0207</t>
  </si>
  <si>
    <t>Double frame shift; ABC transporter ATP-binding protein; corresponds to BMEI1742 (Brucella melitensis 16M)</t>
  </si>
  <si>
    <t>BAW_10199</t>
  </si>
  <si>
    <t>BAB1_0210</t>
  </si>
  <si>
    <t>BAW_10200</t>
  </si>
  <si>
    <t>BAB1_0211</t>
  </si>
  <si>
    <t>aldehyde dehydrogenase</t>
  </si>
  <si>
    <t>BAW_10201</t>
  </si>
  <si>
    <t>BAB1_0212</t>
  </si>
  <si>
    <t>BAW_10202</t>
  </si>
  <si>
    <t>BAB1_0213</t>
  </si>
  <si>
    <t>TENA/THI-4 protein</t>
  </si>
  <si>
    <t>BAW_10203</t>
  </si>
  <si>
    <t>BAB1_0214</t>
  </si>
  <si>
    <t>ABC transporter substrate-bindingprotein</t>
  </si>
  <si>
    <t>BAW_10204</t>
  </si>
  <si>
    <t>thiE</t>
  </si>
  <si>
    <t>BAB1_0215</t>
  </si>
  <si>
    <t>thiamine-phosphate pyrophosphorylase</t>
  </si>
  <si>
    <t>Condenses 4-methyl-5-(beta-hydroxyethyl)-thiazole monophosphate and 4-amino-5-hydroxymethylpyrimidine pyrophosphate to form thiamine monophosphate</t>
  </si>
  <si>
    <t>BAW_10205</t>
  </si>
  <si>
    <t>thiG</t>
  </si>
  <si>
    <t>BAB1_0216</t>
  </si>
  <si>
    <t>thiazole synthase</t>
  </si>
  <si>
    <t>functions in thiamine (vitamin B1) biosynthesis; in Bacillus subtilis this enzyme catalyzestheformation of thiazole from dehydroxyglycine and 1-deoxy-D-xylulose-5-phosphate and ThiS-thiocarboxylate</t>
  </si>
  <si>
    <t>BAW_10206</t>
  </si>
  <si>
    <t>thiS</t>
  </si>
  <si>
    <t>BAB1_0217</t>
  </si>
  <si>
    <t>sulfur carrier protein ThiS</t>
  </si>
  <si>
    <t>BAW_10207</t>
  </si>
  <si>
    <t>thiO</t>
  </si>
  <si>
    <t>BAB1_0218</t>
  </si>
  <si>
    <t>mercuric reductase</t>
  </si>
  <si>
    <t>BAW_10208</t>
  </si>
  <si>
    <t>thiD</t>
  </si>
  <si>
    <t>BAB1_0219</t>
  </si>
  <si>
    <t>aspartic protease</t>
  </si>
  <si>
    <t>BAW_10209</t>
  </si>
  <si>
    <t>BAB1_0220</t>
  </si>
  <si>
    <t>PAS domain-containing protein</t>
  </si>
  <si>
    <t>BAW_10210</t>
  </si>
  <si>
    <t>BAB1_0221</t>
  </si>
  <si>
    <t>copper-translocating P-type ATPase</t>
  </si>
  <si>
    <t>similar to BR0220; copper-translocating P-type ATPase</t>
  </si>
  <si>
    <t>BAW_10211</t>
  </si>
  <si>
    <t>merR7</t>
  </si>
  <si>
    <t>BAB1_0222</t>
  </si>
  <si>
    <t>transcriptional regulator MerR</t>
  </si>
  <si>
    <t>Bacterial regulatory protein; MerR family:ATP/GTP-binding site motif A (P-loop)</t>
  </si>
  <si>
    <t>BAW_10212</t>
  </si>
  <si>
    <t>BAB1_0223</t>
  </si>
  <si>
    <t>binding-protein-dependent transporter inner membrane component</t>
  </si>
  <si>
    <t>BAW_10213</t>
  </si>
  <si>
    <t>BAB1_0224</t>
  </si>
  <si>
    <t>ATP/GTP-binding site motif A (P-loop):ABC transporter:AAA ATPase</t>
  </si>
  <si>
    <t>BAW_10214</t>
  </si>
  <si>
    <t>BAB1_0225</t>
  </si>
  <si>
    <t>BAW_10215</t>
  </si>
  <si>
    <t>BAB1_0226</t>
  </si>
  <si>
    <t>glycine betaine ABC transporter substrate-binding protein</t>
  </si>
  <si>
    <t>BAW_10216</t>
  </si>
  <si>
    <t>BAB1_0227</t>
  </si>
  <si>
    <t>BAW_10217</t>
  </si>
  <si>
    <t>gdhA</t>
  </si>
  <si>
    <t>BAB1_0228</t>
  </si>
  <si>
    <t>glutamate dehydrogenase</t>
  </si>
  <si>
    <t>BAW_10218</t>
  </si>
  <si>
    <t>BAB1_0229</t>
  </si>
  <si>
    <t>BAW_10219</t>
  </si>
  <si>
    <t>BAB1_0230</t>
  </si>
  <si>
    <t>BAW_10220</t>
  </si>
  <si>
    <t>soxD</t>
  </si>
  <si>
    <t>BAB1_0231</t>
  </si>
  <si>
    <t>sarcosine oxidase subunit delta</t>
  </si>
  <si>
    <t>BAW_10221</t>
  </si>
  <si>
    <t>soxA</t>
  </si>
  <si>
    <t>BAB1_0232-0234</t>
  </si>
  <si>
    <t>Frame shift and premature stop codon; sarcosine oxidase; alpha subunit; similar to BS1330_I0231 (Brucella suis 1330)</t>
  </si>
  <si>
    <t>BAW_10222</t>
  </si>
  <si>
    <t>soxG</t>
  </si>
  <si>
    <t>BAB1_0235</t>
  </si>
  <si>
    <t>sarcosine oxidase subunit gamma</t>
  </si>
  <si>
    <t>BAW_10223</t>
  </si>
  <si>
    <t>BAB1_0236</t>
  </si>
  <si>
    <t>amidohydrolase 2</t>
  </si>
  <si>
    <t>BAW_10224</t>
  </si>
  <si>
    <t>iclR5</t>
  </si>
  <si>
    <t>BAB1_0237</t>
  </si>
  <si>
    <t>MarR family regulatory protein</t>
  </si>
  <si>
    <t>BAW_10225</t>
  </si>
  <si>
    <t>BAB1_0238</t>
  </si>
  <si>
    <t>solute-binding family 1 protein</t>
  </si>
  <si>
    <t>BAW_10226</t>
  </si>
  <si>
    <t>BAB1_0239</t>
  </si>
  <si>
    <t>BAW_10227</t>
  </si>
  <si>
    <t>BAB1_0240</t>
  </si>
  <si>
    <t>BAW_10228</t>
  </si>
  <si>
    <t>BAB1_0241</t>
  </si>
  <si>
    <t>BAW_10229</t>
  </si>
  <si>
    <t>BAB1_0242</t>
  </si>
  <si>
    <t>mandelate racemase/muconate lactonizing protein</t>
  </si>
  <si>
    <t>BAW_10230</t>
  </si>
  <si>
    <t>BAB1_0243</t>
  </si>
  <si>
    <t>BAW_10231</t>
  </si>
  <si>
    <t>BAB1_0244</t>
  </si>
  <si>
    <t>oxidoreductase</t>
  </si>
  <si>
    <t>BAW_10232</t>
  </si>
  <si>
    <t>BAB1_0245</t>
  </si>
  <si>
    <t>BAW_10233</t>
  </si>
  <si>
    <t>BAB1_0246</t>
  </si>
  <si>
    <t>BAW_10234</t>
  </si>
  <si>
    <t>BAB1_0247</t>
  </si>
  <si>
    <t>fumarylacetoacetate hydrolase</t>
  </si>
  <si>
    <t>BAW_10235</t>
  </si>
  <si>
    <t>BAB1_0248</t>
  </si>
  <si>
    <t>BAW_10236</t>
  </si>
  <si>
    <t>BAB1_0249</t>
  </si>
  <si>
    <t>BAW_10237</t>
  </si>
  <si>
    <t>BAB1_0250</t>
  </si>
  <si>
    <t>phage integrase</t>
  </si>
  <si>
    <t>BAW_10238</t>
  </si>
  <si>
    <t>BAB1_0251</t>
  </si>
  <si>
    <t>BAW_10239</t>
  </si>
  <si>
    <t>BAB1_0252</t>
  </si>
  <si>
    <t>BAW_10240</t>
  </si>
  <si>
    <t>BAB1_0253</t>
  </si>
  <si>
    <t>BAW_10241</t>
  </si>
  <si>
    <t>BAB1_0254</t>
  </si>
  <si>
    <t>BAW_10242</t>
  </si>
  <si>
    <t>BAB1_0255</t>
  </si>
  <si>
    <t>virulence-associated protein E</t>
  </si>
  <si>
    <t>BAW_10243</t>
  </si>
  <si>
    <t>BAB1_0256</t>
  </si>
  <si>
    <t>Frame shift. Hypothetical Membrane Spanning Protein; similar to BMEI169</t>
  </si>
  <si>
    <t>Brucella melitensis 16M genome; accession number NC_003317</t>
  </si>
  <si>
    <t>BAW_10244</t>
  </si>
  <si>
    <t>BAB1_0257</t>
  </si>
  <si>
    <t>similar to BMEI1695; predicted protein</t>
  </si>
  <si>
    <t>BAW_10245</t>
  </si>
  <si>
    <t>BAB1_0258</t>
  </si>
  <si>
    <t>BAW_10246</t>
  </si>
  <si>
    <t>BAB1_0259</t>
  </si>
  <si>
    <t>BAW_10247</t>
  </si>
  <si>
    <t>BAB1_0260</t>
  </si>
  <si>
    <t>flagellar protein FlgJ</t>
  </si>
  <si>
    <t>BAW_10248</t>
  </si>
  <si>
    <t>BAB1_0261</t>
  </si>
  <si>
    <t>Frame shift. Predicted Membrane Spanning Protein; similar to BMEI1691</t>
  </si>
  <si>
    <t>BAW_10249</t>
  </si>
  <si>
    <t>BAB1_0263</t>
  </si>
  <si>
    <t>BAW_10250</t>
  </si>
  <si>
    <t>BAB1_0264</t>
  </si>
  <si>
    <t>BAW_10251</t>
  </si>
  <si>
    <t>BAB1_0265</t>
  </si>
  <si>
    <t>BAW_10252</t>
  </si>
  <si>
    <t>BAB1_0266</t>
  </si>
  <si>
    <t>BAW_10253</t>
  </si>
  <si>
    <t>BAB1_0267</t>
  </si>
  <si>
    <t>BAW_10254</t>
  </si>
  <si>
    <t>BAB1_0268</t>
  </si>
  <si>
    <t>BAW_10255</t>
  </si>
  <si>
    <t>BAB1_0269</t>
  </si>
  <si>
    <t>BAW_10256</t>
  </si>
  <si>
    <t>BAB1_0270</t>
  </si>
  <si>
    <t>zinc-dependent metallopeptidase</t>
  </si>
  <si>
    <t>BAW_10257</t>
  </si>
  <si>
    <t>BAB1_0271</t>
  </si>
  <si>
    <t>BAW_10258</t>
  </si>
  <si>
    <t>BAB1_0272</t>
  </si>
  <si>
    <t>BAW_10259</t>
  </si>
  <si>
    <t>BAB1_0273</t>
  </si>
  <si>
    <t>BAW_10260</t>
  </si>
  <si>
    <t>BAB1_0274</t>
  </si>
  <si>
    <t>BAW_10261</t>
  </si>
  <si>
    <t>BAB1_0275</t>
  </si>
  <si>
    <t>BAW_10262</t>
  </si>
  <si>
    <t>BAB1_0276</t>
  </si>
  <si>
    <t>BAW_10263</t>
  </si>
  <si>
    <t>BAB1_0277</t>
  </si>
  <si>
    <t>BAW_10264</t>
  </si>
  <si>
    <t>BAB1_0278</t>
  </si>
  <si>
    <t>BAW_10265</t>
  </si>
  <si>
    <t>BtpA</t>
  </si>
  <si>
    <t>BAB1_0279</t>
  </si>
  <si>
    <t>Type IV secreted effector with the ability to interfere with TLR-2 signal transduction</t>
  </si>
  <si>
    <t>BAW_10266</t>
  </si>
  <si>
    <t>BAB1_0280</t>
  </si>
  <si>
    <t>zinc-binding protein</t>
  </si>
  <si>
    <t>BAW_10267</t>
  </si>
  <si>
    <t>maf-1</t>
  </si>
  <si>
    <t>BAB1_0281</t>
  </si>
  <si>
    <t>Maf-like protein</t>
  </si>
  <si>
    <t>Maf; overexpression in Bacillus subtilis inhibits septation in the dividing cell</t>
  </si>
  <si>
    <t>BAW_10268</t>
  </si>
  <si>
    <t>infA</t>
  </si>
  <si>
    <t>BAB1_0282</t>
  </si>
  <si>
    <t>translation initiation factor IF-1</t>
  </si>
  <si>
    <t>stimulates the activities of the other two initiation factors; IF-2 and IF-3</t>
  </si>
  <si>
    <t>BAW_10269</t>
  </si>
  <si>
    <t>BAB1_0283</t>
  </si>
  <si>
    <t>low molecular weight phosphotyrosine protein phosphatase</t>
  </si>
  <si>
    <t>BAW_10270</t>
  </si>
  <si>
    <t>BAB1_0284</t>
  </si>
  <si>
    <t>BAW_10271</t>
  </si>
  <si>
    <t>hisD</t>
  </si>
  <si>
    <t>BAB1_0285</t>
  </si>
  <si>
    <t>histidinol dehydrogenase</t>
  </si>
  <si>
    <t>catalyzes the oxidation of L-histidinol to L-histidinaldehyde and then to L-histidine in histidinebiosynthesis; functions as a dimer</t>
  </si>
  <si>
    <t>BAW_10272</t>
  </si>
  <si>
    <t>BAB1_0286</t>
  </si>
  <si>
    <t>BAW_10273</t>
  </si>
  <si>
    <t>murA</t>
  </si>
  <si>
    <t>BAB1_0287</t>
  </si>
  <si>
    <t>UDP-N-acetylglucosamine 1-carboxyvinyltransferase</t>
  </si>
  <si>
    <t>adds enolpyruvyl to UDP-N-acetylglucosamine as a component of cell wall formation; gram-positive bacteria have 2 copies of MurA which are active</t>
  </si>
  <si>
    <t>BAW_10274</t>
  </si>
  <si>
    <t>BAB1_0288</t>
  </si>
  <si>
    <t>BAW_10275</t>
  </si>
  <si>
    <t>BAB1_0289-0290</t>
  </si>
  <si>
    <t>Frame shift; BRO family protein; similar to BS1330_I0259 (Brucella suis 1330)</t>
  </si>
  <si>
    <t>BAW_10276</t>
  </si>
  <si>
    <t>BAB1_0291</t>
  </si>
  <si>
    <t>BAW_10277</t>
  </si>
  <si>
    <t>BAB1_0292</t>
  </si>
  <si>
    <t>site-specific recombinase</t>
  </si>
  <si>
    <t>BAW_10278</t>
  </si>
  <si>
    <t>BAB1_0293</t>
  </si>
  <si>
    <t>Important deletion near C-terminal; similar to BMEI0903 (Brucella melitensis 16M) and BS1330_I0262 (Brucella suis 1330); conserved predicted protein</t>
  </si>
  <si>
    <t>BAW_10279</t>
  </si>
  <si>
    <t>BAB1_1102</t>
  </si>
  <si>
    <t>BAW_10280</t>
  </si>
  <si>
    <t>BAB1_0294</t>
  </si>
  <si>
    <t>BAW_10281</t>
  </si>
  <si>
    <t>BAB1_0295</t>
  </si>
  <si>
    <t>BAW_10282</t>
  </si>
  <si>
    <t>BAB1_0296</t>
  </si>
  <si>
    <t>BAW_10283</t>
  </si>
  <si>
    <t>ureD-1</t>
  </si>
  <si>
    <t>BAB1_0297</t>
  </si>
  <si>
    <t>urease accessory protein UreD</t>
  </si>
  <si>
    <t>BAW_10284</t>
  </si>
  <si>
    <t>ureA</t>
  </si>
  <si>
    <t>BAB1_0298</t>
  </si>
  <si>
    <t>urease subunit gamma</t>
  </si>
  <si>
    <t>UreA; with UreB and UreC catalyzes the hydrolysis of urea into ammonia and carbon dioxide;nickel metalloenzyme; accessory proteins UreD; UreE; UreF; and UreG are necessary for assembly of the metallocenter</t>
  </si>
  <si>
    <t>BAW_10285</t>
  </si>
  <si>
    <t>ureB</t>
  </si>
  <si>
    <t>BAB1_0299</t>
  </si>
  <si>
    <t>urease subunit beta</t>
  </si>
  <si>
    <t>ureases catalyze the hydrolysis of urea into ammonia and carbon dioxide; in Helicobacter pyloriandYersinia enterocolitica the ammonia released plays a key role in bacterial survival by neutralizing acids when colonizing the gastric mucosa; the holoenzyme is composed of 3 UreC (alpha) and 3 UreAB (gamma/beta); in Brucella suis the urease encoded by this operon (one of two urease-encoding operons found in its genome) is involved with urease activity; optimum growth; resistance to low-pH killing in-vitro and persistence in-vivo; while the other operon does not seem to be active</t>
  </si>
  <si>
    <t>BAW_10286</t>
  </si>
  <si>
    <t>ureC</t>
  </si>
  <si>
    <t>BAB1_0300</t>
  </si>
  <si>
    <t>urease subunit alpha</t>
  </si>
  <si>
    <t>ureases catalyze the hydrolysis of urea into ammonia and carbon dioxide; in Helicobacter pyloritheammonia released plays a key role in bacterial survival by neutralizing acids when colonizing the gastric mucosa; the holoenzyme is composed of 3 ureC (alpha) and 3 ureAB (gamma/beta) subunits</t>
  </si>
  <si>
    <t>BAW_10287</t>
  </si>
  <si>
    <t>ureE</t>
  </si>
  <si>
    <t>BAB1_0301</t>
  </si>
  <si>
    <t>urease accessory protein UreE</t>
  </si>
  <si>
    <t>involved in the assembly of the urease metallocenter; possible nickel donor</t>
  </si>
  <si>
    <t>BAW_10288</t>
  </si>
  <si>
    <t>BAB1_0302</t>
  </si>
  <si>
    <t>urease accessory protein UreF</t>
  </si>
  <si>
    <t>BAW_10289</t>
  </si>
  <si>
    <t>ureG-1</t>
  </si>
  <si>
    <t>BAB1_0303</t>
  </si>
  <si>
    <t>urease accessory protein UreG</t>
  </si>
  <si>
    <t>BAW_10290</t>
  </si>
  <si>
    <t>cenK</t>
  </si>
  <si>
    <t>BAB1_0304</t>
  </si>
  <si>
    <t>histidine kinase A</t>
  </si>
  <si>
    <t>BAW_10291</t>
  </si>
  <si>
    <t>BAB1_0305</t>
  </si>
  <si>
    <t>BAW_10292</t>
  </si>
  <si>
    <t>BAB1_0306</t>
  </si>
  <si>
    <t>transporter</t>
  </si>
  <si>
    <t>BAW_10293</t>
  </si>
  <si>
    <t>BAB1_0307</t>
  </si>
  <si>
    <t>acriflavin resistance protein</t>
  </si>
  <si>
    <t>BAW_10294</t>
  </si>
  <si>
    <t>dhT</t>
  </si>
  <si>
    <t>BAB1_0309</t>
  </si>
  <si>
    <t>Premature stop codon. Amidohydrolase; similar to BS1330_I0279 (Brucella suis 1330)</t>
  </si>
  <si>
    <t>BAW_10295</t>
  </si>
  <si>
    <t>BAB1_0310</t>
  </si>
  <si>
    <t>allantoate amidohydrolase</t>
  </si>
  <si>
    <t>allantoate amidohydrolase and N-carbamoyl-L-amino acid amidohydrolase are very similar; theallantoate amidohydrolase from Escherichia coli forms a dimer and binds zinc ions for catalytic activity and catalyzes the conversion of allantoate to (S)-ureidoglycolate and ammonia; carbamoyl amidohydrolase from Bacillus sp. converts N-carbamoyl amino acids to amino acids; ammonia; and carbon dioxide</t>
  </si>
  <si>
    <t>BAW_10296</t>
  </si>
  <si>
    <t>tetR6</t>
  </si>
  <si>
    <t>BAB1_0311</t>
  </si>
  <si>
    <t>transcriptional regulator TetR</t>
  </si>
  <si>
    <t>BAW_10297</t>
  </si>
  <si>
    <t>BAB1_0312</t>
  </si>
  <si>
    <t>Frame shift. MutT/nudix family protein; similar to BS1330_I0282 (Brucella suis 1330)</t>
  </si>
  <si>
    <t>BAW_10298</t>
  </si>
  <si>
    <t>BAB1_0313</t>
  </si>
  <si>
    <t>dihydropyrimidine dehydrogenase</t>
  </si>
  <si>
    <t>catalyzes the first step in pyrimidine degradation: the NADPH-dependent reduction of uracilandthymine to the corresponding 5;6-dihydropyrimidines</t>
  </si>
  <si>
    <t>BAW_10299</t>
  </si>
  <si>
    <t>BAB1_0314</t>
  </si>
  <si>
    <t>putative oxidoreductase</t>
  </si>
  <si>
    <t>function undetermined; similar to glutamate synthase beta subunit and related oxidoreductases whichtransfer electrons from NADPH to an acceptor protein or protein domain</t>
  </si>
  <si>
    <t>BAW_10300</t>
  </si>
  <si>
    <t>BAB1_0315</t>
  </si>
  <si>
    <t>BAW_10301</t>
  </si>
  <si>
    <t>pgi</t>
  </si>
  <si>
    <t>BAB1_0316</t>
  </si>
  <si>
    <t>glucose-6-phosphate isomerase</t>
  </si>
  <si>
    <t>functions in sugar metabolism in glycolysis and the Embden-Meyerhof pathways (EMP) and in gluconeogenesis; catalyzes reversible isomerization of glucose-6-phosphate to fructose-6-phosphate; member of PGI family</t>
  </si>
  <si>
    <t>BAW_10302</t>
  </si>
  <si>
    <t>BAB1_0317</t>
  </si>
  <si>
    <t>arginine/ornithine transport operon protein</t>
  </si>
  <si>
    <t>BAW_10303</t>
  </si>
  <si>
    <t>BAB1_0318</t>
  </si>
  <si>
    <t>thiol (cysteine) protease</t>
  </si>
  <si>
    <t>BAW_10304</t>
  </si>
  <si>
    <t>BAB1_0319</t>
  </si>
  <si>
    <t>ATP/GTP-binding domain-containingprotein</t>
  </si>
  <si>
    <t>BAW_10305</t>
  </si>
  <si>
    <t>fadD</t>
  </si>
  <si>
    <t>BAB1_0320</t>
  </si>
  <si>
    <t>long-chain-fatty-acid--CoA ligase</t>
  </si>
  <si>
    <t>activates fatty acids by binding to coenzyme A</t>
  </si>
  <si>
    <t>BAW_10306</t>
  </si>
  <si>
    <t>tetR8</t>
  </si>
  <si>
    <t>BAB1_0321</t>
  </si>
  <si>
    <t>BAW_10307</t>
  </si>
  <si>
    <t>BAB1_0322</t>
  </si>
  <si>
    <t>secretion protein HlyD</t>
  </si>
  <si>
    <t>BAW_10308</t>
  </si>
  <si>
    <t>BAB1_0323</t>
  </si>
  <si>
    <t>BAW_10309</t>
  </si>
  <si>
    <t>BAB1_0324</t>
  </si>
  <si>
    <t>BAW_10310</t>
  </si>
  <si>
    <t>BAB1_0325</t>
  </si>
  <si>
    <t>glutamate-binding protein</t>
  </si>
  <si>
    <t>BAW_10311</t>
  </si>
  <si>
    <t>BAB1_0326</t>
  </si>
  <si>
    <t>BAW_10312</t>
  </si>
  <si>
    <t>BAB1_0327</t>
  </si>
  <si>
    <t>BAW_10313</t>
  </si>
  <si>
    <t>phoR</t>
  </si>
  <si>
    <t>BAB1_0328</t>
  </si>
  <si>
    <t>BAW_10314</t>
  </si>
  <si>
    <t>gcrA</t>
  </si>
  <si>
    <t>BAB1_0329</t>
  </si>
  <si>
    <t>BAW_10315</t>
  </si>
  <si>
    <t>BAB1_0330</t>
  </si>
  <si>
    <t>BAW_10316</t>
  </si>
  <si>
    <t>argD</t>
  </si>
  <si>
    <t>BAB1_0331</t>
  </si>
  <si>
    <t>acetylornithine transaminase protein</t>
  </si>
  <si>
    <t>BAW_10317</t>
  </si>
  <si>
    <t>BAB1_0332</t>
  </si>
  <si>
    <t>ornithine carbamoyltransferase</t>
  </si>
  <si>
    <t>catalyzes the formation of L-citrulline from carbamoyl phosphate and L-ornithine in arginine biosynthesis and degradation</t>
  </si>
  <si>
    <t>BAW_10318</t>
  </si>
  <si>
    <t>hslO</t>
  </si>
  <si>
    <t>BAB1_0333</t>
  </si>
  <si>
    <t>Hsp33-like chaperonin</t>
  </si>
  <si>
    <t>becomes active under oxidative stress; four conserved cysteines bind a zinc atom when theyarein thereduced state and the enzyme is inactive; oxidative stress results in oxidized cysteines; release of zinc; and binding of Hsp33 to aggregation-prone proteins; forms dimers and higher order oligomers</t>
  </si>
  <si>
    <t>BAW_10319</t>
  </si>
  <si>
    <t>apaG</t>
  </si>
  <si>
    <t>BAB1_0334</t>
  </si>
  <si>
    <t>magnesium transporter apaG</t>
  </si>
  <si>
    <t>protein associated with Co2+ and Mg2+ efflux</t>
  </si>
  <si>
    <t>BAW_10320</t>
  </si>
  <si>
    <t>metZ</t>
  </si>
  <si>
    <t>BAB1_0335</t>
  </si>
  <si>
    <t>O-succinylhomoserine sulfhydrylase</t>
  </si>
  <si>
    <t>catalyzes the conversion of O-succinylhomoserine and sulfide to homocysteine; second step in methionine biosynthesis</t>
  </si>
  <si>
    <t>BAW_10321</t>
  </si>
  <si>
    <t>BAB1_0336</t>
  </si>
  <si>
    <t>2'-deoxycytidine 5'-triphosphate deaminase</t>
  </si>
  <si>
    <t>Catalyzes the deamination of dCTP to form dUTP</t>
  </si>
  <si>
    <t>BAW_10322</t>
  </si>
  <si>
    <t>araC1</t>
  </si>
  <si>
    <t>BAB1_0337</t>
  </si>
  <si>
    <t>BAW_10323</t>
  </si>
  <si>
    <t>BAB1_0338</t>
  </si>
  <si>
    <t>BAW_10324</t>
  </si>
  <si>
    <t>BAB1_0339</t>
  </si>
  <si>
    <t>Allergen V5/Tpx-1-like protein</t>
  </si>
  <si>
    <t>BAW_10325</t>
  </si>
  <si>
    <t>BAB1_0340</t>
  </si>
  <si>
    <t>XRE family transcriptional regulator</t>
  </si>
  <si>
    <t>BAW_10326</t>
  </si>
  <si>
    <t>pyrD</t>
  </si>
  <si>
    <t>BAB1_0341</t>
  </si>
  <si>
    <t>dihydroorotate dehydrogenase 2</t>
  </si>
  <si>
    <t>catalyzes the conversion of dihydroorotate to orotate in the pyrimidine biosynthesis pathway; usesaflavin nucleotide as an essential cofactor; class 2 enzymes are monomeric and compared to the class 1 class 2 possess an extended N terminus; which plays a role in the membrane association of the enzyme and provides the binding site for the respiratory quinones that serve as physiological electron acceptors</t>
  </si>
  <si>
    <t>BAW_10327</t>
  </si>
  <si>
    <t>BAB1_0342</t>
  </si>
  <si>
    <t>BAW_10328</t>
  </si>
  <si>
    <t>BAB1_0343</t>
  </si>
  <si>
    <t>BAW_10329</t>
  </si>
  <si>
    <t>pip</t>
  </si>
  <si>
    <t>BAB1_0344</t>
  </si>
  <si>
    <t>proline iminopeptidase</t>
  </si>
  <si>
    <t>BAW_10330</t>
  </si>
  <si>
    <t>prlR</t>
  </si>
  <si>
    <t>BAB1_0345</t>
  </si>
  <si>
    <t>Hallez et al. 2007. EMBO J. 26(5):1444-55</t>
  </si>
  <si>
    <t>BAW_10331</t>
  </si>
  <si>
    <t>prlS</t>
  </si>
  <si>
    <t>BAB1_0346</t>
  </si>
  <si>
    <t>Na+/solute symporter</t>
  </si>
  <si>
    <t>BAW_10332</t>
  </si>
  <si>
    <t>BAB1_0347</t>
  </si>
  <si>
    <t>BAW_10333</t>
  </si>
  <si>
    <t>mscL</t>
  </si>
  <si>
    <t>BAB1_0348</t>
  </si>
  <si>
    <t>mechanosenitive ion channel protein MscL</t>
  </si>
  <si>
    <t>homopentamer; channel that opens in response to pressure or hypoosmotic shock</t>
  </si>
  <si>
    <t>BAW_10334</t>
  </si>
  <si>
    <t>hemA</t>
  </si>
  <si>
    <t>BAB1_0349</t>
  </si>
  <si>
    <t>5-aminolevulinate synthase</t>
  </si>
  <si>
    <t>catalyzes the formation of 5-aminolevulinate from succinyl-CoA and glycine</t>
  </si>
  <si>
    <t>BAW_10335</t>
  </si>
  <si>
    <t>BAB1_0350</t>
  </si>
  <si>
    <t>polysaccharide deacetylase</t>
  </si>
  <si>
    <t>BAW_10336</t>
  </si>
  <si>
    <t>BAB1_0351</t>
  </si>
  <si>
    <t>BAW_10337</t>
  </si>
  <si>
    <t>BAB1_0352</t>
  </si>
  <si>
    <t>BAW_10338</t>
  </si>
  <si>
    <t>BAB1_0353</t>
  </si>
  <si>
    <t>BAW_10339</t>
  </si>
  <si>
    <t>lysR2</t>
  </si>
  <si>
    <t>BAB1_0354</t>
  </si>
  <si>
    <t>BAW_10340</t>
  </si>
  <si>
    <t>BAB1_0355</t>
  </si>
  <si>
    <t>murein hydrolase transporter LrgA</t>
  </si>
  <si>
    <t>BAW_10341</t>
  </si>
  <si>
    <t>BAB1_0356</t>
  </si>
  <si>
    <t>LrgB-like protein</t>
  </si>
  <si>
    <t>BAW_10342</t>
  </si>
  <si>
    <t>BAB1_0357</t>
  </si>
  <si>
    <t>Internal deletion of 33bp; predicted protein; similar to BS1330_I0328 (Brucella suis 1330)</t>
  </si>
  <si>
    <t>BAW_10343</t>
  </si>
  <si>
    <t>BAB1_0358</t>
  </si>
  <si>
    <t>BAW_10344</t>
  </si>
  <si>
    <t>panC</t>
  </si>
  <si>
    <t>BAB1_0359</t>
  </si>
  <si>
    <t>pantoate--beta-alanine ligase</t>
  </si>
  <si>
    <t>catalyzes the formation of (R)-pantothenate from pantoate and beta-alanine</t>
  </si>
  <si>
    <t>BAW_10345</t>
  </si>
  <si>
    <t>panB</t>
  </si>
  <si>
    <t>BAB1_0360</t>
  </si>
  <si>
    <t>3-methyl-2-oxobutanoate hydroxymethyltransferase</t>
  </si>
  <si>
    <t>catalyzes the formation of tetrahydrofolate and 2-dehydropantoate from 5;10-methylenetetrahydrofolateand 3-methyl-2-oxobutanoate</t>
  </si>
  <si>
    <t>BAW_10346</t>
  </si>
  <si>
    <t>fpr</t>
  </si>
  <si>
    <t>BAB1_0361</t>
  </si>
  <si>
    <t>ferredoxin-NADP reductase</t>
  </si>
  <si>
    <t>BAW_10347</t>
  </si>
  <si>
    <t>BAB1_0362</t>
  </si>
  <si>
    <t>BAW_10348</t>
  </si>
  <si>
    <t>nspC</t>
  </si>
  <si>
    <t>BAB1_0363</t>
  </si>
  <si>
    <t>carboxynorspermidine decarboxylase</t>
  </si>
  <si>
    <t>BAW_10349</t>
  </si>
  <si>
    <t>BAB1_0364</t>
  </si>
  <si>
    <t>saccharopine dehydrogenase</t>
  </si>
  <si>
    <t>BAW_10350</t>
  </si>
  <si>
    <t>BAB1_0365</t>
  </si>
  <si>
    <t>BAW_10351</t>
  </si>
  <si>
    <t>PrpB</t>
  </si>
  <si>
    <t>BAB1_0366</t>
  </si>
  <si>
    <t>BAW_10352</t>
  </si>
  <si>
    <t>BAB1_0367</t>
  </si>
  <si>
    <t>N-terminal deletion; multidrug resistance protein NorM; putative; similar to BS1330_I0340 (Brucella suis 1330)</t>
  </si>
  <si>
    <t>BAW_10353</t>
  </si>
  <si>
    <t>BAB1_0368</t>
  </si>
  <si>
    <t>invasion protein B</t>
  </si>
  <si>
    <t>BAW_10354</t>
  </si>
  <si>
    <t>tcdS</t>
  </si>
  <si>
    <t>BAB1_0369</t>
  </si>
  <si>
    <t>BAW_10355</t>
  </si>
  <si>
    <t>tcdR</t>
  </si>
  <si>
    <t>BAB1_0370</t>
  </si>
  <si>
    <t>BAW_10356</t>
  </si>
  <si>
    <t>BAB1_0371</t>
  </si>
  <si>
    <t>similar to BR0343; conserved predicted protein</t>
  </si>
  <si>
    <t>BAW_10357</t>
  </si>
  <si>
    <t>BAB1_0372</t>
  </si>
  <si>
    <t>C4-dicarboxylate ABC transporter</t>
  </si>
  <si>
    <t>BAW_10358</t>
  </si>
  <si>
    <t>BAB1_0373</t>
  </si>
  <si>
    <t>ABC transporter susbstrate-bindingprotein</t>
  </si>
  <si>
    <t>BAW_10359</t>
  </si>
  <si>
    <t>BAB1_0374</t>
  </si>
  <si>
    <t>BAW_10360</t>
  </si>
  <si>
    <t>BAB1_0375</t>
  </si>
  <si>
    <t>BAW_10361</t>
  </si>
  <si>
    <t>BAB1_0376</t>
  </si>
  <si>
    <t>BAW_10362</t>
  </si>
  <si>
    <t>BAB1_0377</t>
  </si>
  <si>
    <t>molybdopterin dehydrogenase FAD-binding subunit</t>
  </si>
  <si>
    <t>BAW_10363</t>
  </si>
  <si>
    <t>BAB1_0378</t>
  </si>
  <si>
    <t>xanthine dehydrogenase</t>
  </si>
  <si>
    <t>similar to BS1330_I0351 (Brucella suis 1330); xanthine dehydrogenase</t>
  </si>
  <si>
    <t>BAW_10364</t>
  </si>
  <si>
    <t>BAB1_0380</t>
  </si>
  <si>
    <t>chaperone XdhC</t>
  </si>
  <si>
    <t>BAW_10365</t>
  </si>
  <si>
    <t>BAB1_0381</t>
  </si>
  <si>
    <t>Frame shift; LysR substrate binding domain; similar to BS1330_I0353 (Brucella suis 1330)</t>
  </si>
  <si>
    <t>BAW_10366</t>
  </si>
  <si>
    <t>BAB1_0382</t>
  </si>
  <si>
    <t>cystein desulfurase</t>
  </si>
  <si>
    <t>corresponds to BS1330_I0354 (Brucella suis 1330)</t>
  </si>
  <si>
    <t>BAW_10367</t>
  </si>
  <si>
    <t>BAB1_0383</t>
  </si>
  <si>
    <t>guanine deaminase</t>
  </si>
  <si>
    <t>Catalyzes the deamination of guanine</t>
  </si>
  <si>
    <t>BAW_10368</t>
  </si>
  <si>
    <t>BAB1_0384</t>
  </si>
  <si>
    <t>hydroxypyruvate reductase</t>
  </si>
  <si>
    <t>BAW_10369</t>
  </si>
  <si>
    <t>ccoS</t>
  </si>
  <si>
    <t>BAB1_0385</t>
  </si>
  <si>
    <t>cytochrome oxidase maturation protein cbb3-type</t>
  </si>
  <si>
    <t>BAW_10370</t>
  </si>
  <si>
    <t>BAB1_0386</t>
  </si>
  <si>
    <t>nitrogen fixation protein FixI</t>
  </si>
  <si>
    <t>BAW_10371</t>
  </si>
  <si>
    <t>BAB1_0387</t>
  </si>
  <si>
    <t>nitrogen fixation protein FixH</t>
  </si>
  <si>
    <t>BAW_10372</t>
  </si>
  <si>
    <t>BAB1_0388</t>
  </si>
  <si>
    <t>nitrogen fixation protein FixG</t>
  </si>
  <si>
    <t>BAW_10373</t>
  </si>
  <si>
    <t>ccoP</t>
  </si>
  <si>
    <t>BAB1_0389</t>
  </si>
  <si>
    <t>cytochrome c heme-binding domain-containing protein</t>
  </si>
  <si>
    <t>BAW_10374</t>
  </si>
  <si>
    <t>ccoQ</t>
  </si>
  <si>
    <t>BAB1_0390</t>
  </si>
  <si>
    <t>cytochrome c oxidase; cbb3-type; CcoQ subunit</t>
  </si>
  <si>
    <t>BAW_10375</t>
  </si>
  <si>
    <t>ccoO</t>
  </si>
  <si>
    <t>BAB1_0391</t>
  </si>
  <si>
    <t>cbb3-type cytochrome c oxidase subunit II</t>
  </si>
  <si>
    <t>CcoO; FixO</t>
  </si>
  <si>
    <t>BAW_10376</t>
  </si>
  <si>
    <t>ccoN</t>
  </si>
  <si>
    <t>BAB1_0392</t>
  </si>
  <si>
    <t>cbb3-type cytochrome c oxidase subunit I</t>
  </si>
  <si>
    <t>CcoN; FixN</t>
  </si>
  <si>
    <t>BAW_10377</t>
  </si>
  <si>
    <t>fur</t>
  </si>
  <si>
    <t>BAB1_0393</t>
  </si>
  <si>
    <t>ferric-uptake regulator</t>
  </si>
  <si>
    <t>BAW_10378</t>
  </si>
  <si>
    <t>BAB1_0394</t>
  </si>
  <si>
    <t>BAW_10379</t>
  </si>
  <si>
    <t>BAB1_0395</t>
  </si>
  <si>
    <t>DSBA oxidoreductase</t>
  </si>
  <si>
    <t>BAW_10380</t>
  </si>
  <si>
    <t>BAB1_0396-0397</t>
  </si>
  <si>
    <t>frame shift; similar to BS1330_I0368 (Brucella suis 1330); predicted</t>
  </si>
  <si>
    <t>BAW_10381</t>
  </si>
  <si>
    <t>BAB1_0398</t>
  </si>
  <si>
    <t>methylated-DNA-protein cysteine S-methyltransferase</t>
  </si>
  <si>
    <t>BAW_10382</t>
  </si>
  <si>
    <t>BAB1_0399</t>
  </si>
  <si>
    <t>ArsC familiy transcriptional regulator</t>
  </si>
  <si>
    <t>BAW_10383</t>
  </si>
  <si>
    <t>BAB1_0400</t>
  </si>
  <si>
    <t>BAW_10384</t>
  </si>
  <si>
    <t>BAB1_0401</t>
  </si>
  <si>
    <t>MFS transporter</t>
  </si>
  <si>
    <t>BAW_10385</t>
  </si>
  <si>
    <t>bacA</t>
  </si>
  <si>
    <t>BAB1_0402</t>
  </si>
  <si>
    <t>in Escherichia coli SbmA is involved in uptake of microcin J25; functions along with FhuA;TonB; andExbB/D in this capacity; in Sinorhizobium meliloti; BacA is essential and required for symbiosis; defects appear to affect the cell envelope</t>
  </si>
  <si>
    <t>BAW_10386</t>
  </si>
  <si>
    <t>BAB1_0403</t>
  </si>
  <si>
    <t>BAW_10387</t>
  </si>
  <si>
    <t>BAB1_0404</t>
  </si>
  <si>
    <t>BAW_10388</t>
  </si>
  <si>
    <t>engA</t>
  </si>
  <si>
    <t>BAB1_0405</t>
  </si>
  <si>
    <t>GTP-binding protein EngA</t>
  </si>
  <si>
    <t>EngA; essential Neisserial GTPase; synchronizes cellular events by interacting with multiple targetswith tandem G-domains; overexpression in Escherichia coli suppresses rrmJ mutation; structural analysis of the Thermotoga maritima ortholog shows different nucleotide binding affinities in the two binding domains</t>
  </si>
  <si>
    <t>BAW_10389</t>
  </si>
  <si>
    <t>BAB1_0406</t>
  </si>
  <si>
    <t>heat shock protein Hsp70</t>
  </si>
  <si>
    <t>BAW_10390</t>
  </si>
  <si>
    <t>BAB1_0407</t>
  </si>
  <si>
    <t>BAW_10391</t>
  </si>
  <si>
    <t>BAB1_0408</t>
  </si>
  <si>
    <t>BAW_10392</t>
  </si>
  <si>
    <t>BAB1_0409</t>
  </si>
  <si>
    <t>BAW_10393</t>
  </si>
  <si>
    <t>atpB</t>
  </si>
  <si>
    <t>BAB1_0410</t>
  </si>
  <si>
    <t>ATP synthase</t>
  </si>
  <si>
    <t>BAW_10394</t>
  </si>
  <si>
    <t>atpl</t>
  </si>
  <si>
    <t>BAB1_0411</t>
  </si>
  <si>
    <t>F0F1 ATP synthase subunit A</t>
  </si>
  <si>
    <t>Produces ATP from ADP in the presence of a proton gradient across the membrane. Subunit A is part ofthe membrane proton channel F0</t>
  </si>
  <si>
    <t>BAW_10395</t>
  </si>
  <si>
    <t>atpE</t>
  </si>
  <si>
    <t>BAB1_0412</t>
  </si>
  <si>
    <t>F0F1 ATP synthase subunit C</t>
  </si>
  <si>
    <t>Produces ATP from ADP in the presence of a proton gradient across the membrane. Subunit C is part ofthe membrane proton channel F0</t>
  </si>
  <si>
    <t>BAW_10396</t>
  </si>
  <si>
    <t>atpX</t>
  </si>
  <si>
    <t>BAB1_0413</t>
  </si>
  <si>
    <t>F0F1 ATP synthase subunit B'</t>
  </si>
  <si>
    <t>Produces ATP from ADP in the presence of a proton gradient across the membrane. Subunit B'is partofthe membrane proton channel.</t>
  </si>
  <si>
    <t>BAW_10397</t>
  </si>
  <si>
    <t>atpF</t>
  </si>
  <si>
    <t>BAB1_0414</t>
  </si>
  <si>
    <t>F0F1 ATP synthase subunit B</t>
  </si>
  <si>
    <t>Produces ATP from ADP in the presence of a proton gradient across the membrane. Subunit B is part ofthe membrane proton channel.</t>
  </si>
  <si>
    <t>BAW_10398</t>
  </si>
  <si>
    <t>rnhB</t>
  </si>
  <si>
    <t>BAB1_0415</t>
  </si>
  <si>
    <t>ribonuclease HII</t>
  </si>
  <si>
    <t>RNH2; RNase HII; binds manganese; endonuclease which specifically degrades the RNA of RNA-DNA hybrids</t>
  </si>
  <si>
    <t>BAW_10399</t>
  </si>
  <si>
    <t>BAB1_0416</t>
  </si>
  <si>
    <t>radical SAM protein</t>
  </si>
  <si>
    <t>BAW_10400</t>
  </si>
  <si>
    <t>BAB1_0417</t>
  </si>
  <si>
    <t>glycosyl transferase</t>
  </si>
  <si>
    <t>BAW_10401</t>
  </si>
  <si>
    <t>BAB1_0418</t>
  </si>
  <si>
    <t>BAW_10402</t>
  </si>
  <si>
    <t>BAB1_0419</t>
  </si>
  <si>
    <t>BAW_10403</t>
  </si>
  <si>
    <t>BAB1_0420</t>
  </si>
  <si>
    <t>BAW_10404</t>
  </si>
  <si>
    <t>BAB1_0421</t>
  </si>
  <si>
    <t>BAW_10405</t>
  </si>
  <si>
    <t>BAB1_0422</t>
  </si>
  <si>
    <t>BAW_10406</t>
  </si>
  <si>
    <t>ispE</t>
  </si>
  <si>
    <t>BAB1_0423</t>
  </si>
  <si>
    <t>4-diphosphocytidyl-2-C-methyl-D-erythritol kinase</t>
  </si>
  <si>
    <t>An essential enzyme in the nonmevalonate pathway of isopentenyl diphosphate and dimethylallyl diphosphate biosynthesis</t>
  </si>
  <si>
    <t>BAW_10407</t>
  </si>
  <si>
    <t>BAB1_0424</t>
  </si>
  <si>
    <t>BAW_10408</t>
  </si>
  <si>
    <t>BAB1_0425</t>
  </si>
  <si>
    <t>BAW_10409</t>
  </si>
  <si>
    <t>BAB1_0426</t>
  </si>
  <si>
    <t>BAW_10410</t>
  </si>
  <si>
    <t>BAB1_0427</t>
  </si>
  <si>
    <t>cytosine-N4-specific DNA-methyltransferase</t>
  </si>
  <si>
    <t>BAW_10411</t>
  </si>
  <si>
    <t>BAB1_0428</t>
  </si>
  <si>
    <t>BAW_10412</t>
  </si>
  <si>
    <t>BAB1_0429</t>
  </si>
  <si>
    <t>polyprenyl synthetase</t>
  </si>
  <si>
    <t>BAW_10413</t>
  </si>
  <si>
    <t>BAB1_0430</t>
  </si>
  <si>
    <t>BAW_10414</t>
  </si>
  <si>
    <t>glyQ</t>
  </si>
  <si>
    <t>BAB1_0431</t>
  </si>
  <si>
    <t>glycyl-tRNA synthetase subunit alpha</t>
  </si>
  <si>
    <t>glycine--tRNA ligase alpha chain; GlyRS; class II aminoacyl tRNA synthetase; tetramer of alpha(2)beta(2); catalyzes a two-step reaction; first charging a glycine molecule by linking its carboxyl group to the alpha-phosphate of ATP; second by transfer of the aminoacyl-adenylate to its tRNA</t>
  </si>
  <si>
    <t>BAW_10415</t>
  </si>
  <si>
    <t>BAB1_0432</t>
  </si>
  <si>
    <t>BAW_10416</t>
  </si>
  <si>
    <t>glyS</t>
  </si>
  <si>
    <t>BAB1_0433</t>
  </si>
  <si>
    <t>glycyl-tRNA synthetase subunit beta</t>
  </si>
  <si>
    <t>glycine--tRNA ligase beta chain; glyS; class II aminoacyl tRNA synthetase; tetramer of alpha(2)beta(2); catalyzes a two-step reaction; first charging a glycine molecule by linking the carboxyl group to the alpha-phosphate of ATP; second by transfer of the aminoacyl-adenylate to its tRNA</t>
  </si>
  <si>
    <t>BAW_10417</t>
  </si>
  <si>
    <t>BAB1_0434</t>
  </si>
  <si>
    <t>Sua5/YciO/YrdC/YwlC family protein:SUA5</t>
  </si>
  <si>
    <t>BAW_10418</t>
  </si>
  <si>
    <t>BAB1_0435</t>
  </si>
  <si>
    <t>FAD linked oxidase</t>
  </si>
  <si>
    <t>BAW_10419</t>
  </si>
  <si>
    <t>BAB1_0436</t>
  </si>
  <si>
    <t>plasmid stabilization system protein</t>
  </si>
  <si>
    <t>BAW_10420</t>
  </si>
  <si>
    <t>BAB1_0437</t>
  </si>
  <si>
    <t>CopG family transcriptional regulator</t>
  </si>
  <si>
    <t>BAW_10421</t>
  </si>
  <si>
    <t>BAB1_0438</t>
  </si>
  <si>
    <t>BAW_10422</t>
  </si>
  <si>
    <t>BAB1_0439</t>
  </si>
  <si>
    <t>BAW_10423</t>
  </si>
  <si>
    <t>BAB1_0440</t>
  </si>
  <si>
    <t>acyl-CoA dehydrogenase</t>
  </si>
  <si>
    <t>BAW_10424</t>
  </si>
  <si>
    <t>cgsB</t>
  </si>
  <si>
    <t>BAB1_0441</t>
  </si>
  <si>
    <t>diguanylate cyclase</t>
  </si>
  <si>
    <t>BAW_10425</t>
  </si>
  <si>
    <t>purD</t>
  </si>
  <si>
    <t>BAB1_0442</t>
  </si>
  <si>
    <t>phosphoribosylamine--glycine ligase</t>
  </si>
  <si>
    <t>catalyzes the formation of N(1)-(5-phospho-D-ribosyl)glycinamide from 5-phospho-D-ribosylamineandglycine in purine biosynthesis</t>
  </si>
  <si>
    <t>BAW_10426</t>
  </si>
  <si>
    <t>ubiA</t>
  </si>
  <si>
    <t>BAB1_0443</t>
  </si>
  <si>
    <t>4-hydroxybenzoate polyprenyltransferase</t>
  </si>
  <si>
    <t>UbiA prenyltransferase family catalyzes the transfer of a prenyl group to various acceptorswith hydrophobic ring structures in the biosynthesis of respiratory quinones; hemes; chlorophylls; vitamin E; and shikonin</t>
  </si>
  <si>
    <t>BAW_10427</t>
  </si>
  <si>
    <t>pdxH</t>
  </si>
  <si>
    <t>BAB1_0444</t>
  </si>
  <si>
    <t>pyridoxamine 5'-phosphate oxidase</t>
  </si>
  <si>
    <t>catalyzes the formation of pyridoxal 5'-phosphate from pyridoxamine 5'-phosphate</t>
  </si>
  <si>
    <t>BAW_10428</t>
  </si>
  <si>
    <t>BAB1_0445</t>
  </si>
  <si>
    <t>BAW_10429</t>
  </si>
  <si>
    <t>BAB1_0446</t>
  </si>
  <si>
    <t>heat shock protein DnaJ</t>
  </si>
  <si>
    <t>BAW_10430</t>
  </si>
  <si>
    <t>fabI-1</t>
  </si>
  <si>
    <t>BAB1_0447</t>
  </si>
  <si>
    <t>enoyl-(acyl carrier protein) reductase</t>
  </si>
  <si>
    <t>Catalyzes a key regulatory step in fatty acid biosynthesis</t>
  </si>
  <si>
    <t>BAW_10431</t>
  </si>
  <si>
    <t>BAB1_0448</t>
  </si>
  <si>
    <t>phosphoglycerate/bisphosphoglycerate mutase</t>
  </si>
  <si>
    <t>BAW_10432</t>
  </si>
  <si>
    <t>BAB1_0449</t>
  </si>
  <si>
    <t>cold-shock protein</t>
  </si>
  <si>
    <t>BAW_10433</t>
  </si>
  <si>
    <t>BAB1_0450</t>
  </si>
  <si>
    <t>BAW_10434</t>
  </si>
  <si>
    <t>BAB1_0451</t>
  </si>
  <si>
    <t>BAW_10435</t>
  </si>
  <si>
    <t>BAB1_0452</t>
  </si>
  <si>
    <t>BAW_10436</t>
  </si>
  <si>
    <t>BAB1_0453</t>
  </si>
  <si>
    <t>BAW_10437</t>
  </si>
  <si>
    <t>aroC</t>
  </si>
  <si>
    <t>BAB1_0454</t>
  </si>
  <si>
    <t>chorismate synthase</t>
  </si>
  <si>
    <t>catalyzes the formation of chorismate from 5-O-(1-carboxyvinyl)-3-phosphoshikimate in aromaticaminoacid biosynthesis</t>
  </si>
  <si>
    <t>BAW_10438</t>
  </si>
  <si>
    <t>BAB1_0455</t>
  </si>
  <si>
    <t>3;4-dihydroxy-2-butanone 4-phosphate synthase</t>
  </si>
  <si>
    <t>BAW_10439</t>
  </si>
  <si>
    <t>BAB1_0456</t>
  </si>
  <si>
    <t>histone deacetylase family protein</t>
  </si>
  <si>
    <t>BAW_10440</t>
  </si>
  <si>
    <t>xseB</t>
  </si>
  <si>
    <t>BAB1_0457</t>
  </si>
  <si>
    <t>exodeoxyribonuclease VII small subunit</t>
  </si>
  <si>
    <t>catalyzes the bidirectional exonucleolytic cleavage of DNA</t>
  </si>
  <si>
    <t>BAW_10441</t>
  </si>
  <si>
    <t>BAB1_0458</t>
  </si>
  <si>
    <t>DedA family protein</t>
  </si>
  <si>
    <t>BAW_10442</t>
  </si>
  <si>
    <t>BAB1_0459</t>
  </si>
  <si>
    <t>transglycosylase-associated protein</t>
  </si>
  <si>
    <t>BAW_10443</t>
  </si>
  <si>
    <t>BAB1_0460</t>
  </si>
  <si>
    <t>ribosomal protein P2</t>
  </si>
  <si>
    <t>BAW_10444</t>
  </si>
  <si>
    <t>BAB1_0461</t>
  </si>
  <si>
    <t>BAW_10445</t>
  </si>
  <si>
    <t>dxs</t>
  </si>
  <si>
    <t>BAB1_0462</t>
  </si>
  <si>
    <t>1-deoxy-D-xylulose-5-phosphate synthase</t>
  </si>
  <si>
    <t>catalyzes the formation of 1-deoxy-D-xylulose 5-phosphate from pyruvate and D-glyceraldehyde 3-phosphate</t>
  </si>
  <si>
    <t>BAW_10446</t>
  </si>
  <si>
    <t>tlyA</t>
  </si>
  <si>
    <t>BAB1_0463</t>
  </si>
  <si>
    <t>hemolysin</t>
  </si>
  <si>
    <t>BAW_10447</t>
  </si>
  <si>
    <t>BAB1_0464</t>
  </si>
  <si>
    <t>RNA methyltransferase</t>
  </si>
  <si>
    <t>BAW_10448</t>
  </si>
  <si>
    <t>BAB1_0465</t>
  </si>
  <si>
    <t>lysine decarxylase</t>
  </si>
  <si>
    <t>BAW_10449</t>
  </si>
  <si>
    <t>BAB1_0466</t>
  </si>
  <si>
    <t>BAW_10450</t>
  </si>
  <si>
    <t>BAB1_0467</t>
  </si>
  <si>
    <t>peptidase</t>
  </si>
  <si>
    <t>BAW_10451</t>
  </si>
  <si>
    <t>BAB1_0468</t>
  </si>
  <si>
    <t>BAW_10452</t>
  </si>
  <si>
    <t>Psd</t>
  </si>
  <si>
    <t>BAB1_0469</t>
  </si>
  <si>
    <t>phosphatidylserine decarboxylase</t>
  </si>
  <si>
    <t>catalyzes the decarboxylaton of phospatidyl-L-sering to phosphatidylethanolamine</t>
  </si>
  <si>
    <t>BAW_10453</t>
  </si>
  <si>
    <t>pssA</t>
  </si>
  <si>
    <t>BAB1_0470</t>
  </si>
  <si>
    <t>CDP-alcohol phosphatidyltransferase</t>
  </si>
  <si>
    <t>BAW_10454</t>
  </si>
  <si>
    <t>BAB1_0471</t>
  </si>
  <si>
    <t>BAW_10455</t>
  </si>
  <si>
    <t>purF</t>
  </si>
  <si>
    <t>BAB1_0472</t>
  </si>
  <si>
    <t>amidophosphoribosyltransferase</t>
  </si>
  <si>
    <t>Catalyzes first step of the de novo purine nucleotide biosynthetic pathway</t>
  </si>
  <si>
    <t>BAW_10456</t>
  </si>
  <si>
    <t>BAB1_0473</t>
  </si>
  <si>
    <t>colicin V production protein</t>
  </si>
  <si>
    <t>BAW_10457</t>
  </si>
  <si>
    <t>radA</t>
  </si>
  <si>
    <t>BAB1_0474</t>
  </si>
  <si>
    <t>DNA repair protein RadA</t>
  </si>
  <si>
    <t>Sms; stabilizes the strand-invasion intermediate during the DNA repair; involved in recombination ofdonor DNA and plays an important role in DNA damage repair after exposure to mutagenic agents</t>
  </si>
  <si>
    <t>BAW_10458</t>
  </si>
  <si>
    <t>dnaB</t>
  </si>
  <si>
    <t>BAB1_0475</t>
  </si>
  <si>
    <t>replicative DNA helicase</t>
  </si>
  <si>
    <t>unwinds double stranded DNA</t>
  </si>
  <si>
    <t>BAW_10459</t>
  </si>
  <si>
    <t>cfa</t>
  </si>
  <si>
    <t>BAB1_0476</t>
  </si>
  <si>
    <t>cyclopropane-fatty-acyl-phospholipid synthase</t>
  </si>
  <si>
    <t>BAW_10460</t>
  </si>
  <si>
    <t>rplI</t>
  </si>
  <si>
    <t>BAB1_0477</t>
  </si>
  <si>
    <t>50S ribosomal protein L9</t>
  </si>
  <si>
    <t>in Escherichia coli this protein is wrapped around the base of the L1 stalk</t>
  </si>
  <si>
    <t>BAW_10461</t>
  </si>
  <si>
    <t>BAB1_0478</t>
  </si>
  <si>
    <t>BAW_10462</t>
  </si>
  <si>
    <t>rpsR</t>
  </si>
  <si>
    <t>BAB1_0479</t>
  </si>
  <si>
    <t>30S ribosomal protein S18</t>
  </si>
  <si>
    <t>binds as a heterodimer with protein S6 to the central domain of the 16S rRNA; helps stabilize the platform of the 30S subunit</t>
  </si>
  <si>
    <t>BAW_10463</t>
  </si>
  <si>
    <t>rpsF</t>
  </si>
  <si>
    <t>BAB1_0480</t>
  </si>
  <si>
    <t>30S ribosomal protein S6</t>
  </si>
  <si>
    <t>binds cooperatively with S18 to the S15-16S complex; allowing platform assembly to continuewith S11and S21</t>
  </si>
  <si>
    <t>BAW_10464</t>
  </si>
  <si>
    <t>BAB1_0481</t>
  </si>
  <si>
    <t>BAW_10465</t>
  </si>
  <si>
    <t>fabD</t>
  </si>
  <si>
    <t>BAB1_0482</t>
  </si>
  <si>
    <t>malonyl CoA-acyl carrier protein transacylase</t>
  </si>
  <si>
    <t>BAW_10466</t>
  </si>
  <si>
    <t>fabG</t>
  </si>
  <si>
    <t>BAB1_0483</t>
  </si>
  <si>
    <t>3-ketoacyl-ACP reductase</t>
  </si>
  <si>
    <t>catalyzes the first of the two reduction steps in the elongation cycle of fatty acid synthesis</t>
  </si>
  <si>
    <t>BAW_10467</t>
  </si>
  <si>
    <t>acpP</t>
  </si>
  <si>
    <t>BAB1_0484</t>
  </si>
  <si>
    <t>acyl carrier protein</t>
  </si>
  <si>
    <t>carries the fatty acid chain in fatty acid biosynthesis</t>
  </si>
  <si>
    <t>BAW_10468</t>
  </si>
  <si>
    <t>BAB1_0485</t>
  </si>
  <si>
    <t>BAW_10469</t>
  </si>
  <si>
    <t>BAB1_0486</t>
  </si>
  <si>
    <t>3-oxoacyl-(acyl carrier protein) synthase II</t>
  </si>
  <si>
    <t>FabF; beta-ketoacyl-ACP synthase II; KASII; catalyzes a condensation reaction in fatty acidbiosynthesis: addition of an acyl acceptor of two carbons from malonyl-ACP; required for the elongation of short-chain unsaturated acyl-ACP</t>
  </si>
  <si>
    <t>BAW_10470</t>
  </si>
  <si>
    <t>mitG</t>
  </si>
  <si>
    <t>BAB1_0487</t>
  </si>
  <si>
    <t>4-amino-4-deoxychorismate lyase</t>
  </si>
  <si>
    <t>BAW_10471</t>
  </si>
  <si>
    <t>BAB1_0488</t>
  </si>
  <si>
    <t>BAW_10472</t>
  </si>
  <si>
    <t>gmk</t>
  </si>
  <si>
    <t>BAB1_0489</t>
  </si>
  <si>
    <t>guanylate kinase</t>
  </si>
  <si>
    <t>Essential for recycling GMP and indirectly; cGMP</t>
  </si>
  <si>
    <t>BAW_10473</t>
  </si>
  <si>
    <t>BAB1_0490</t>
  </si>
  <si>
    <t>protease TldD</t>
  </si>
  <si>
    <t>BAW_10474</t>
  </si>
  <si>
    <t>BAB1_0491</t>
  </si>
  <si>
    <t>BAW_10475</t>
  </si>
  <si>
    <t>BAB1_0492</t>
  </si>
  <si>
    <t>cytochrome c oxidase subunit II</t>
  </si>
  <si>
    <t>BAW_10476</t>
  </si>
  <si>
    <t>coxA</t>
  </si>
  <si>
    <t>BAB1_0493</t>
  </si>
  <si>
    <t>cytochrome c oxidase subunit I</t>
  </si>
  <si>
    <t>BAW_10477</t>
  </si>
  <si>
    <t>ctaB</t>
  </si>
  <si>
    <t>BAB1_0494</t>
  </si>
  <si>
    <t>Truncated; C-terminal deletion of 105 bp; protoheme IX farnesyltransferase; similar to BS1330_I0470</t>
  </si>
  <si>
    <t>BAW_10478</t>
  </si>
  <si>
    <t>ctaG</t>
  </si>
  <si>
    <t>BAB1_0495-0496</t>
  </si>
  <si>
    <t>Frame shift. Cytochrome c oxidase assembly protein Ctag KO: K02258 cytochrome c oxidase subunit XI assembly protein; similar to BS1330_I0472</t>
  </si>
  <si>
    <t>BAW_10479</t>
  </si>
  <si>
    <t>coxC</t>
  </si>
  <si>
    <t>BAB1_0497</t>
  </si>
  <si>
    <t>BAW_10480</t>
  </si>
  <si>
    <t>BAB1_0498-0499</t>
  </si>
  <si>
    <t>Internal deletion and frame shift; conserved predicted protein; similar to BS1330_I0474 (Brucella suis 1330)</t>
  </si>
  <si>
    <t>BAW_10481</t>
  </si>
  <si>
    <t>BAB1_0500</t>
  </si>
  <si>
    <t>Surf1 protein</t>
  </si>
  <si>
    <t>BAW_10482</t>
  </si>
  <si>
    <t>ispH</t>
  </si>
  <si>
    <t>BAB1_0501</t>
  </si>
  <si>
    <t>4-hydroxy-3-methylbut-2-enyl diphosphate reductase</t>
  </si>
  <si>
    <t>catalyzes the conversion of 1-hydroxy-2-methyl-2-(E)-butenyl 4-diphosphate into isopentenyldiphosphate (IPP) and dimethylallyl diphosphate (DMAPP); functions in the nonmevalonate isoprenoid biosynthesis pathway</t>
  </si>
  <si>
    <t>BAW_10483</t>
  </si>
  <si>
    <t>thrB</t>
  </si>
  <si>
    <t>BAB1_0502</t>
  </si>
  <si>
    <t>homoserine kinase</t>
  </si>
  <si>
    <t>catalyzes the formation of O-phospho-L-homoserine from L-homoserine</t>
  </si>
  <si>
    <t>BAW_10484</t>
  </si>
  <si>
    <t>rnhA</t>
  </si>
  <si>
    <t>BAB1_0503</t>
  </si>
  <si>
    <t>ribonuclease H</t>
  </si>
  <si>
    <t>An endonuclease that specifically degrades the RNA strand of RNA-DNA hybrids</t>
  </si>
  <si>
    <t>BAW_10485</t>
  </si>
  <si>
    <t>BAB1_0504</t>
  </si>
  <si>
    <t>Alkyl hydroperoxide reductase/ Thiol specific antioxidant/ Mal allergen</t>
  </si>
  <si>
    <t>BAW_10486</t>
  </si>
  <si>
    <t>BAB1_0505</t>
  </si>
  <si>
    <t>30S ribosomal protein S7</t>
  </si>
  <si>
    <t>BAW_10487</t>
  </si>
  <si>
    <t>BAB1_0506</t>
  </si>
  <si>
    <t>BAW_10488</t>
  </si>
  <si>
    <t>pdeA</t>
  </si>
  <si>
    <t>BAB1_0507</t>
  </si>
  <si>
    <t>BAW_10489</t>
  </si>
  <si>
    <t>BAB1_0508</t>
  </si>
  <si>
    <t>N-acetyltransferase GCN5</t>
  </si>
  <si>
    <t>BAW_10490</t>
  </si>
  <si>
    <t>BAB1_0509</t>
  </si>
  <si>
    <t>insulinase-like peptidase</t>
  </si>
  <si>
    <t>BAW_10491</t>
  </si>
  <si>
    <t>thrC</t>
  </si>
  <si>
    <t>BAB1_0510</t>
  </si>
  <si>
    <t>threonine synthase</t>
  </si>
  <si>
    <t>catalyzes the formation of L-threonine from O-phospho-L-homoserine</t>
  </si>
  <si>
    <t>BAW_10492</t>
  </si>
  <si>
    <t>BAB1_0511</t>
  </si>
  <si>
    <t>putative lipoprotein</t>
  </si>
  <si>
    <t>BAW_10493</t>
  </si>
  <si>
    <t>bpdB</t>
  </si>
  <si>
    <t>BAB1_0512</t>
  </si>
  <si>
    <t>diguanylate phosphodiesterase</t>
  </si>
  <si>
    <t>BAW_10494</t>
  </si>
  <si>
    <t>BAB1_0513</t>
  </si>
  <si>
    <t>BAW_10495</t>
  </si>
  <si>
    <t>BAB1_0514</t>
  </si>
  <si>
    <t>HAD family hydrolase</t>
  </si>
  <si>
    <t>BAW_10496</t>
  </si>
  <si>
    <t>BAB1_0515</t>
  </si>
  <si>
    <t>Cl- channel voltage-gated family protein</t>
  </si>
  <si>
    <t>BAW_10497</t>
  </si>
  <si>
    <t>ccrM</t>
  </si>
  <si>
    <t>BAB1_0516</t>
  </si>
  <si>
    <t>modification methylase</t>
  </si>
  <si>
    <t>BAW_10498</t>
  </si>
  <si>
    <t>BAB1_0517</t>
  </si>
  <si>
    <t>2-haloalkanoic acid dehalogenase</t>
  </si>
  <si>
    <t>BAW_10499</t>
  </si>
  <si>
    <t>mutY</t>
  </si>
  <si>
    <t>BAB1_0518</t>
  </si>
  <si>
    <t>adenine glycosylase</t>
  </si>
  <si>
    <t>BAW_10500</t>
  </si>
  <si>
    <t>BAB1_0519</t>
  </si>
  <si>
    <t>BAW_10501</t>
  </si>
  <si>
    <t>BAB1_0520</t>
  </si>
  <si>
    <t>BAW_10502</t>
  </si>
  <si>
    <t>BAB1_0521</t>
  </si>
  <si>
    <t>BAW_10503</t>
  </si>
  <si>
    <t>smc</t>
  </si>
  <si>
    <t>BAB1_0522</t>
  </si>
  <si>
    <t>chromosome segregation protein SMC</t>
  </si>
  <si>
    <t>BAW_10504</t>
  </si>
  <si>
    <t>BAB1_0523</t>
  </si>
  <si>
    <t>Frame shift; cobalt-zinc-cadmium resistance protein; similar to BS1330_I0499 (Brucella suis 1330)</t>
  </si>
  <si>
    <t>BAW_10505</t>
  </si>
  <si>
    <t>BAB1_0524</t>
  </si>
  <si>
    <t>glyoxalase family protein</t>
  </si>
  <si>
    <t>BAW_10506</t>
  </si>
  <si>
    <t>ppdK</t>
  </si>
  <si>
    <t>BAB1_0525</t>
  </si>
  <si>
    <t>pyruvate phosphate dikinase</t>
  </si>
  <si>
    <t>catalyzes the formation of phosphoenolpyruvate from pyruvate</t>
  </si>
  <si>
    <t>BAW_10507</t>
  </si>
  <si>
    <t>BAB1_0526</t>
  </si>
  <si>
    <t>BAW_10508</t>
  </si>
  <si>
    <t>ifoP</t>
  </si>
  <si>
    <t>BAB1_0527</t>
  </si>
  <si>
    <t>marker of new poles</t>
  </si>
  <si>
    <t>BAW_10509</t>
  </si>
  <si>
    <t>BAB1_0528</t>
  </si>
  <si>
    <t>BAW_10510</t>
  </si>
  <si>
    <t>BAB1_0529</t>
  </si>
  <si>
    <t>beta-lactamase-like protein</t>
  </si>
  <si>
    <t>BAW_10511</t>
  </si>
  <si>
    <t>BAB1_0530</t>
  </si>
  <si>
    <t>BioY protein</t>
  </si>
  <si>
    <t>BAW_10512</t>
  </si>
  <si>
    <t>BAB1_0531</t>
  </si>
  <si>
    <t>ureidoglycolate hydrolase</t>
  </si>
  <si>
    <t>catalyzes the formation of glyoxylate from (S)-ureidoglycolate</t>
  </si>
  <si>
    <t>BAW_10513</t>
  </si>
  <si>
    <t>BAB1_0532</t>
  </si>
  <si>
    <t>5-hydroxyisourate hydrolase</t>
  </si>
  <si>
    <t>BAW_10514</t>
  </si>
  <si>
    <t>BAB1_0533</t>
  </si>
  <si>
    <t>ribonuclease III</t>
  </si>
  <si>
    <t>BAW_10515</t>
  </si>
  <si>
    <t>wbkD</t>
  </si>
  <si>
    <t>BAB1_0534</t>
  </si>
  <si>
    <t>polysaccharide biosynthesis protein CapD</t>
  </si>
  <si>
    <t>BAW_10516</t>
  </si>
  <si>
    <t>wbkF</t>
  </si>
  <si>
    <t>BAB1_0535</t>
  </si>
  <si>
    <t>BAW_10517</t>
  </si>
  <si>
    <t>BAB1_0536</t>
  </si>
  <si>
    <t>BAW_10518</t>
  </si>
  <si>
    <t>BAB1_0537</t>
  </si>
  <si>
    <t>BAW_10519</t>
  </si>
  <si>
    <t>BAB1_0538</t>
  </si>
  <si>
    <t>DNA binding protein</t>
  </si>
  <si>
    <t>BAW_10520</t>
  </si>
  <si>
    <t>BAB1_0539</t>
  </si>
  <si>
    <t>integrase catalytic subunit</t>
  </si>
  <si>
    <t>BAW_10521</t>
  </si>
  <si>
    <t>wbkC</t>
  </si>
  <si>
    <t>BAB1_0540</t>
  </si>
  <si>
    <t>GDP-mannose 4;6-dehydratase</t>
  </si>
  <si>
    <t>BAW_10522</t>
  </si>
  <si>
    <t>wbkB</t>
  </si>
  <si>
    <t>BAB1_0541</t>
  </si>
  <si>
    <t>perosamine synthetase WbkB</t>
  </si>
  <si>
    <t>BAW_10523</t>
  </si>
  <si>
    <t>wzt</t>
  </si>
  <si>
    <t>BAB1_0542</t>
  </si>
  <si>
    <t>BAW_10524</t>
  </si>
  <si>
    <t>wzm</t>
  </si>
  <si>
    <t>BAB1_0543</t>
  </si>
  <si>
    <t>acriflavin ABC transporter</t>
  </si>
  <si>
    <t>BAW_10525</t>
  </si>
  <si>
    <t>per</t>
  </si>
  <si>
    <t>BAB1_0544</t>
  </si>
  <si>
    <t>perosamine synthetase</t>
  </si>
  <si>
    <t>BAW_10526</t>
  </si>
  <si>
    <t>gmd</t>
  </si>
  <si>
    <t>BAB1_0545</t>
  </si>
  <si>
    <t>BAW_10527</t>
  </si>
  <si>
    <t>BAB1_0547</t>
  </si>
  <si>
    <t>transposase</t>
  </si>
  <si>
    <t>BAW_10528</t>
  </si>
  <si>
    <t>BAB1_0548</t>
  </si>
  <si>
    <t>BAW_10529</t>
  </si>
  <si>
    <t>BAB1_0549</t>
  </si>
  <si>
    <t>BAW_10530</t>
  </si>
  <si>
    <t>BAB1_0552</t>
  </si>
  <si>
    <t>BAW_10531</t>
  </si>
  <si>
    <t>wbkA</t>
  </si>
  <si>
    <t>BAB1_0553</t>
  </si>
  <si>
    <t>group 1 glycosyl transferase</t>
  </si>
  <si>
    <t>BAW_10532</t>
  </si>
  <si>
    <t>BAB1_0554</t>
  </si>
  <si>
    <t>IS5 family transposase orfA</t>
  </si>
  <si>
    <t>BAW_10533</t>
  </si>
  <si>
    <t>BAB1_0555</t>
  </si>
  <si>
    <t>IS5 family transposase orfB</t>
  </si>
  <si>
    <t>BAW_10534</t>
  </si>
  <si>
    <t>BAB1_0556</t>
  </si>
  <si>
    <t>Premature stop codon; transposase; corresponds to BMEI1401 (Brucella melitensis 16M)</t>
  </si>
  <si>
    <t>BAW_10535</t>
  </si>
  <si>
    <t>BAB1_0557</t>
  </si>
  <si>
    <t>Pseudogene. sequencing gap -NNNNN-; ISBm1, transposase orfA</t>
  </si>
  <si>
    <t>BAW_10536</t>
  </si>
  <si>
    <t>BAB1_0558</t>
  </si>
  <si>
    <t>Pseudogene. sequencing gap -NNNNN-; transposase IS4</t>
  </si>
  <si>
    <t>BAW_10537</t>
  </si>
  <si>
    <t>BAB1_0559</t>
  </si>
  <si>
    <t>BAW_10538</t>
  </si>
  <si>
    <t>manB</t>
  </si>
  <si>
    <t>BAB1_0560</t>
  </si>
  <si>
    <t>phosphoglucomutase/phosphomannomutase</t>
  </si>
  <si>
    <t>BAW_10539</t>
  </si>
  <si>
    <t>manC</t>
  </si>
  <si>
    <t>BAB1_0561</t>
  </si>
  <si>
    <t>mannose-6-phosphate isomerase</t>
  </si>
  <si>
    <t>González et al. 2008. PLoS One. 3(7):e2760</t>
  </si>
  <si>
    <t>BAW_10540</t>
  </si>
  <si>
    <t>manA</t>
  </si>
  <si>
    <t>BAB1_0562</t>
  </si>
  <si>
    <t>not pseudogene in 9-941: similar to BR0539; mannose-6-phosphate isomerase</t>
  </si>
  <si>
    <t>BAW_10541</t>
  </si>
  <si>
    <t>wbkE</t>
  </si>
  <si>
    <t>BAB1_0563</t>
  </si>
  <si>
    <t>BAW_10542</t>
  </si>
  <si>
    <t>BAB1_0564</t>
  </si>
  <si>
    <t>BAW_10543</t>
  </si>
  <si>
    <t>BAB1_0565</t>
  </si>
  <si>
    <t>BAW_10544</t>
  </si>
  <si>
    <t>rbsC-1</t>
  </si>
  <si>
    <t>BAB1_0566</t>
  </si>
  <si>
    <t>BAW_10545</t>
  </si>
  <si>
    <t>rbsB-1</t>
  </si>
  <si>
    <t>BAB1_0567</t>
  </si>
  <si>
    <t>ABC trasnsporter substrate-bindingprotein</t>
  </si>
  <si>
    <t>BAW_10546</t>
  </si>
  <si>
    <t>BAB1_0568</t>
  </si>
  <si>
    <t>AP endonuclease</t>
  </si>
  <si>
    <t>BAW_10547</t>
  </si>
  <si>
    <t>BAB1_0569</t>
  </si>
  <si>
    <t>similar to BR0546; oxidoreductase; Gfo/Idh/MocA family</t>
  </si>
  <si>
    <t>BAW_10548</t>
  </si>
  <si>
    <t>BAB1_0570</t>
  </si>
  <si>
    <t>xylose isomerase</t>
  </si>
  <si>
    <t>catalyzes the interconversion of D-xylose to D-xylulose</t>
  </si>
  <si>
    <t>BAW_10549</t>
  </si>
  <si>
    <t>xylB</t>
  </si>
  <si>
    <t>BAB1_0571</t>
  </si>
  <si>
    <t>carbohydrate kinase:xylulokinase</t>
  </si>
  <si>
    <t>BAW_10550</t>
  </si>
  <si>
    <t>BAB1_0572</t>
  </si>
  <si>
    <t>BAW_10551</t>
  </si>
  <si>
    <t>BAB1_0573-0574</t>
  </si>
  <si>
    <t>Internal deletion and frame shift; similar to BS1330_I0546 (Brucella suis 1330); AraC family transcriptional regulator</t>
  </si>
  <si>
    <t>BAW_10552</t>
  </si>
  <si>
    <t>BAB1_0575</t>
  </si>
  <si>
    <t>BAW_10553</t>
  </si>
  <si>
    <t>BAB1_0576</t>
  </si>
  <si>
    <t>betaine aldehyde dehydrogenase</t>
  </si>
  <si>
    <t>catalyzes the formation of betaine from betaine aldehyde</t>
  </si>
  <si>
    <t>BAW_10554</t>
  </si>
  <si>
    <t>BAB1_0577</t>
  </si>
  <si>
    <t>choline dehydrogenase</t>
  </si>
  <si>
    <t>catalyzes the oxidation of choline to betaine aldehyde and betain aldehyde to glycine betaine. Regulated by AbcR sRNAin B abortus 2308 (Caswell CC et al 2012 Mol Microbiol. Transcription is regulated when B. melitensis is infecting HeLa cells (Rosetti CA et al 2011  Microb Pathog). Absent in B abortus 9-941 and B melitensis 16M according to Tsolis R et al 2009 PLoS ONe</t>
  </si>
  <si>
    <t>BAW_10555</t>
  </si>
  <si>
    <t>tetR9</t>
  </si>
  <si>
    <t>BAB1_0578</t>
  </si>
  <si>
    <t>transcriptional regulator BetI</t>
  </si>
  <si>
    <t>HTH-type; bet1; Repressor involved in choline regulation of the bet genes</t>
  </si>
  <si>
    <t>BAW_10556</t>
  </si>
  <si>
    <t>BAB1_0579</t>
  </si>
  <si>
    <t>asparaginase</t>
  </si>
  <si>
    <t>BAW_10557</t>
  </si>
  <si>
    <t>BAB1_0580</t>
  </si>
  <si>
    <t>transcription elongation factor GreA/GreB</t>
  </si>
  <si>
    <t>BAW_10558</t>
  </si>
  <si>
    <t>BAB1_0581</t>
  </si>
  <si>
    <t>cytochrome C biogenesis protein CcmH</t>
  </si>
  <si>
    <t>BAW_10559</t>
  </si>
  <si>
    <t>BAB1_0582</t>
  </si>
  <si>
    <t>AbrB family transcriptional regulator</t>
  </si>
  <si>
    <t>BAW_10560</t>
  </si>
  <si>
    <t>BAB1_0583</t>
  </si>
  <si>
    <t>Mg2+ transporter protein; CorA-like</t>
  </si>
  <si>
    <t>BAW_10561</t>
  </si>
  <si>
    <t>BAB1_0584-0585</t>
  </si>
  <si>
    <t>Double frame shift. Bacterial regulatory proteins; AsnC family:Bacterial regulatory protein; GntR family; similar to BS1330_I0556 (Brucella suis 1330)</t>
  </si>
  <si>
    <t>BAW_10562</t>
  </si>
  <si>
    <t>BAB1_0586</t>
  </si>
  <si>
    <t>Frame shift and 27bp internal deletion; cyanate transport protein CynX; similar to BS1330_I0557 (Brucella suis 1330)</t>
  </si>
  <si>
    <t>BAW_10563</t>
  </si>
  <si>
    <t>BAB1_0587</t>
  </si>
  <si>
    <t>BAW_10564</t>
  </si>
  <si>
    <t>BAB1_0588</t>
  </si>
  <si>
    <t>BAW_10565</t>
  </si>
  <si>
    <t>BAB1_0589</t>
  </si>
  <si>
    <t>BAW_10566</t>
  </si>
  <si>
    <t>BAB1_0590</t>
  </si>
  <si>
    <t>BAW_10567</t>
  </si>
  <si>
    <t>sodA</t>
  </si>
  <si>
    <t>BAB1_0591</t>
  </si>
  <si>
    <t>manganese and iron superoxide dismutase</t>
  </si>
  <si>
    <t>BAW_10568</t>
  </si>
  <si>
    <t>BAB1_0592</t>
  </si>
  <si>
    <t>BAW_10569</t>
  </si>
  <si>
    <t>BAB1_0593</t>
  </si>
  <si>
    <t>BAW_10570</t>
  </si>
  <si>
    <t>mucR</t>
  </si>
  <si>
    <t>BAB1_0594</t>
  </si>
  <si>
    <t>transcriptional regulator MucR</t>
  </si>
  <si>
    <t>BAW_10571</t>
  </si>
  <si>
    <t>BAB1_0595</t>
  </si>
  <si>
    <t>BAW_10572</t>
  </si>
  <si>
    <t>BAB1_0596</t>
  </si>
  <si>
    <t>BAW_10573</t>
  </si>
  <si>
    <t>BAB1_0597</t>
  </si>
  <si>
    <t>BAW_10574</t>
  </si>
  <si>
    <t>BAB1_0598</t>
  </si>
  <si>
    <t>amidase</t>
  </si>
  <si>
    <t>catalyzes the hydrolysis of a monocarboxylic acid amid to form a monocarboxylate and ammonia</t>
  </si>
  <si>
    <t>BAW_10575</t>
  </si>
  <si>
    <t>BAB1_0599</t>
  </si>
  <si>
    <t>cysteine desufuration protein SufE</t>
  </si>
  <si>
    <t>BAW_10576</t>
  </si>
  <si>
    <t>BAB1_0600</t>
  </si>
  <si>
    <t>BAW_10577</t>
  </si>
  <si>
    <t>divJ</t>
  </si>
  <si>
    <t>BAB1_0601</t>
  </si>
  <si>
    <t>BAW_10578</t>
  </si>
  <si>
    <t>BAB1_0602</t>
  </si>
  <si>
    <t>peptidoglycan binding domain-containing protein</t>
  </si>
  <si>
    <t>BAW_10579</t>
  </si>
  <si>
    <t>BAB1_0603</t>
  </si>
  <si>
    <t>BAW_10580</t>
  </si>
  <si>
    <t>BAB1_0604</t>
  </si>
  <si>
    <t>BAW_10581</t>
  </si>
  <si>
    <t>BAB1_0605</t>
  </si>
  <si>
    <t>BAW_10582</t>
  </si>
  <si>
    <t>BAB1_0606</t>
  </si>
  <si>
    <t>BAW_10583</t>
  </si>
  <si>
    <t>BAB1_0607</t>
  </si>
  <si>
    <t>penicillin-binding protein</t>
  </si>
  <si>
    <t>BAW_10584</t>
  </si>
  <si>
    <t>BAB1_0608</t>
  </si>
  <si>
    <t>BAW_10585</t>
  </si>
  <si>
    <t>BAB1_0609</t>
  </si>
  <si>
    <t>BAW_10586</t>
  </si>
  <si>
    <t>BAB1_0610</t>
  </si>
  <si>
    <t>portal protein</t>
  </si>
  <si>
    <t>BAW_10587</t>
  </si>
  <si>
    <t>BAB1_0611</t>
  </si>
  <si>
    <t>BAW_10588</t>
  </si>
  <si>
    <t>BAB1_0612</t>
  </si>
  <si>
    <t>peptidase U35</t>
  </si>
  <si>
    <t>BAW_10589</t>
  </si>
  <si>
    <t>BAB1_0613</t>
  </si>
  <si>
    <t>HK97 family phage major capsid protein</t>
  </si>
  <si>
    <t>BAW_10590</t>
  </si>
  <si>
    <t>BAB1_0614</t>
  </si>
  <si>
    <t>BAW_10591</t>
  </si>
  <si>
    <t>BAB1_0615</t>
  </si>
  <si>
    <t>phage head-tail adaptor</t>
  </si>
  <si>
    <t>BAW_10592</t>
  </si>
  <si>
    <t>BAB1_0616</t>
  </si>
  <si>
    <t>BAW_10593</t>
  </si>
  <si>
    <t>BAB1_0617</t>
  </si>
  <si>
    <t>tail protein</t>
  </si>
  <si>
    <t>BAW_10594</t>
  </si>
  <si>
    <t>BAB1_0618</t>
  </si>
  <si>
    <t>BAW_10595</t>
  </si>
  <si>
    <t>BAB1_0619</t>
  </si>
  <si>
    <t>phage minor tail protein H</t>
  </si>
  <si>
    <t>BAW_10596</t>
  </si>
  <si>
    <t>BAB1_0620</t>
  </si>
  <si>
    <t>glycoside hydrolase family 24</t>
  </si>
  <si>
    <t>BAW_10597</t>
  </si>
  <si>
    <t>BAB1_0621-0622</t>
  </si>
  <si>
    <t>Frame shift; predicted protein; similar to BS1330_I0595 (Brucella suis 1330)</t>
  </si>
  <si>
    <t>BAW_10598</t>
  </si>
  <si>
    <t>BAB1_0623</t>
  </si>
  <si>
    <t>NLP/P60</t>
  </si>
  <si>
    <t>BAW_10599</t>
  </si>
  <si>
    <t>BAB1_0624-0625</t>
  </si>
  <si>
    <t>Frame shift and premature stop codon. Phage Host Specificity Protein; RNA-binding region RNP-1 (RNA recognition motif); similar to BMEI1341</t>
  </si>
  <si>
    <t>BAW_10600</t>
  </si>
  <si>
    <t>BAB1_0626</t>
  </si>
  <si>
    <t>BAW_10601</t>
  </si>
  <si>
    <t>BAB1_0627</t>
  </si>
  <si>
    <t>BAW_10602</t>
  </si>
  <si>
    <t>feuP</t>
  </si>
  <si>
    <t>BAB1_0628</t>
  </si>
  <si>
    <t>transcriptional regulator</t>
  </si>
  <si>
    <t>BAW_10603</t>
  </si>
  <si>
    <t>feuQ</t>
  </si>
  <si>
    <t>BAB1_0629</t>
  </si>
  <si>
    <t>BAW_10604</t>
  </si>
  <si>
    <t>BAB1_0630</t>
  </si>
  <si>
    <t>outer membrane lipoprotein-like protein</t>
  </si>
  <si>
    <t>BAW_10605</t>
  </si>
  <si>
    <t>BAB1_0631</t>
  </si>
  <si>
    <t>BAW_10606</t>
  </si>
  <si>
    <t>ccmE</t>
  </si>
  <si>
    <t>BAB1_0632</t>
  </si>
  <si>
    <t>cytochrome c-type biogenesis protein CcmE</t>
  </si>
  <si>
    <t>CycJ; periplasmic heme chaperone that binds heme transiently via a histidine residue and delivers itto newly synthesized and exported c-type cytochromes; requires the ATP hydrolysis activity of the CcmA protein in order to transfer the heme to the apocytochrome; part of the cytochrome c maturation system; periplasmic protein anchored to the inner membrane</t>
  </si>
  <si>
    <t>BAW_10607</t>
  </si>
  <si>
    <t>ccmF</t>
  </si>
  <si>
    <t>BAB1_0633</t>
  </si>
  <si>
    <t>cytochrome c-type biogenesis protein CcmF</t>
  </si>
  <si>
    <t>BAW_10608</t>
  </si>
  <si>
    <t>BAB1_0634</t>
  </si>
  <si>
    <t>cytochrome C biogenesis protein</t>
  </si>
  <si>
    <t>BAW_10609</t>
  </si>
  <si>
    <t>htrA</t>
  </si>
  <si>
    <t>BAB1_0635</t>
  </si>
  <si>
    <t>serine protease family protein</t>
  </si>
  <si>
    <t>BAW_10610</t>
  </si>
  <si>
    <t>tccR</t>
  </si>
  <si>
    <t>BAB1_0636</t>
  </si>
  <si>
    <t>PhoB family transcriptional regulator</t>
  </si>
  <si>
    <t>BAW_10611</t>
  </si>
  <si>
    <t>tccS</t>
  </si>
  <si>
    <t>BAB1_0637</t>
  </si>
  <si>
    <t>BAW_10612</t>
  </si>
  <si>
    <t>glnE</t>
  </si>
  <si>
    <t>BAB1_0638</t>
  </si>
  <si>
    <t>bifunctional glutamine-synthetaseadenylyltransferase/deadenyltransferase</t>
  </si>
  <si>
    <t>catalyzes the ATP-dependent addition of AMP to a subunit of glutamine synthetase; also catalyzes thereverse reaction - deadenylation; adenylation/deadenylation of glutamine synthetase subunits is important for the regulation of this enzyme</t>
  </si>
  <si>
    <t>BAW_10613</t>
  </si>
  <si>
    <t>wadA</t>
  </si>
  <si>
    <t>BAB1_0639</t>
  </si>
  <si>
    <t>glycosyl transferase family O-antigen polymerase</t>
  </si>
  <si>
    <t>BAW_10614</t>
  </si>
  <si>
    <t>pleC</t>
  </si>
  <si>
    <t>BAB1_0640</t>
  </si>
  <si>
    <t>BAW_10615</t>
  </si>
  <si>
    <t>pepN</t>
  </si>
  <si>
    <t>BAB1_0641</t>
  </si>
  <si>
    <t>aminopeptidase N</t>
  </si>
  <si>
    <t>BAW_10616</t>
  </si>
  <si>
    <t>BAB1_0642</t>
  </si>
  <si>
    <t>BAW_10617</t>
  </si>
  <si>
    <t>BAB1_0643</t>
  </si>
  <si>
    <t>major facilitator transporter</t>
  </si>
  <si>
    <t>BAW_10618</t>
  </si>
  <si>
    <t>BAB1_0644</t>
  </si>
  <si>
    <t>DNA polymerase</t>
  </si>
  <si>
    <t>BAW_10619</t>
  </si>
  <si>
    <t>BAB1_0645</t>
  </si>
  <si>
    <t>electron transfer flavoprotein-ubiquinone oxidoreductase</t>
  </si>
  <si>
    <t>BAW_10620</t>
  </si>
  <si>
    <t>BAB1_0646</t>
  </si>
  <si>
    <t>endonuclease/exonuclease/phosphatase family protein</t>
  </si>
  <si>
    <t>BAW_10621</t>
  </si>
  <si>
    <t>amn</t>
  </si>
  <si>
    <t>BAB1_0647</t>
  </si>
  <si>
    <t>AMP nucleosidase</t>
  </si>
  <si>
    <t>Catalyzes the hydrolysis of AMP to form adenine and ribose 5-phosphate using water as the nucleophile</t>
  </si>
  <si>
    <t>BAW_10622</t>
  </si>
  <si>
    <t>BAB1_0648</t>
  </si>
  <si>
    <t>BAW_10623</t>
  </si>
  <si>
    <t>BAB1_0649</t>
  </si>
  <si>
    <t>glutathione S-transferase</t>
  </si>
  <si>
    <t>BAW_10624</t>
  </si>
  <si>
    <t>BAB1_0650</t>
  </si>
  <si>
    <t>glycerol-3-phosphate ABC transporter ATP-binding protein</t>
  </si>
  <si>
    <t>BAW_10625</t>
  </si>
  <si>
    <t>BAB1_0651</t>
  </si>
  <si>
    <t>BAW_10626</t>
  </si>
  <si>
    <t>BAB1_0652</t>
  </si>
  <si>
    <t>BAW_10627</t>
  </si>
  <si>
    <t>BAB1_0653</t>
  </si>
  <si>
    <t>BAW_10628</t>
  </si>
  <si>
    <t>BAB1_0654</t>
  </si>
  <si>
    <t>BAW_10629</t>
  </si>
  <si>
    <t>BAB1_0655</t>
  </si>
  <si>
    <t>antifreeze protein</t>
  </si>
  <si>
    <t>BAW_10630</t>
  </si>
  <si>
    <t>BAB1_0656</t>
  </si>
  <si>
    <t>BAW_10631</t>
  </si>
  <si>
    <t>BAB1_0657</t>
  </si>
  <si>
    <t>histidinol-phosphate aminotransferase</t>
  </si>
  <si>
    <t>catalyzes the formation of histidinol phosphate and 2-oxoglutarate from glutamate and imidazoleacetol-phosphate</t>
  </si>
  <si>
    <t>BAW_10632</t>
  </si>
  <si>
    <t>BAB1_0658</t>
  </si>
  <si>
    <t>BAW_10633</t>
  </si>
  <si>
    <t>omp2a</t>
  </si>
  <si>
    <t>BAB1_0659</t>
  </si>
  <si>
    <t>porin</t>
  </si>
  <si>
    <t>BAW_10634</t>
  </si>
  <si>
    <t>omp2b</t>
  </si>
  <si>
    <t>BAB1_0660</t>
  </si>
  <si>
    <t>Omp2b; porin</t>
  </si>
  <si>
    <t>BAW_10635</t>
  </si>
  <si>
    <t>BAB1_0661</t>
  </si>
  <si>
    <t>BAW_10636</t>
  </si>
  <si>
    <t>BAB1_0662</t>
  </si>
  <si>
    <t>BAW_10637</t>
  </si>
  <si>
    <t>BAB1_0663</t>
  </si>
  <si>
    <t>ATP synthase subunit E</t>
  </si>
  <si>
    <t>BAW_10638</t>
  </si>
  <si>
    <t>BAB1_0664</t>
  </si>
  <si>
    <t>BAW_10639</t>
  </si>
  <si>
    <t>dapA</t>
  </si>
  <si>
    <t>BAB1_0665</t>
  </si>
  <si>
    <t>BAW_10640</t>
  </si>
  <si>
    <t>BAB1_0666</t>
  </si>
  <si>
    <t>dihydrodipicolinate synthase</t>
  </si>
  <si>
    <t>catalyzes the formation of dihydrodipicolinate from L-aspartate 4-semialdehyde and pyruvateinlysineand diaminopimelate biosynthesis</t>
  </si>
  <si>
    <t>BAW_10641</t>
  </si>
  <si>
    <t>smpB</t>
  </si>
  <si>
    <t>BAB1_0667</t>
  </si>
  <si>
    <t>SsrA-binding protein</t>
  </si>
  <si>
    <t>binds to ssrA RNA (tmRNA) and is required for its successful binding to ribosomes; also appearstofunction in the trans-translation step by promoting accommodation of tmRNA into the ribosomal A site; SmpB protects the tmRNA from RNase R degradation in Caulobacter crescentus; both the tmRNA and SmpB are regulated in cell cycle-dependent manner; functions in release of stalled ribosomes from damaged mRNAs and targeting proteins for degradation</t>
  </si>
  <si>
    <t>BAW_10642</t>
  </si>
  <si>
    <t>BAB1_0668</t>
  </si>
  <si>
    <t>uracil-DNA glycosylase superfamilyprotein</t>
  </si>
  <si>
    <t>BAW_10643</t>
  </si>
  <si>
    <t>BAB1_0669</t>
  </si>
  <si>
    <t>BAW_10644</t>
  </si>
  <si>
    <t>BAB1_0670</t>
  </si>
  <si>
    <t>BAW_10645</t>
  </si>
  <si>
    <t>ropZ</t>
  </si>
  <si>
    <t>BAB1_0671</t>
  </si>
  <si>
    <t>DNA-directed RNA polymerase subunit omega</t>
  </si>
  <si>
    <t>Promotes RNA polymerase assembly. Latches the N- and C-terminal regions of the beta' subunit therebyfacilitating its interaction with the beta and alpha subunits</t>
  </si>
  <si>
    <t>BAW_10646</t>
  </si>
  <si>
    <t>rsh</t>
  </si>
  <si>
    <t>BAB1_0672</t>
  </si>
  <si>
    <t>GTP pyrophosphokinase</t>
  </si>
  <si>
    <t>BAW_10647</t>
  </si>
  <si>
    <t>pyrE</t>
  </si>
  <si>
    <t>BAB1_0673</t>
  </si>
  <si>
    <t>orotate phosphoribosyltransferase</t>
  </si>
  <si>
    <t>involved in fifth step of pyrimidine biosynthesis; converts orotidine 5'-phosphate and diphosphatetoorotate and 5-phospho-alpha-D-ribose 1-diphosphate</t>
  </si>
  <si>
    <t>BAW_10648</t>
  </si>
  <si>
    <t>fnr</t>
  </si>
  <si>
    <t>BAB1_0674</t>
  </si>
  <si>
    <t>Crp family regulatory protein</t>
  </si>
  <si>
    <t>BAW_10649</t>
  </si>
  <si>
    <t>BAB1_0675</t>
  </si>
  <si>
    <t>BAW_10650</t>
  </si>
  <si>
    <t>BAB1_0676</t>
  </si>
  <si>
    <t>fosmidomycin resistance protein</t>
  </si>
  <si>
    <t>BAW_10651</t>
  </si>
  <si>
    <t>araC5</t>
  </si>
  <si>
    <t>BAB1_0677</t>
  </si>
  <si>
    <t>AraC family transcriptional regulator</t>
  </si>
  <si>
    <t>BAW_10652</t>
  </si>
  <si>
    <t>bspA</t>
  </si>
  <si>
    <t>BAB1_0678</t>
  </si>
  <si>
    <t>type IV secretion effector</t>
  </si>
  <si>
    <t>BAW_10653</t>
  </si>
  <si>
    <t>acpS</t>
  </si>
  <si>
    <t>BAB1_0679</t>
  </si>
  <si>
    <t>4'-phosphopantetheinyl transferase</t>
  </si>
  <si>
    <t>Catalyzes the formation of holo-ACP; which mediates the essential transfer of acyl fatty acid intermediates during the biosynthesis of fatty acids and lipids</t>
  </si>
  <si>
    <t>BAW_10654</t>
  </si>
  <si>
    <t>BAB1_0680</t>
  </si>
  <si>
    <t>signal peptidase S26A:Signal peptidase</t>
  </si>
  <si>
    <t>BAW_10655</t>
  </si>
  <si>
    <t>rnc</t>
  </si>
  <si>
    <t>BAB1_0681</t>
  </si>
  <si>
    <t>cytoplasmic enzyme involved in processing rRNA and some mRNAs; substrates typically have dsRNAregions; forms a homodimer; have N-terminal nuclease and C-terminal RNA-binding domains; requires magnesium as preferred ion for activity</t>
  </si>
  <si>
    <t>BAW_10656</t>
  </si>
  <si>
    <t>BAB1_0682</t>
  </si>
  <si>
    <t>BAW_10657</t>
  </si>
  <si>
    <t>era</t>
  </si>
  <si>
    <t>BAB1_0683</t>
  </si>
  <si>
    <t>GTP-binding protein Era</t>
  </si>
  <si>
    <t>Era; Escherichia coli Ras-like protein; Bex; Bacillus Era-complementing segment; essentialproteininEscherichia coli that is involved in many cellular processes; GTPase; binds the cell membrane through apparent C-terminal domain; mutants are arrested during the cell cycle; Streptococcus pneumoniae Era binds to RNA and Escherichia coli Era binds 16S rRNA and 30S ribosome</t>
  </si>
  <si>
    <t>BAW_10658</t>
  </si>
  <si>
    <t>recO</t>
  </si>
  <si>
    <t>BAB1_0684</t>
  </si>
  <si>
    <t>DNA repair protein RecO</t>
  </si>
  <si>
    <t>involved in DNA repair and RecFOR pathway recombination; RecFOR proteins displace ssDNA-bindingprotein and facilitate the production of RecA-coated ssDNA</t>
  </si>
  <si>
    <t>BAW_10659</t>
  </si>
  <si>
    <t>BAB1_0685</t>
  </si>
  <si>
    <t>tyrosine specific protein phosphatase and dual specificity protein phosphatase</t>
  </si>
  <si>
    <t>BAW_10660</t>
  </si>
  <si>
    <t>BAB1_0686</t>
  </si>
  <si>
    <t>hydrolase</t>
  </si>
  <si>
    <t>BAW_10661</t>
  </si>
  <si>
    <t>BAB1_0687</t>
  </si>
  <si>
    <t>glycine cleavage T protein (aminomethyl transferase)</t>
  </si>
  <si>
    <t>BAW_10662</t>
  </si>
  <si>
    <t>pyrC-1</t>
  </si>
  <si>
    <t>BAB1_0688</t>
  </si>
  <si>
    <t>dihydroorotase</t>
  </si>
  <si>
    <t>Catalyzes the reversible hydrolysis of the amide bond within dihydroorotate. This metabolicintermediate is required for the biosynthesis of pyrimidine nucleotides</t>
  </si>
  <si>
    <t>BAW_10663</t>
  </si>
  <si>
    <t>BAB1_0689</t>
  </si>
  <si>
    <t>BAW_10664</t>
  </si>
  <si>
    <t>BAB1_0690</t>
  </si>
  <si>
    <t>BAW_10665</t>
  </si>
  <si>
    <t>BAB1_0691</t>
  </si>
  <si>
    <t>BAW_10666</t>
  </si>
  <si>
    <t>BAB1_0692</t>
  </si>
  <si>
    <t>DNA mismatch repair protein MutT</t>
  </si>
  <si>
    <t>BAW_10667</t>
  </si>
  <si>
    <t>BAB1_0693</t>
  </si>
  <si>
    <t>BAW_10668</t>
  </si>
  <si>
    <t>BAB1_0694</t>
  </si>
  <si>
    <t>BAW_10669</t>
  </si>
  <si>
    <t>BAB1_0695</t>
  </si>
  <si>
    <t>BAW_10670</t>
  </si>
  <si>
    <t>BAB1_0696</t>
  </si>
  <si>
    <t>BAW_10671</t>
  </si>
  <si>
    <t>cysS</t>
  </si>
  <si>
    <t>BAB1_0697</t>
  </si>
  <si>
    <t>cysteinyl-tRNA synthetase</t>
  </si>
  <si>
    <t>catalyzes a two-step reaction; charges a cysteine by linking its carboxyl group to the alpha-phosphate of ATP then transfers the aminoacyl-adenylate to its tRNA</t>
  </si>
  <si>
    <t>BAW_10672</t>
  </si>
  <si>
    <t>BAB1_0698</t>
  </si>
  <si>
    <t>BAW_10673</t>
  </si>
  <si>
    <t>BAB1_0699</t>
  </si>
  <si>
    <t>2-isopropylmalate synthase</t>
  </si>
  <si>
    <t>BAW_10674</t>
  </si>
  <si>
    <t>BAB1_0700</t>
  </si>
  <si>
    <t>BAW_10675</t>
  </si>
  <si>
    <t>BAB1_0701</t>
  </si>
  <si>
    <t>putative alpha-isopropylmalate/homocitrate synthase family transferase</t>
  </si>
  <si>
    <t>BAW_10676</t>
  </si>
  <si>
    <t>BAB1_0702</t>
  </si>
  <si>
    <t>BAW_10677</t>
  </si>
  <si>
    <t>BAB1_0703</t>
  </si>
  <si>
    <t>peptidase M23/M37</t>
  </si>
  <si>
    <t>BAW_10678</t>
  </si>
  <si>
    <t>ksgA</t>
  </si>
  <si>
    <t>BAB1_0704</t>
  </si>
  <si>
    <t>dimethyladenosine transferase</t>
  </si>
  <si>
    <t>catalyzes the transfer of a total of four methyl groups from S-adenosyl-l-methionine (S-AdoMet)totwo adjacent adenosine bases A1518 and A1519 in 16S rRNA; mutations in ksgA causes resistance to the translation initiation inhibitor kasugamycin</t>
  </si>
  <si>
    <t>BAW_10679</t>
  </si>
  <si>
    <t>pdxA</t>
  </si>
  <si>
    <t>BAB1_0705</t>
  </si>
  <si>
    <t>4-hydroxythreonine-4-phosphate dehydrogenase</t>
  </si>
  <si>
    <t>catalyzes oxidation of 4-(phosphohydroxy)-L-threonine into 2-amino-3-oxo-4-(phosphohydroxy)butyricacid which decarboxylates to form 1-amino-3-(phosphohydroxy)propan-2-one (3-amino-2-oxopropyl phosphate)</t>
  </si>
  <si>
    <t>BAW_10680</t>
  </si>
  <si>
    <t>BAB1_0706</t>
  </si>
  <si>
    <t>peptidyl-prolyl cis-trans isomerase</t>
  </si>
  <si>
    <t>BAW_10681</t>
  </si>
  <si>
    <t>lptD</t>
  </si>
  <si>
    <t>BAB1_0707</t>
  </si>
  <si>
    <t>organic solvent tolerance protein</t>
  </si>
  <si>
    <t>BAW_10682</t>
  </si>
  <si>
    <t>lptG</t>
  </si>
  <si>
    <t>BAB1_0708</t>
  </si>
  <si>
    <t>YjgP/YjgQ permease</t>
  </si>
  <si>
    <t>BAW_10683</t>
  </si>
  <si>
    <t>lptf</t>
  </si>
  <si>
    <t>BAB1_0709</t>
  </si>
  <si>
    <t>BAW_10684</t>
  </si>
  <si>
    <t>BAB1_0710</t>
  </si>
  <si>
    <t>leucyl aminopeptidase</t>
  </si>
  <si>
    <t>catalyzes the removal of N-terminal amino acids preferably leucine from various peptides</t>
  </si>
  <si>
    <t>BAW_10685</t>
  </si>
  <si>
    <t>BAB1_0711</t>
  </si>
  <si>
    <t>DNA polymerase III subunit chi</t>
  </si>
  <si>
    <t>binds to single-strand binding (SSB) protein and acts as a bridge between the DnaX clamp loadercomplex and the SSB</t>
  </si>
  <si>
    <t>BAW_10686</t>
  </si>
  <si>
    <t>bspB</t>
  </si>
  <si>
    <t>BAB1_0712</t>
  </si>
  <si>
    <t>This protein mediates inhibition of host secretion</t>
  </si>
  <si>
    <t>BAW_10687</t>
  </si>
  <si>
    <t>BAB1_0713</t>
  </si>
  <si>
    <t>glycosyl transferase family 1</t>
  </si>
  <si>
    <t>BAW_10688</t>
  </si>
  <si>
    <t>BAB1_0714</t>
  </si>
  <si>
    <t>BAW_10689</t>
  </si>
  <si>
    <t>ndk</t>
  </si>
  <si>
    <t>BAB1_0715</t>
  </si>
  <si>
    <t>nucleoside diphosphate kinase</t>
  </si>
  <si>
    <t>catalyzes the formation of nucleoside triphosphate from ATP and nucleoside diphosphate</t>
  </si>
  <si>
    <t>BAW_10690</t>
  </si>
  <si>
    <t>BAB1_0716</t>
  </si>
  <si>
    <t>BAW_10691</t>
  </si>
  <si>
    <t>moaE</t>
  </si>
  <si>
    <t>BAB1_0717</t>
  </si>
  <si>
    <t>molybdopterin biosynthesis MoaE</t>
  </si>
  <si>
    <t>BAW_10692</t>
  </si>
  <si>
    <t>moaD</t>
  </si>
  <si>
    <t>BAB1_0718</t>
  </si>
  <si>
    <t>molybdenum cofactor biosynthesis protein MoaD</t>
  </si>
  <si>
    <t>BAW_10693</t>
  </si>
  <si>
    <t>pgsA</t>
  </si>
  <si>
    <t>BAB1_0719</t>
  </si>
  <si>
    <t>BAW_10694</t>
  </si>
  <si>
    <t>uvrC</t>
  </si>
  <si>
    <t>BAB1_0720</t>
  </si>
  <si>
    <t>excinuclease ABC subunit C</t>
  </si>
  <si>
    <t>The UvrABC repair system catalyzes the recognition and processing of DNA lesions. UvrC bothincisesthe 5' and 3' sides of the lesion. The N-terminal half is responsible for the 3' incision and the C-terminal half is responsible for the 5' incision</t>
  </si>
  <si>
    <t>BAW_10695</t>
  </si>
  <si>
    <t>BAB1_0721</t>
  </si>
  <si>
    <t>short chain dehydrogenase</t>
  </si>
  <si>
    <t>BAW_10696</t>
  </si>
  <si>
    <t>BAB1_0722</t>
  </si>
  <si>
    <t>Outer membrane protein Omp25 precursor</t>
  </si>
  <si>
    <t>Major member of the group 3 of outer membrane proteins. Contains a common site of signal peptide cleavage (AXAAD). Its function is unknown and its role in virulence is controversial. Similar to B. suis 1330 BS1330_RS03235 and B. melitensis 16M BME_RS06290</t>
  </si>
  <si>
    <t>BAW_10697</t>
  </si>
  <si>
    <t>BAB1_0723</t>
  </si>
  <si>
    <t>BAW_10698</t>
  </si>
  <si>
    <t>BAB1_0724</t>
  </si>
  <si>
    <t>ribonuclease T2</t>
  </si>
  <si>
    <t>BAW_10699</t>
  </si>
  <si>
    <t>BAB1_0725</t>
  </si>
  <si>
    <t>BAW_10700</t>
  </si>
  <si>
    <t>BAB1_0726</t>
  </si>
  <si>
    <t>lactate dehydrogenase</t>
  </si>
  <si>
    <t>BAW_10701</t>
  </si>
  <si>
    <t>BAB1_0727</t>
  </si>
  <si>
    <t>BAW_10702</t>
  </si>
  <si>
    <t>BAB1_0728</t>
  </si>
  <si>
    <t>molybdopterin-binding oxidoreductase</t>
  </si>
  <si>
    <t>BAW_10703</t>
  </si>
  <si>
    <t>BAB1_0729</t>
  </si>
  <si>
    <t>BAW_10704</t>
  </si>
  <si>
    <t>purN</t>
  </si>
  <si>
    <t>BAB1_0730</t>
  </si>
  <si>
    <t>phosphoribosylglycinamide formyltransferase</t>
  </si>
  <si>
    <t>glycinamide ribonucleotide transformylase; GAR Tfase; catalyzes the synthesis of 5'-phosphoribosylformylglycinamide from 5'-phosphoribosylglycinamide and 10-formyltetrahydrofolate; PurN requires formyl folate for the reaction unlike PurT which uses formate</t>
  </si>
  <si>
    <t>BAW_10705</t>
  </si>
  <si>
    <t>purM</t>
  </si>
  <si>
    <t>BAB1_0731</t>
  </si>
  <si>
    <t>phosphoribosylformylglycinamidinecyclo-ligase</t>
  </si>
  <si>
    <t>catalyzes the formation of 1-(5-phosphoribosyl)-5-aminoimidazole from 2-(formamido)-N1-(5-phosphoribosyl)acetamidine and ATP in purine biosynthesis</t>
  </si>
  <si>
    <t>BAW_10706</t>
  </si>
  <si>
    <t>BAB1_0732</t>
  </si>
  <si>
    <t>BAW_10707</t>
  </si>
  <si>
    <t>BAB1_0733</t>
  </si>
  <si>
    <t>ATP/GTP-binding protein</t>
  </si>
  <si>
    <t>BAW_10708</t>
  </si>
  <si>
    <t>galE</t>
  </si>
  <si>
    <t>BAB1_0734</t>
  </si>
  <si>
    <t>UDP-glucose 4-epimerase</t>
  </si>
  <si>
    <t>BAW_10709</t>
  </si>
  <si>
    <t>BAB1_0735</t>
  </si>
  <si>
    <t>BAW_10710</t>
  </si>
  <si>
    <t>BAB1_0736</t>
  </si>
  <si>
    <t>BAW_10711</t>
  </si>
  <si>
    <t>BAB1_0737</t>
  </si>
  <si>
    <t>BAW_10712</t>
  </si>
  <si>
    <t>lldP</t>
  </si>
  <si>
    <t>BAB1_0738</t>
  </si>
  <si>
    <t>L-lactate permease</t>
  </si>
  <si>
    <t>BAW_10713</t>
  </si>
  <si>
    <t>BAB1_0739</t>
  </si>
  <si>
    <t>ETC complex I subunit region</t>
  </si>
  <si>
    <t>BAW_10714</t>
  </si>
  <si>
    <t>BAB1_0740</t>
  </si>
  <si>
    <t>BAW_10715</t>
  </si>
  <si>
    <t>BAB1_0741</t>
  </si>
  <si>
    <t>adenylate kinase</t>
  </si>
  <si>
    <t>BAW_10716</t>
  </si>
  <si>
    <t>BAB1_0742</t>
  </si>
  <si>
    <t>GCN5 family acetyltransferase</t>
  </si>
  <si>
    <t>BAW_10717</t>
  </si>
  <si>
    <t>BAB1_0743</t>
  </si>
  <si>
    <t>Cro/CI family transcriptional regulator</t>
  </si>
  <si>
    <t>BAW_10718</t>
  </si>
  <si>
    <t>BAB1_0744</t>
  </si>
  <si>
    <t>BAW_10719</t>
  </si>
  <si>
    <t>BAB1_0745</t>
  </si>
  <si>
    <t>BAW_10720</t>
  </si>
  <si>
    <t>BAB1_0746</t>
  </si>
  <si>
    <t>BAW_10721</t>
  </si>
  <si>
    <t>BAB1_0747</t>
  </si>
  <si>
    <t>BAW_10722</t>
  </si>
  <si>
    <t>BAB1_0748</t>
  </si>
  <si>
    <t>Frame shif. ATP/GTP-binding site motif A (P-loop)/ATPase AAA; similar to BS1330_I0726 (Brucella suis 1330)</t>
  </si>
  <si>
    <t>BAW_10723</t>
  </si>
  <si>
    <t>BAB1_0750</t>
  </si>
  <si>
    <t>BAW_10724</t>
  </si>
  <si>
    <t>BAB1_0751</t>
  </si>
  <si>
    <t>BAW_10725</t>
  </si>
  <si>
    <t>BAB1_0752</t>
  </si>
  <si>
    <t>beta and gamma crystallin</t>
  </si>
  <si>
    <t>BAW_10726</t>
  </si>
  <si>
    <t>BAB1_0753-0754-0755</t>
  </si>
  <si>
    <t>Double premature stop codon; conserved predicted protein; similar to BS1330_I0730 (Brucella suis 1330)</t>
  </si>
  <si>
    <t>BAW_10727</t>
  </si>
  <si>
    <t>BtpB</t>
  </si>
  <si>
    <t>BAB1_0756</t>
  </si>
  <si>
    <t>Type IV secreted effector</t>
  </si>
  <si>
    <t>BtpB  plays a major role in the modulation of host innate immune response during infection interfering with MyD88 signallig</t>
  </si>
  <si>
    <t>BAW_10728</t>
  </si>
  <si>
    <t>BAB1_0757</t>
  </si>
  <si>
    <t>BAW_10729</t>
  </si>
  <si>
    <t>BAB1_0758</t>
  </si>
  <si>
    <t>BAW_10730</t>
  </si>
  <si>
    <t>BAB1_0759</t>
  </si>
  <si>
    <t>BAW_10731</t>
  </si>
  <si>
    <t>metC</t>
  </si>
  <si>
    <t>BAB1_0760</t>
  </si>
  <si>
    <t>cystathionine beta-lyase</t>
  </si>
  <si>
    <t>catalyzes the formation of L-homocysteine from cystathionine</t>
  </si>
  <si>
    <t>BAW_10732</t>
  </si>
  <si>
    <t>BAB1_0761</t>
  </si>
  <si>
    <t>PA-phosphatase-like phosphoesterase</t>
  </si>
  <si>
    <t>BAW_10733</t>
  </si>
  <si>
    <t>BAB1_0762-0763</t>
  </si>
  <si>
    <t>Frame shift. Solute-binding protein/glutamate receptor:Bacterial extracellular solute-binding protein; family 3. Similar to BS1330_I0737 (Brucella suis 1330)</t>
  </si>
  <si>
    <t>BAW_10734</t>
  </si>
  <si>
    <t>BAB1_0764</t>
  </si>
  <si>
    <t>BAW_10735</t>
  </si>
  <si>
    <t>BAB1_0765-0766</t>
  </si>
  <si>
    <t>Double frame shift. General L-amino acid transport system permease protein AapQ KO: K02029 polar amino acid transport system permease protein; similar to BS1330_I0739 (Brucella suis 1330)</t>
  </si>
  <si>
    <t>BAW_10736</t>
  </si>
  <si>
    <t>BAB1_0767</t>
  </si>
  <si>
    <t>amino acid ABC transporter permease</t>
  </si>
  <si>
    <t>BAW_10737</t>
  </si>
  <si>
    <t>BAB1_0768</t>
  </si>
  <si>
    <t>BAW_10738</t>
  </si>
  <si>
    <t>BAB1_0769</t>
  </si>
  <si>
    <t>BAW_10739</t>
  </si>
  <si>
    <t>BAB1_0770</t>
  </si>
  <si>
    <t>salicylate hydroxylase</t>
  </si>
  <si>
    <t>catalyzes the formation of catechol from salicylate</t>
  </si>
  <si>
    <t>BAW_10740</t>
  </si>
  <si>
    <t>BAB1_0771</t>
  </si>
  <si>
    <t>BAW_10741</t>
  </si>
  <si>
    <t>ppk</t>
  </si>
  <si>
    <t>BAB1_0772</t>
  </si>
  <si>
    <t>polyphosphate kinase</t>
  </si>
  <si>
    <t>catalyzes the reversible transfer of the terminal phosphate of ATP to form a long chain polyphosphate</t>
  </si>
  <si>
    <t>BAW_10742</t>
  </si>
  <si>
    <t>BAB1_0773</t>
  </si>
  <si>
    <t>exopolyphosphatase</t>
  </si>
  <si>
    <t>BAW_10743</t>
  </si>
  <si>
    <t>BAB1_0774</t>
  </si>
  <si>
    <t>BAW_10744</t>
  </si>
  <si>
    <t>aspS</t>
  </si>
  <si>
    <t>BAB1_0775</t>
  </si>
  <si>
    <t>aspartyl-tRNA synthetase</t>
  </si>
  <si>
    <t>catalyzes a two-step reaction; first charging an aspartate molecule by linking its carboxylgroup tothe alpha-phosphate of ATP; followed by transfer of the aminoacyl-adenylate to its tRNA; contains discriminating and non-discriminating subtypes</t>
  </si>
  <si>
    <t>BAW_10745</t>
  </si>
  <si>
    <t>BAB1_0776</t>
  </si>
  <si>
    <t>BAW_10746</t>
  </si>
  <si>
    <t>parC</t>
  </si>
  <si>
    <t>BAB1_0777</t>
  </si>
  <si>
    <t>DNA topoisomerase IV subunit A</t>
  </si>
  <si>
    <t>decatenates newly replicated chromosomal DNA and relaxes positive and negative DNA supercoiling</t>
  </si>
  <si>
    <t>BAW_10747</t>
  </si>
  <si>
    <t>BAB1_0778</t>
  </si>
  <si>
    <t>arginyl-tRNA-protein transferase</t>
  </si>
  <si>
    <t>Conjugates Arg from its aminoacyl-tRNA to the N-termini of proteins containing an N-terminal aspartate or glutamate</t>
  </si>
  <si>
    <t>BAW_10748</t>
  </si>
  <si>
    <t>BAB1_0779</t>
  </si>
  <si>
    <t>BAW_10749</t>
  </si>
  <si>
    <t>hemB</t>
  </si>
  <si>
    <t>BAB1_0780</t>
  </si>
  <si>
    <t>delta-aminolevulinic acid dehydratase</t>
  </si>
  <si>
    <t>catalyzes the formation of porphobilinogen from 5-aminolevulinate</t>
  </si>
  <si>
    <t>BAW_10750</t>
  </si>
  <si>
    <t>BAB1_0781</t>
  </si>
  <si>
    <t>3-hydroxyisobutyryl-CoA hydrolase</t>
  </si>
  <si>
    <t>catalyzes the formation of 3-hydroxy-2-methylpropanoate from 3-hydroxy-2-methylpropanoyl-CoA</t>
  </si>
  <si>
    <t>BAW_10751</t>
  </si>
  <si>
    <t>BAB1_0782</t>
  </si>
  <si>
    <t>BAW_10752</t>
  </si>
  <si>
    <t>MdrA</t>
  </si>
  <si>
    <t>BAB1_0783</t>
  </si>
  <si>
    <t>MarR-like sodium deoxycholate-responsive activator involved in VirB promoter activation</t>
  </si>
  <si>
    <t>BAW_10753</t>
  </si>
  <si>
    <t>BAB1_0784</t>
  </si>
  <si>
    <t>BAW_10754</t>
  </si>
  <si>
    <t>BAB1_0785</t>
  </si>
  <si>
    <t>BAW_10755</t>
  </si>
  <si>
    <t>BAB1_0786</t>
  </si>
  <si>
    <t>BAW_10756</t>
  </si>
  <si>
    <t>glyA</t>
  </si>
  <si>
    <t>BAB1_0787</t>
  </si>
  <si>
    <t>serine hydroxymethyltransferase</t>
  </si>
  <si>
    <t>catalyzes the reaction of glycine with 5;10-methylenetetrahydrofolate to form L-serine andtetrahydrofolate</t>
  </si>
  <si>
    <t>BAW_10757</t>
  </si>
  <si>
    <t>nrdR</t>
  </si>
  <si>
    <t>BAB1_0788</t>
  </si>
  <si>
    <t>transcriptional regulator NrdR</t>
  </si>
  <si>
    <t>BAW_10758</t>
  </si>
  <si>
    <t>ribD</t>
  </si>
  <si>
    <t>BAB1_0789</t>
  </si>
  <si>
    <t>cytidine/deoxycytidylate deaminasezinc-binding subunit</t>
  </si>
  <si>
    <t>BAW_10759</t>
  </si>
  <si>
    <t>BAB1_0790</t>
  </si>
  <si>
    <t>riboflavin synthase subunit alpha</t>
  </si>
  <si>
    <t>catalyzes the formation of riboflavin from 6;7-dimethyl-8-(1-D-ribityl)lumazine</t>
  </si>
  <si>
    <t>BAW_10760</t>
  </si>
  <si>
    <t>ribH</t>
  </si>
  <si>
    <t>BAB1_0791</t>
  </si>
  <si>
    <t>6;7-dimethyl-8-ribityllumazine synthase</t>
  </si>
  <si>
    <t>RibE; 6;7-diimethyl-8-ribityllumazine synthase; DMRL synthase; lumazine synthase; beta subunitof riboflavin synthase; condenses 5-amino-6-(1'-D)-ribityl-amino-2;4(1H;3H)-pyrimidinedione with L-3;4-dihydrohy-2-butanone-4-phosphate to generate 6;6-dimethyl-8-lumazine (DMRL); riboflavin synthase then uses 2 molecules of DMRL to produce riboflavin (vitamin B12); involved in the last steps of riboflavin biosynthesis; forms a 60mer (icosahedral shell) in both Bacillus subtilis and Escherichia coli; in Bacillus subtilis this 60mer is associated with the riboflavin synthase subunit (alpha) while in Escherichia coli it is not</t>
  </si>
  <si>
    <t>BAW_10761</t>
  </si>
  <si>
    <t>nusB</t>
  </si>
  <si>
    <t>BAB1_0792</t>
  </si>
  <si>
    <t>transcription antitermination protein NusB</t>
  </si>
  <si>
    <t>Regulates rRNA biosynthesis by transcriptional antitermination</t>
  </si>
  <si>
    <t>BAW_10762</t>
  </si>
  <si>
    <t>hppA</t>
  </si>
  <si>
    <t>BAB1_0793</t>
  </si>
  <si>
    <t>membrane-bound proton-translocating pyrophosphatase</t>
  </si>
  <si>
    <t>pyrophosphate-energized proton pump; pyrophosphate-energized inorganic pyrophosphatase; H+-PPase; cancleave pyrophosphate to two phosphates; can generate a proton motive force and drive pyrophosphate synthesis when PMF is sufficient</t>
  </si>
  <si>
    <t>BAW_10763</t>
  </si>
  <si>
    <t>BAB1_0794</t>
  </si>
  <si>
    <t>SmpA/OmlA protein</t>
  </si>
  <si>
    <t>BAW_10764</t>
  </si>
  <si>
    <t>BAB1_0795</t>
  </si>
  <si>
    <t>ubiquinol-cytochrome C chaperone</t>
  </si>
  <si>
    <t>BAW_10765</t>
  </si>
  <si>
    <t>BAB1_0796</t>
  </si>
  <si>
    <t>BAW_10766</t>
  </si>
  <si>
    <t>plsX</t>
  </si>
  <si>
    <t>BAB1_0797</t>
  </si>
  <si>
    <t>putative glycerol-3-phosphate acyltransferase PlsX</t>
  </si>
  <si>
    <t>involved in acylation of glycerol-3-phosphate to form 1-acyl-glycerol-3 phosphate for use in phospholipid biosynthesis; functions with PlsY</t>
  </si>
  <si>
    <t>BAW_10767</t>
  </si>
  <si>
    <t>BAB1_0798</t>
  </si>
  <si>
    <t>3-oxoacyl-ACP synthase</t>
  </si>
  <si>
    <t>FabH; beta-ketoacyl-acyl carrier protein synthase III; catalyzes the condensation of acetyl-CoA with malonyl-ACP to initiate cycles of fatty acid elongation; differs from 3-oxoacyl-(acyl carrier protein) synthase I and II in that it utilizes CoA thioesters as primers rather than acyl-ACPs</t>
  </si>
  <si>
    <t>BAW_10768</t>
  </si>
  <si>
    <t>ihfA</t>
  </si>
  <si>
    <t>BAB1_0799</t>
  </si>
  <si>
    <t>integration host factor subunit alpha</t>
  </si>
  <si>
    <t>BAW_10769</t>
  </si>
  <si>
    <t>BAB1_0800</t>
  </si>
  <si>
    <t>MerR family transcriptional regulator</t>
  </si>
  <si>
    <t>BAW_10770</t>
  </si>
  <si>
    <t>sugE</t>
  </si>
  <si>
    <t>BAB1_0801</t>
  </si>
  <si>
    <t>small multidrug resistance protein</t>
  </si>
  <si>
    <t>BAW_10771</t>
  </si>
  <si>
    <t>BAB1_0802</t>
  </si>
  <si>
    <t>UDP-phosphate glucose phosphotransferase</t>
  </si>
  <si>
    <t>BAW_10772</t>
  </si>
  <si>
    <t>BAB1_0803</t>
  </si>
  <si>
    <t>BAW_10773</t>
  </si>
  <si>
    <t>BAB1_0804</t>
  </si>
  <si>
    <t>chromosome partitioning protein ParA</t>
  </si>
  <si>
    <t>BAW_10774</t>
  </si>
  <si>
    <t>BAB1_0805</t>
  </si>
  <si>
    <t>BAW_10775</t>
  </si>
  <si>
    <t>BAB1_0806</t>
  </si>
  <si>
    <t>BAW_10776</t>
  </si>
  <si>
    <t>BAB1_0807</t>
  </si>
  <si>
    <t>cytochrome oxidase assembly</t>
  </si>
  <si>
    <t>BAW_10777</t>
  </si>
  <si>
    <t>argC</t>
  </si>
  <si>
    <t>BAB1_0808</t>
  </si>
  <si>
    <t>N-acetyl-gamma-glutamyl-phosphatereductase</t>
  </si>
  <si>
    <t>catalyzes the reduction of N-acetyl-5-glutamyl phosphate to N-acetyl-L-glutamate 5-semialdehydeinarginine biosynthesis</t>
  </si>
  <si>
    <t>BAW_10778</t>
  </si>
  <si>
    <t>BAB1_0809</t>
  </si>
  <si>
    <t>agmatinase</t>
  </si>
  <si>
    <t>catalyzes the formation of putrescine from agmatine</t>
  </si>
  <si>
    <t>BAW_10779</t>
  </si>
  <si>
    <t>rpsI</t>
  </si>
  <si>
    <t>BAB1_0810</t>
  </si>
  <si>
    <t>30S ribosomal protein S9</t>
  </si>
  <si>
    <t>forms a direct contact with the tRNA during translation</t>
  </si>
  <si>
    <t>BAW_10780</t>
  </si>
  <si>
    <t>rplM</t>
  </si>
  <si>
    <t>BAB1_0811</t>
  </si>
  <si>
    <t>50S ribosomal protein L13</t>
  </si>
  <si>
    <t>in Escherichia coli this protein is one of the earliest assembly proteins in the large subunit</t>
  </si>
  <si>
    <t>BAW_10781</t>
  </si>
  <si>
    <t>BAB1_0812</t>
  </si>
  <si>
    <t>phenylacetic acid degradation-likeprotein</t>
  </si>
  <si>
    <t>BAW_10782</t>
  </si>
  <si>
    <t>BAB1_0813</t>
  </si>
  <si>
    <t>O-acetylhomoserine aminocarboxypropyltransferase</t>
  </si>
  <si>
    <t>catalyzes the formation of L-methionine and acetate from O-acetyl-L-homoserine and methanethiol</t>
  </si>
  <si>
    <t>BAW_10783</t>
  </si>
  <si>
    <t>BAB1_0814</t>
  </si>
  <si>
    <t>Frame shift; similar to BS1330_I0790 (Brucella suis 1330); predicted protein</t>
  </si>
  <si>
    <t>BAW_10784</t>
  </si>
  <si>
    <t>BAB1_0815</t>
  </si>
  <si>
    <t>similar to BR0795; predicted protein</t>
  </si>
  <si>
    <t>BAW_10785</t>
  </si>
  <si>
    <t>BAB1_0816</t>
  </si>
  <si>
    <t>BAW_10786</t>
  </si>
  <si>
    <t>BAB1_0817</t>
  </si>
  <si>
    <t>BAW_10787</t>
  </si>
  <si>
    <t>BAB1_0818</t>
  </si>
  <si>
    <t>BAW_10788</t>
  </si>
  <si>
    <t>BAB1_0819</t>
  </si>
  <si>
    <t>BAW_10789</t>
  </si>
  <si>
    <t>BAB1_0820</t>
  </si>
  <si>
    <t>BAW_10790</t>
  </si>
  <si>
    <t>BAB1_0821</t>
  </si>
  <si>
    <t>BAW_10791</t>
  </si>
  <si>
    <t>BAB1_0822</t>
  </si>
  <si>
    <t>NADH dehydrogenase subunit A</t>
  </si>
  <si>
    <t>Catalyzes the transfer of electrons from NADH to quinone</t>
  </si>
  <si>
    <t>BAW_10792</t>
  </si>
  <si>
    <t>nuoB</t>
  </si>
  <si>
    <t>BAB1_0823</t>
  </si>
  <si>
    <t>NADH dehydrogenase subunit B</t>
  </si>
  <si>
    <t>The point of entry for the majority of electrons that traverse the respiratory chain eventuallyresulting in the reduction of oxygen</t>
  </si>
  <si>
    <t>BAW_10793</t>
  </si>
  <si>
    <t>nuoC</t>
  </si>
  <si>
    <t>BAB1_0824</t>
  </si>
  <si>
    <t>NADH dehydrogenase subunit C</t>
  </si>
  <si>
    <t>BAW_10794</t>
  </si>
  <si>
    <t>nuoD</t>
  </si>
  <si>
    <t>BAB1_0825</t>
  </si>
  <si>
    <t>NADH dehydrogenase subunit D</t>
  </si>
  <si>
    <t>BAW_10795</t>
  </si>
  <si>
    <t>nuoE</t>
  </si>
  <si>
    <t>BAB1_0826</t>
  </si>
  <si>
    <t>NADH dehydrogenase subunit E</t>
  </si>
  <si>
    <t>BAW_10796</t>
  </si>
  <si>
    <t>nuoF</t>
  </si>
  <si>
    <t>BAB1_0827</t>
  </si>
  <si>
    <t>NADH dehydrogenase I subunit F</t>
  </si>
  <si>
    <t>part of NADH-ubiquinone oxidoreductase complex I; shuttles electrons from NADH; via FMN andiron-sulfur (Fe-S) centers; to quinones in the respiratory chain; NuoF is part of the soluble NADH dehydrogenase fragment; which represents the electron input part of NADH dehydrogenase</t>
  </si>
  <si>
    <t>BAW_10797</t>
  </si>
  <si>
    <t>nuoG</t>
  </si>
  <si>
    <t>BAB1_0828</t>
  </si>
  <si>
    <t>NADH dehydrogenase subunit G</t>
  </si>
  <si>
    <t>BAW_10798</t>
  </si>
  <si>
    <t>nuoH</t>
  </si>
  <si>
    <t>BAB1_0829</t>
  </si>
  <si>
    <t>NADH dehydrogenase subunit H</t>
  </si>
  <si>
    <t>BAW_10799</t>
  </si>
  <si>
    <t>nuoI</t>
  </si>
  <si>
    <t>BAB1_0830</t>
  </si>
  <si>
    <t>NADH dehydrogenase subunit I</t>
  </si>
  <si>
    <t>BAW_10800</t>
  </si>
  <si>
    <t>nuoJ</t>
  </si>
  <si>
    <t>BAB1_0831</t>
  </si>
  <si>
    <t>NADH dehydrogenase subunit J</t>
  </si>
  <si>
    <t>BAW_10801</t>
  </si>
  <si>
    <t>nuoK</t>
  </si>
  <si>
    <t>BAB1_0832</t>
  </si>
  <si>
    <t>NADH dehydrogenase subunit K</t>
  </si>
  <si>
    <t>BAW_10802</t>
  </si>
  <si>
    <t>nuoL</t>
  </si>
  <si>
    <t>BAB1_0833</t>
  </si>
  <si>
    <t>NADH dehydrogenase subunit L</t>
  </si>
  <si>
    <t>Catalyzes the transfer of electrons from NADH to ubiquinone</t>
  </si>
  <si>
    <t>BAW_10803</t>
  </si>
  <si>
    <t>nuoM</t>
  </si>
  <si>
    <t>BAB1_0834</t>
  </si>
  <si>
    <t>NADH dehydrogenase subunit M</t>
  </si>
  <si>
    <t>BAW_10804</t>
  </si>
  <si>
    <t>nuoN</t>
  </si>
  <si>
    <t>BAB1_0835</t>
  </si>
  <si>
    <t>NADH dehydrogenase subunit N</t>
  </si>
  <si>
    <t>BAW_10805</t>
  </si>
  <si>
    <t>BAB1_0836</t>
  </si>
  <si>
    <t>biotin-protein ligase</t>
  </si>
  <si>
    <t>BAW_10806</t>
  </si>
  <si>
    <t>BAB1_0837</t>
  </si>
  <si>
    <t>beta-lactamase family protein</t>
  </si>
  <si>
    <t>BAW_10807</t>
  </si>
  <si>
    <t>BAB1_0838</t>
  </si>
  <si>
    <t>methylmalonyl-CoA epimerase</t>
  </si>
  <si>
    <t>BAW_10808</t>
  </si>
  <si>
    <t>BAB1_0839</t>
  </si>
  <si>
    <t>BAW_10809</t>
  </si>
  <si>
    <t>BAB1_0840</t>
  </si>
  <si>
    <t>BAW_10810</t>
  </si>
  <si>
    <t>proS</t>
  </si>
  <si>
    <t>BAB1_0842</t>
  </si>
  <si>
    <t>prolyl-tRNA synthetase</t>
  </si>
  <si>
    <t>Catalyzes the formation of prolyl-tRNA(Pro) from proline and tRNA(Pro)</t>
  </si>
  <si>
    <t>BAW_10811</t>
  </si>
  <si>
    <t>BAB1_0843</t>
  </si>
  <si>
    <t>lipoprotein releasing system; transmembrane protein</t>
  </si>
  <si>
    <t>BAW_10812</t>
  </si>
  <si>
    <t>lolD</t>
  </si>
  <si>
    <t>BAB1_0844</t>
  </si>
  <si>
    <t>ABC transporter ATP-binding protein</t>
  </si>
  <si>
    <t>BAW_10813</t>
  </si>
  <si>
    <t>dnaE</t>
  </si>
  <si>
    <t>BAB1_0845</t>
  </si>
  <si>
    <t>DNA polymerase III subunit alpha</t>
  </si>
  <si>
    <t>Catalyzes DNA-template-directed extension of the 3'- end of a DNA strand by one nucleotideat atime;main replicative polymerase</t>
  </si>
  <si>
    <t>BAW_10814</t>
  </si>
  <si>
    <t>BAB1_0846</t>
  </si>
  <si>
    <t>BAW_10815</t>
  </si>
  <si>
    <t>bspC</t>
  </si>
  <si>
    <t>BAB1_0847</t>
  </si>
  <si>
    <t>Brucellasecreted protein C</t>
  </si>
  <si>
    <t>VirB T4SS substrate. Contains a predicted Sec-dependent signal peptide. Localized to the Golgi apparatus when ectopically expressed in HeLa cells</t>
  </si>
  <si>
    <t>BAW_10816</t>
  </si>
  <si>
    <t>BAB1_0848-0849-0850</t>
  </si>
  <si>
    <t>Double frame shift and premature stop codon; similar to BMEI1134 (Brucella melitensis 16M); extensin like protein</t>
  </si>
  <si>
    <t>BAW_10817</t>
  </si>
  <si>
    <t>rpsD</t>
  </si>
  <si>
    <t>BAB1_0851</t>
  </si>
  <si>
    <t>30S ribosomal protein S4</t>
  </si>
  <si>
    <t>primary rRNA binding protein; nucleates 30S assembly; involved in translational accuracy with proteins S5 and S12; interacts with protein S5; involved in autogeneously regulating ribosomal proteins by binding to pseudoknot structures in the polycistronic mRNA; interacts with transcription complex and functions similar to protein NusA in antitermination</t>
  </si>
  <si>
    <t>BAW_10818</t>
  </si>
  <si>
    <t>ttcA</t>
  </si>
  <si>
    <t>BAB1_0852</t>
  </si>
  <si>
    <t>C32 tRNA thiolase</t>
  </si>
  <si>
    <t>catalyzes the thiolation of cytidine 32 in specific tRNAs</t>
  </si>
  <si>
    <t>BAW_10819</t>
  </si>
  <si>
    <t>BAB1_0853</t>
  </si>
  <si>
    <t>inositol monophosphatase</t>
  </si>
  <si>
    <t>BAW_10820</t>
  </si>
  <si>
    <t>BAB1_0854</t>
  </si>
  <si>
    <t>Bcr/CflA subfamily drug resistancetransporter</t>
  </si>
  <si>
    <t>BAW_10821</t>
  </si>
  <si>
    <t>BAB1_0855</t>
  </si>
  <si>
    <t>glutaredoxin:glutaredoxin-like protein</t>
  </si>
  <si>
    <t>BAW_10822</t>
  </si>
  <si>
    <t>BAB1_0856</t>
  </si>
  <si>
    <t>BOLA-related protein</t>
  </si>
  <si>
    <t>BAW_10823</t>
  </si>
  <si>
    <t>BAB1_0857</t>
  </si>
  <si>
    <t>phosphoribosylformylglycinamidinesynthase II</t>
  </si>
  <si>
    <t>catalyzes the formation of 2-(formamido)-N1-(5-phospho-D-ribosyl)acetamidine from N2-formyl-N1-(5-phospho-D-ribosyl)glycinamide and L-glutamine in purine biosynthesis</t>
  </si>
  <si>
    <t>BAW_10824</t>
  </si>
  <si>
    <t>BAB1_0858</t>
  </si>
  <si>
    <t>BAW_10825</t>
  </si>
  <si>
    <t>BAB1_0859</t>
  </si>
  <si>
    <t>BAW_10826</t>
  </si>
  <si>
    <t>BAB1_0860</t>
  </si>
  <si>
    <t>phosphoribosylformylglycinamidinesynthase I</t>
  </si>
  <si>
    <t>BAW_10827</t>
  </si>
  <si>
    <t>purS</t>
  </si>
  <si>
    <t>BAB1_0861</t>
  </si>
  <si>
    <t>phosphoribosylformylglycinamidinesynthase subunit PurS</t>
  </si>
  <si>
    <t>With PurL and PurQ catalyzes the conversion of formylglycinamide ribonucleotide; ATP; and glutamineto formylglycinamidine ribonucleotide; ADP; and glutamate in the fourth step of the purine biosynthetic pathway</t>
  </si>
  <si>
    <t>BAW_10828</t>
  </si>
  <si>
    <t>BAB1_0862</t>
  </si>
  <si>
    <t>phosphoribosylaminoimidazole-succinocarboxamide synthase</t>
  </si>
  <si>
    <t>catalyzes the formation of (S)-2-(5-amino-1-(5-phospho-D-ribosyl)imidazole-4- carboxamido)succinatefrom 5-amino-1-(5-phospho-D-ribosyl)imidazole-4-carboxylate and L-aspartate in purine biosynthesis; SAICAR synthase</t>
  </si>
  <si>
    <t>BAW_10829</t>
  </si>
  <si>
    <t>BAB1_0863</t>
  </si>
  <si>
    <t>BAW_10830</t>
  </si>
  <si>
    <t>BAB1_0864</t>
  </si>
  <si>
    <t>HpcH/HpaI aldolase</t>
  </si>
  <si>
    <t>BAW_10831</t>
  </si>
  <si>
    <t>BAB1_0865</t>
  </si>
  <si>
    <t>BAW_10832</t>
  </si>
  <si>
    <t>BAB1_0867</t>
  </si>
  <si>
    <t>glyoxalase/bleomycin resistance protein/dioxygenase</t>
  </si>
  <si>
    <t>BAW_10833</t>
  </si>
  <si>
    <t>purB</t>
  </si>
  <si>
    <t>BAB1_0868</t>
  </si>
  <si>
    <t>adenylosuccinate lyase</t>
  </si>
  <si>
    <t>Catalyzes two discrete reactions in the de novo synthesis of purines: the cleavage of adenylosuccinate and succinylaminoimidazole carboxamide ribotide</t>
  </si>
  <si>
    <t>BAW_10834</t>
  </si>
  <si>
    <t>rpe</t>
  </si>
  <si>
    <t>BAB1_0869</t>
  </si>
  <si>
    <t>ribulose-phosphate 3-epimerase</t>
  </si>
  <si>
    <t>BAW_10835</t>
  </si>
  <si>
    <t>BAB1_0870</t>
  </si>
  <si>
    <t>lipid A biosynthesis lauroyl acyltransferase</t>
  </si>
  <si>
    <t>Acylates the intermediate (KDO)2-lipid IVA to form (KDO)2-(lauroyl)-lipid IVA</t>
  </si>
  <si>
    <t>BAW_10836</t>
  </si>
  <si>
    <t>BAB1_0871</t>
  </si>
  <si>
    <t>alcohol dehydrogenase</t>
  </si>
  <si>
    <t>BAW_10837</t>
  </si>
  <si>
    <t>BAB1_0872</t>
  </si>
  <si>
    <t>FabF; beta-Ketoacyl-ACP synthase II; KASII; catalyzes a condensation reaction in fatty acidbiosynthesis: addition of an acyl acceptor of two carbons from malonyl-ACP; required for the elongation of short-chain unsaturated acyl-ACP.</t>
  </si>
  <si>
    <t>BAW_10838</t>
  </si>
  <si>
    <t>BAB1_0873</t>
  </si>
  <si>
    <t>BAW_10839</t>
  </si>
  <si>
    <t>BAB1_0874</t>
  </si>
  <si>
    <t>Involved in the biosynthetic pathways of fatty acids; phospholipids; lipopolysaccharides; and oligosaccharides</t>
  </si>
  <si>
    <t>BAW_10840</t>
  </si>
  <si>
    <t>sagB</t>
  </si>
  <si>
    <t>BAB1_0875</t>
  </si>
  <si>
    <t>secretion activator protein</t>
  </si>
  <si>
    <t>lysozyme-like protein involved in peptidoglycan degradation for protein secretion</t>
  </si>
  <si>
    <t>BAW_10841</t>
  </si>
  <si>
    <t>galM</t>
  </si>
  <si>
    <t>BAB1_0876</t>
  </si>
  <si>
    <t>aldose 1-epimerase</t>
  </si>
  <si>
    <t>BAW_10842</t>
  </si>
  <si>
    <t>BAB1_0877</t>
  </si>
  <si>
    <t>Frame shift by presence of a gap; similar to BMEI1108 (Brucella melitensis 16M) and BS1330_I0854 (Brucella suis 1330); 2-dehydro-3-deoxygluconokinase</t>
  </si>
  <si>
    <t>BAW_10843</t>
  </si>
  <si>
    <t>BAB1_0878</t>
  </si>
  <si>
    <t>BAW_10844</t>
  </si>
  <si>
    <t>phnM</t>
  </si>
  <si>
    <t>BAB1_0879</t>
  </si>
  <si>
    <t>PhnM protein</t>
  </si>
  <si>
    <t>amidohydrolase</t>
  </si>
  <si>
    <t>BAW_10845</t>
  </si>
  <si>
    <t>BAB1_0880</t>
  </si>
  <si>
    <t>BAW_10846</t>
  </si>
  <si>
    <t>BAB1_0881</t>
  </si>
  <si>
    <t>amino acid ABC transporter substrate-binding protein</t>
  </si>
  <si>
    <t>BAW_10847</t>
  </si>
  <si>
    <t>BAB1_0882</t>
  </si>
  <si>
    <t>tRNA-dihydrouridine synthase A</t>
  </si>
  <si>
    <t>BAW_10848</t>
  </si>
  <si>
    <t>BAB1_0883</t>
  </si>
  <si>
    <t>BAW_10849</t>
  </si>
  <si>
    <t>BAB1_0884</t>
  </si>
  <si>
    <t>BAW_10850</t>
  </si>
  <si>
    <t>cobS</t>
  </si>
  <si>
    <t>BAB1_0885</t>
  </si>
  <si>
    <t>cobalamin synthase</t>
  </si>
  <si>
    <t>catalyzes the formation of adenosylcobalamin from Ado-cobinamide-GDP and alpha-ribazole</t>
  </si>
  <si>
    <t>BAW_10851</t>
  </si>
  <si>
    <t>cobT</t>
  </si>
  <si>
    <t>BAB1_0886</t>
  </si>
  <si>
    <t>nicotinate-nucleotide--dimethylbenzimidazole phosphoribosyltransferase</t>
  </si>
  <si>
    <t>catalyzes the synthesis of alpha-ribazole-5'-phosphate from nicotinate mononucleotide and 5;6-dimethylbenzimidazole</t>
  </si>
  <si>
    <t>BAW_10852</t>
  </si>
  <si>
    <t>BAB1_0887</t>
  </si>
  <si>
    <t>AsnC family; transcrptional regulatory protein</t>
  </si>
  <si>
    <t>BAW_10853</t>
  </si>
  <si>
    <t>BAB1_0888</t>
  </si>
  <si>
    <t>Postponed termination codon;similar to BMEI1097 and BS1330_I0865. Uracil-DNA glycosylase</t>
  </si>
  <si>
    <t>BAW_10854</t>
  </si>
  <si>
    <t>BAB1_0889</t>
  </si>
  <si>
    <t>Frame shift; similar to BS1330_I0866 (Brucella suis 1330); Staphylococcus nuclease (SNase-like)</t>
  </si>
  <si>
    <t>BAW_10855</t>
  </si>
  <si>
    <t>BAB1_0890</t>
  </si>
  <si>
    <t>BAW_10856</t>
  </si>
  <si>
    <t>exoR</t>
  </si>
  <si>
    <t>BAB1_0891</t>
  </si>
  <si>
    <t xml:space="preserve">exopolysacchride production negative regulator. </t>
  </si>
  <si>
    <t>Underexpressed in the bvrR mutant</t>
  </si>
  <si>
    <t>BAW_10857</t>
  </si>
  <si>
    <t>xth-1</t>
  </si>
  <si>
    <t>BAB1_0892</t>
  </si>
  <si>
    <t>exodexyribonuclease III</t>
  </si>
  <si>
    <t>BAW_10858</t>
  </si>
  <si>
    <t>BAB1_0893</t>
  </si>
  <si>
    <t>Protein wiyh unknown function</t>
  </si>
  <si>
    <t>BAW_10859</t>
  </si>
  <si>
    <t>BAB1_0894</t>
  </si>
  <si>
    <t>BAW_10860</t>
  </si>
  <si>
    <t>dgt</t>
  </si>
  <si>
    <t>BAB1_0895</t>
  </si>
  <si>
    <t>deoxyguanosinetriphosphate triphosphohydrolase-like protein</t>
  </si>
  <si>
    <t>dGTPase family type 2 subfamily; presumably hydrolyzes dGTP to deoxyguanosine and triphosphate</t>
  </si>
  <si>
    <t>BAW_10861</t>
  </si>
  <si>
    <t>argS</t>
  </si>
  <si>
    <t>BAB1_0896</t>
  </si>
  <si>
    <t>arginyl-tRNA synthetase</t>
  </si>
  <si>
    <t>catalyzes a two-step reaction; first charging an arginine molecule by linking its carboxylgroup tothe alpha-phosphate of ATP; followed by transfer of the aminoacyl-adenylate to its tRNA; class-I aminoacyl-tRNA synthetase</t>
  </si>
  <si>
    <t>BAW_10862</t>
  </si>
  <si>
    <t>apt1</t>
  </si>
  <si>
    <t>BAB1_0897</t>
  </si>
  <si>
    <t>Acyl-protein thioesterase 1</t>
  </si>
  <si>
    <t>BAW_10863</t>
  </si>
  <si>
    <t>BAB1_0898</t>
  </si>
  <si>
    <t>Beta - hexosaminidase</t>
  </si>
  <si>
    <t>BAW_10864</t>
  </si>
  <si>
    <t>BAB1_0899</t>
  </si>
  <si>
    <t>BAW_10865</t>
  </si>
  <si>
    <t>BAB1_0900</t>
  </si>
  <si>
    <t>BAW_10866</t>
  </si>
  <si>
    <t>tatA</t>
  </si>
  <si>
    <t>BAB1_0901</t>
  </si>
  <si>
    <t>twin arginine translocase proteinA</t>
  </si>
  <si>
    <t>TatA; similar to TatE that is found in some proteobacteria; part of system that translocates proteinswith a conserved twin arginine motif across the inner membrane; capable of translocating folded substrates typically those with bound cofactors; similar to a protein import system in thylakoid membranes</t>
  </si>
  <si>
    <t>BAW_10867</t>
  </si>
  <si>
    <t>BAB1_0902</t>
  </si>
  <si>
    <t>sec-independent translocase</t>
  </si>
  <si>
    <t>mediates the export of protein precursors bearing twin-arginine signal peptides</t>
  </si>
  <si>
    <t>BAW_10868</t>
  </si>
  <si>
    <t>tatC</t>
  </si>
  <si>
    <t>BAB1_0903</t>
  </si>
  <si>
    <t>Sec-independent periplasmic protein translocase</t>
  </si>
  <si>
    <t>BAW_10869</t>
  </si>
  <si>
    <t>serS</t>
  </si>
  <si>
    <t>BAB1_0904</t>
  </si>
  <si>
    <t>seryl-tRNA synthetase</t>
  </si>
  <si>
    <t>catalyzes a two-step reaction; first charging a serine molecule by linking its carboxyl group to thealpha-phosphate of ATP; followed by transfer of the aminoacyl-adenylate to its tRNA</t>
  </si>
  <si>
    <t>BAW_10870</t>
  </si>
  <si>
    <t>surE</t>
  </si>
  <si>
    <t>BAB1_0905</t>
  </si>
  <si>
    <t>stationary phase survival protein SurE</t>
  </si>
  <si>
    <t>catalyzes the conversion of a phosphate monoester to an alcohol and a phosphate</t>
  </si>
  <si>
    <t>BAW_10871</t>
  </si>
  <si>
    <t>pcm</t>
  </si>
  <si>
    <t>BAB1_0906</t>
  </si>
  <si>
    <t>protein-L-isoaspartate O-methyltransferase</t>
  </si>
  <si>
    <t>catalyzes the methyl esterification of L-isoaspartyl residues that are formed in damaged proteins</t>
  </si>
  <si>
    <t>BAW_10872</t>
  </si>
  <si>
    <t>lysM</t>
  </si>
  <si>
    <t>BAB1_0907</t>
  </si>
  <si>
    <t>peptidoglycan-binding protein LysM</t>
  </si>
  <si>
    <t>BAW_10873</t>
  </si>
  <si>
    <t>BAB1_0908</t>
  </si>
  <si>
    <t>BAW_10874</t>
  </si>
  <si>
    <t>BAB1_0909</t>
  </si>
  <si>
    <t>BAW_10875</t>
  </si>
  <si>
    <t>BAB1_0910</t>
  </si>
  <si>
    <t>bifunctional preprotein translocase subunit SecD/SecF</t>
  </si>
  <si>
    <t>part of the preprotein secretory system; forms a complex with protein YajC; SecDFyajC stimulates theproton motive force-driven protein translocation; seems to modulate the cycling of SecA by stabilizing its membrane-inserted state and appears to be required for the release of mature proteins from the extracytoplasmic side of the membrane; in some organisms; such as Bacillus subtilis; SecD is fused to SecF</t>
  </si>
  <si>
    <t>BAW_10876</t>
  </si>
  <si>
    <t>BAB1_0911</t>
  </si>
  <si>
    <t>BAW_10877</t>
  </si>
  <si>
    <t>BAB1_0912</t>
  </si>
  <si>
    <t>BAW_10878</t>
  </si>
  <si>
    <t>BAB1_0913</t>
  </si>
  <si>
    <t>tRNA (uracil-5-)-methyltransferaseGid</t>
  </si>
  <si>
    <t>TrmFO; Gid; glucose-inhibited division protein; similar to GidA; the gene from Bacillus subtilis encodes a tRNA-methyltransferase that utilizes folate as the carbon donor and bound flavin as reductant; modifies tRNA at position 54 (uridine) of the T-psi loop to form a C5-methyluridine</t>
  </si>
  <si>
    <t>BAW_10879</t>
  </si>
  <si>
    <t>BAB1_0914</t>
  </si>
  <si>
    <t>BAW_10880</t>
  </si>
  <si>
    <t>BAB1_0915</t>
  </si>
  <si>
    <t>BAW_10881</t>
  </si>
  <si>
    <t>BAB1_0916</t>
  </si>
  <si>
    <t>BAW_10882</t>
  </si>
  <si>
    <t>tig</t>
  </si>
  <si>
    <t>BAB1_0917</t>
  </si>
  <si>
    <t>trigger factor</t>
  </si>
  <si>
    <t>Tig; RopA; peptidyl-prolyl cis/trans isomerase; promotes folding of newly synthesized proteins;binds ribosomal 50S subunit; forms a homodimer</t>
  </si>
  <si>
    <t>BAW_10883</t>
  </si>
  <si>
    <t>gatB</t>
  </si>
  <si>
    <t>BAB1_0918</t>
  </si>
  <si>
    <t>aspartyl/glutamyl-tRNA amidotransferase subunit B</t>
  </si>
  <si>
    <t>allows the formation of correctly charged Asn-tRNA(Asn) or Gln-tRNA(Gln) through the transamidationof misacylated Asp-tRNA(Asn) or Glu-tRNA(Gln) in organisms which lack either or both of asparaginyl-tRNA or glutaminyl-tRNA synthetases; reaction takes place in the presence of glutamine and ATP through an activated phospho-Asp-tRNA(Asn) or phospho-Glu-tRNA</t>
  </si>
  <si>
    <t>BAW_10884</t>
  </si>
  <si>
    <t>BAB1_0919</t>
  </si>
  <si>
    <t>BAW_10885</t>
  </si>
  <si>
    <t>BAB1_0920</t>
  </si>
  <si>
    <t>NADH dehydrogenase</t>
  </si>
  <si>
    <t>Provides the input to the respiratory chain from the NAD-linked dehydrogenases of the citric acid cycle. The complex couples the oxidation of NADH and the reduction of ubiquinone; to the generation of a proton gradient which is then used for ATP synthesis</t>
  </si>
  <si>
    <t>BAW_10886</t>
  </si>
  <si>
    <t>BAB1_0921</t>
  </si>
  <si>
    <t>BAW_10887</t>
  </si>
  <si>
    <t>BAB1_0922</t>
  </si>
  <si>
    <t>BAW_10888</t>
  </si>
  <si>
    <t>aat</t>
  </si>
  <si>
    <t>BAB1_0923</t>
  </si>
  <si>
    <t>leucyl/phenylalanyl-tRNA--proteintransferase</t>
  </si>
  <si>
    <t>leucyltransferase; phenylalanyltransferse; functions in the N-end rule pathway; transfers Leu;Phe;Met; from aminoacyl-tRNAs to N-terminal of proteins with Arg or Lys</t>
  </si>
  <si>
    <t>BAW_10889</t>
  </si>
  <si>
    <t>accC</t>
  </si>
  <si>
    <t>BAB1_0924</t>
  </si>
  <si>
    <t>acetyl-CoA carboxylase biotin carboxylase subunit</t>
  </si>
  <si>
    <t>an AccC homodimer forms the biotin carboxylase subunit of the acetyl CoA carboxylase; an enzymethatcatalyzes the formation of malonyl-CoA; which in turn controls the rate of fatty acid metabolism</t>
  </si>
  <si>
    <t>BAW_10890</t>
  </si>
  <si>
    <t>accB</t>
  </si>
  <si>
    <t>BAB1_0925</t>
  </si>
  <si>
    <t>acetyl-CoA carboxylase biotin carboxyl carrier protein subunit</t>
  </si>
  <si>
    <t>composes the biotin carboxyl carrier protein subunit of the acetyl-CoA carboxylase complex;theenzyme that catalyzes the carboxylation of acetyl-CoA to malonyl-CoA; which in turn controls the rate of fatty acid metabolism</t>
  </si>
  <si>
    <t>BAW_10891</t>
  </si>
  <si>
    <t>aroQ</t>
  </si>
  <si>
    <t>BAB1_0926</t>
  </si>
  <si>
    <t>3-dehydroquinate dehydratase</t>
  </si>
  <si>
    <t>catalyzes the formation of 3-dehydroshikimate from 3-dehydroquinate in chorismate biosynthesis</t>
  </si>
  <si>
    <t>BAW_10892</t>
  </si>
  <si>
    <t>BAB1_0927</t>
  </si>
  <si>
    <t>BAW_10893</t>
  </si>
  <si>
    <t>BAB1_0928</t>
  </si>
  <si>
    <t>BAW_10894</t>
  </si>
  <si>
    <t>BAB1_0929</t>
  </si>
  <si>
    <t>1-aminocyclopropane-1-carboxylatedeaminase</t>
  </si>
  <si>
    <t>BAW_10895</t>
  </si>
  <si>
    <t>BAB1_0930</t>
  </si>
  <si>
    <t>ribonuclease E and G</t>
  </si>
  <si>
    <t>BAW_10896</t>
  </si>
  <si>
    <t>BAB1_0931</t>
  </si>
  <si>
    <t>N-acetylmuramoyl-L-alanine amidase</t>
  </si>
  <si>
    <t>BAW_10897</t>
  </si>
  <si>
    <t>BAB1_0932</t>
  </si>
  <si>
    <t>BAW_10898</t>
  </si>
  <si>
    <t>BAB1_0933</t>
  </si>
  <si>
    <t>peptide chain release factor 2</t>
  </si>
  <si>
    <t>catalyzes the release of newly synthesized polypeptide chains at the stop codons UAA and UGA</t>
  </si>
  <si>
    <t>BAW_10899</t>
  </si>
  <si>
    <t>BAB1_0938</t>
  </si>
  <si>
    <t>BAW_10900</t>
  </si>
  <si>
    <t>BAB1_0939</t>
  </si>
  <si>
    <t>BAW_10901</t>
  </si>
  <si>
    <t>BAB1_0940</t>
  </si>
  <si>
    <t>BAW_10902</t>
  </si>
  <si>
    <t>bcp</t>
  </si>
  <si>
    <t>BAB1_0941</t>
  </si>
  <si>
    <t>BAW_10903</t>
  </si>
  <si>
    <t>BAB1_0942</t>
  </si>
  <si>
    <t>RNA recognition domain-containingprotein</t>
  </si>
  <si>
    <t>BAW_10904</t>
  </si>
  <si>
    <t>tyrS</t>
  </si>
  <si>
    <t>BAB1_0943</t>
  </si>
  <si>
    <t>tyrosyl-tRNA synthetase</t>
  </si>
  <si>
    <t>catalyzes the formation of tyrosyl-tRNA(Tyr) from tyrosine and tRNA(Tyr)</t>
  </si>
  <si>
    <t>BAW_10905</t>
  </si>
  <si>
    <t>anmK</t>
  </si>
  <si>
    <t>BAB1_0944</t>
  </si>
  <si>
    <t>anhydro-N-acetylmuramic acid kinase</t>
  </si>
  <si>
    <t>catalyzes hydrolysis of 1;6-anhydro bond of anyhydro-N-acetylmuramic acid (anhMurNAc) and phosphorylates anhMurNAc to produce N-acetyl-muramate-6-phosphate; involved in murein recycling</t>
  </si>
  <si>
    <t>BAW_10906</t>
  </si>
  <si>
    <t>qacH</t>
  </si>
  <si>
    <t>BAB1_0945</t>
  </si>
  <si>
    <t>BAW_10907</t>
  </si>
  <si>
    <t>BAB1_0946</t>
  </si>
  <si>
    <t>BAW_10908</t>
  </si>
  <si>
    <t>BAB1_0947</t>
  </si>
  <si>
    <t>class V aminotransferase</t>
  </si>
  <si>
    <t>BAW_10909</t>
  </si>
  <si>
    <t>sufB</t>
  </si>
  <si>
    <t>BAB1_0948</t>
  </si>
  <si>
    <t>cysteine desulfurase activator complex subunit SufB</t>
  </si>
  <si>
    <t>with SufCD activates cysteine desulfurase SufS</t>
  </si>
  <si>
    <t>BAW_10910</t>
  </si>
  <si>
    <t>sufC</t>
  </si>
  <si>
    <t>BAB1_0949</t>
  </si>
  <si>
    <t>BAW_10911</t>
  </si>
  <si>
    <t>BAB1_0950</t>
  </si>
  <si>
    <t>BAW_10912</t>
  </si>
  <si>
    <t>BAB1_0951</t>
  </si>
  <si>
    <t>BAW_10913</t>
  </si>
  <si>
    <t>BAB1_0952</t>
  </si>
  <si>
    <t>BAW_10914</t>
  </si>
  <si>
    <t>BAB1_0953</t>
  </si>
  <si>
    <t>BAW_10915</t>
  </si>
  <si>
    <t>ppnK</t>
  </si>
  <si>
    <t>BAB1_0954</t>
  </si>
  <si>
    <t>inorganic polyphosphate/ATP-NAD kinase</t>
  </si>
  <si>
    <t>catalyzes the phosphorylation of NAD to NADP</t>
  </si>
  <si>
    <t>BAW_10916</t>
  </si>
  <si>
    <t>deaD</t>
  </si>
  <si>
    <t>BAB1_0955</t>
  </si>
  <si>
    <t>BAW_10917</t>
  </si>
  <si>
    <t>BAB1_0956</t>
  </si>
  <si>
    <t>BAW_10918</t>
  </si>
  <si>
    <t>BAB1_0957-0958</t>
  </si>
  <si>
    <t>Frame shift and 102 bp deletion; similar to BS1330_I0936 and to BMEI1033; predicted protein</t>
  </si>
  <si>
    <t>BAW_10919</t>
  </si>
  <si>
    <t>BAB1_0959</t>
  </si>
  <si>
    <t>BAW_10920</t>
  </si>
  <si>
    <t>BAB1_0960</t>
  </si>
  <si>
    <t>heavy metal transport/detoxification protein</t>
  </si>
  <si>
    <t>BAW_10921</t>
  </si>
  <si>
    <t>BAB1_0961</t>
  </si>
  <si>
    <t>BAW_10922</t>
  </si>
  <si>
    <t>BAB1_0962</t>
  </si>
  <si>
    <t>protein-L-isoaspartate(D-aspartate) O-methyltransferase</t>
  </si>
  <si>
    <t>BAW_10923</t>
  </si>
  <si>
    <t>BAB1_0963</t>
  </si>
  <si>
    <t>Outer membrane efflux protein</t>
  </si>
  <si>
    <t>BAW_10924</t>
  </si>
  <si>
    <t>BAB1_0964</t>
  </si>
  <si>
    <t>BAW_10925</t>
  </si>
  <si>
    <t>valS</t>
  </si>
  <si>
    <t>BAB1_0966</t>
  </si>
  <si>
    <t>valyl-tRNA synthetase</t>
  </si>
  <si>
    <t>valine--tRNA ligase; ValRS; converts valine ATP and tRNA(Val) to AMP PPi and valyl-tRNA(Val); class-I aminoacyl-tRNA synthetase type 1 subfamily; has a posttransfer editing process to hydrolyze mischarged Thr-tRNA(Val) which is done by the editing domain</t>
  </si>
  <si>
    <t>BAW_10926</t>
  </si>
  <si>
    <t>BR0949</t>
  </si>
  <si>
    <t>Pseudogene. Partial sequence; similar to B. suis 1330 BR0949. In B. suis it is pseudogene due to authentic point mutation. Membrane protein involved in aromatic hydrocarbon degradation</t>
  </si>
  <si>
    <t>BAW_10927</t>
  </si>
  <si>
    <t>BAB1_0967</t>
  </si>
  <si>
    <t>aromatic hydrocarbon degradation protein</t>
  </si>
  <si>
    <t>BAW_10928</t>
  </si>
  <si>
    <t>BAB1_0968-0969</t>
  </si>
  <si>
    <t>Frame shift; similar to BMEI1024 and BS1330_I0946; oxidoreductase</t>
  </si>
  <si>
    <t>BAW_10929</t>
  </si>
  <si>
    <t>BAB1_0970</t>
  </si>
  <si>
    <t>Postponed termination codon compared to BMEI1022 (arginine/ornithine binding periplasmic protein); important deletion compared to BS1330_I0951 (aminoacid ABC transporter substrate-binding protein)</t>
  </si>
  <si>
    <t>BAW_10930</t>
  </si>
  <si>
    <t>mobB</t>
  </si>
  <si>
    <t>BAB1_0971</t>
  </si>
  <si>
    <t>rhodopsin-like GPCR superfamily protein</t>
  </si>
  <si>
    <t>Molybdopterin guanine dinucleotide synthesis protein B</t>
  </si>
  <si>
    <t>BAW_10931</t>
  </si>
  <si>
    <t>mobA</t>
  </si>
  <si>
    <t>BAB1_0972</t>
  </si>
  <si>
    <t>molybdopterin-guanine dinucleotidebiosynthesis protein A</t>
  </si>
  <si>
    <t>BAW_10932</t>
  </si>
  <si>
    <t>moaA</t>
  </si>
  <si>
    <t>BAB1_0973</t>
  </si>
  <si>
    <t>molybdenum cofactor biosynthesis protein A</t>
  </si>
  <si>
    <t>together with moaC; is involved in the conversion of a guanosine derivative (GXP) into molybdopterinprecursor Z</t>
  </si>
  <si>
    <t>BAW_10933</t>
  </si>
  <si>
    <t>BAB1_0974</t>
  </si>
  <si>
    <t>BAW_10934</t>
  </si>
  <si>
    <t>BAB1_0975-0976</t>
  </si>
  <si>
    <t>Frame shift; similar to BMEI1017 and BS1330_I0956; FAD-binding monooxygenase</t>
  </si>
  <si>
    <t>BAW_10935</t>
  </si>
  <si>
    <t>fumA</t>
  </si>
  <si>
    <t>BAB1_0977</t>
  </si>
  <si>
    <t>fumarate hidratase A</t>
  </si>
  <si>
    <t xml:space="preserve">Belongs to the family of class I fumarate hydratases </t>
  </si>
  <si>
    <t>BAW_10936</t>
  </si>
  <si>
    <t>BAB1_0978-0979</t>
  </si>
  <si>
    <t>Frame shift; similar to BS1330_I0958; predicted protein</t>
  </si>
  <si>
    <t>BAW_10937</t>
  </si>
  <si>
    <t>BAB1_0980</t>
  </si>
  <si>
    <t>BAW_10938</t>
  </si>
  <si>
    <t>BAB1_0981</t>
  </si>
  <si>
    <t>BAW_10939</t>
  </si>
  <si>
    <t>BAB1_0982</t>
  </si>
  <si>
    <t>BAW_10940</t>
  </si>
  <si>
    <t>BAB1_0983</t>
  </si>
  <si>
    <t>BAW_10941</t>
  </si>
  <si>
    <t>BAB1_0984-0985</t>
  </si>
  <si>
    <t>Frame shift; similar to BMEI1010 (plus a GAP); and to BS1330_I0963; conserved predicted protein</t>
  </si>
  <si>
    <t>BAW_10942</t>
  </si>
  <si>
    <t>BAB1_0986</t>
  </si>
  <si>
    <t>BAW_10943</t>
  </si>
  <si>
    <t>BAB1_0987</t>
  </si>
  <si>
    <t>BAW_10944</t>
  </si>
  <si>
    <t>BAB1_0988</t>
  </si>
  <si>
    <t>Premature stop codon; similar to BMEI1008 and BS1330_I0966; conserved predicted protein</t>
  </si>
  <si>
    <t>BAW_10945</t>
  </si>
  <si>
    <t>BAB1_0989-0990</t>
  </si>
  <si>
    <t>Frame shift; similar to BS1330_I0967; outer membrane protein Omp25b precursor. This protein is expressed in B. melitensis 16M and B. suis 1330.</t>
  </si>
  <si>
    <t>BAW_10946</t>
  </si>
  <si>
    <t>BAB1_0991</t>
  </si>
  <si>
    <t>BAW_10947</t>
  </si>
  <si>
    <t>BAB1_0992</t>
  </si>
  <si>
    <t>BAW_10948</t>
  </si>
  <si>
    <t>BAB1_0993</t>
  </si>
  <si>
    <t>Antitoxin for Brnt</t>
  </si>
  <si>
    <t>BAW_10949</t>
  </si>
  <si>
    <t>BAB1_0994</t>
  </si>
  <si>
    <t>RNase toxin</t>
  </si>
  <si>
    <t>BAW_10950</t>
  </si>
  <si>
    <t>BAB1_0997</t>
  </si>
  <si>
    <t>Premature stop codon; similar to BMEI1000; conserved predicted protein</t>
  </si>
  <si>
    <t>BAW_10951</t>
  </si>
  <si>
    <t>BAB1_0998</t>
  </si>
  <si>
    <t>Frame shift; similar to BS1330_I0976; conserved predicted protein</t>
  </si>
  <si>
    <t>BAW_10952</t>
  </si>
  <si>
    <t>BAB1_0999</t>
  </si>
  <si>
    <t>glycosyltransferase</t>
  </si>
  <si>
    <t>BAW_10953</t>
  </si>
  <si>
    <t>BAB1_1000</t>
  </si>
  <si>
    <t>BAW_10954</t>
  </si>
  <si>
    <t>BAB1_1001</t>
  </si>
  <si>
    <t>BAW_10955</t>
  </si>
  <si>
    <t>sagA</t>
  </si>
  <si>
    <t>BAB1_1002</t>
  </si>
  <si>
    <t>BAW_10956</t>
  </si>
  <si>
    <t>BAB1_1003</t>
  </si>
  <si>
    <t>BAW_10957</t>
  </si>
  <si>
    <t>BAB1_1004-1005</t>
  </si>
  <si>
    <t>Frame shift; similar to BMEI0994 and BS1330_I0982; conserved predicted protein</t>
  </si>
  <si>
    <t>BAW_10958</t>
  </si>
  <si>
    <t>BAB1_1006</t>
  </si>
  <si>
    <t>BAW_10959</t>
  </si>
  <si>
    <t>BAB1_1007</t>
  </si>
  <si>
    <t>BAW_10960</t>
  </si>
  <si>
    <t>BAB1_1008</t>
  </si>
  <si>
    <t>arsenate reductase</t>
  </si>
  <si>
    <t>BAW_10961</t>
  </si>
  <si>
    <t>rplA</t>
  </si>
  <si>
    <t>BAB1_1009</t>
  </si>
  <si>
    <t>rare lipoprotein A</t>
  </si>
  <si>
    <t>BAW_10962</t>
  </si>
  <si>
    <t>BAB1_1010</t>
  </si>
  <si>
    <t>D-alanyl-D-alanine carboxypeptidase</t>
  </si>
  <si>
    <t>BAW_10963</t>
  </si>
  <si>
    <t>BAB1_1011</t>
  </si>
  <si>
    <t>thymidylate kinase</t>
  </si>
  <si>
    <t>catalyzes the reversible phosphoryl transfer from adenosine triphosphate (ATP) to thymidinemonophosphate (dTMP) to form thymidine diphosphate (dTDP)</t>
  </si>
  <si>
    <t>BAW_10964</t>
  </si>
  <si>
    <t>BAB1_1012</t>
  </si>
  <si>
    <t>DNA polymerase III subunit delta'</t>
  </si>
  <si>
    <t>catalyzes the DNA-template-directed extension of the 3'-end of a DNA strand; the delta' subunitseemsto interact with the gamma subunit to transfer the beta subunit on the DNA</t>
  </si>
  <si>
    <t>BAW_10965</t>
  </si>
  <si>
    <t>BAB1_1013</t>
  </si>
  <si>
    <t>BAW_10966</t>
  </si>
  <si>
    <t>metG</t>
  </si>
  <si>
    <t>BAB1_1014</t>
  </si>
  <si>
    <t>methionyl-tRNA synthetase</t>
  </si>
  <si>
    <t>methionine--tRNA ligase; MetRS; adds methionine to tRNA(Met) with cleavage of ATP to AMP and diphosphate; some MetRS enzymes form dimers depending on a C-terminal domain that is also found in other proteins such as Trbp111 in Aquifex aeolicus and the cold-shock protein CsaA from Bacillus subtilis while others do not; four subfamilies exist based on sequence motifs and zinc content</t>
  </si>
  <si>
    <t>BAW_10967</t>
  </si>
  <si>
    <t>BAB1_1015</t>
  </si>
  <si>
    <t>TatD-related deoxyribonuclease</t>
  </si>
  <si>
    <t>BAW_10968</t>
  </si>
  <si>
    <t>BAB1_1016</t>
  </si>
  <si>
    <t>BAW_10969</t>
  </si>
  <si>
    <t>cgt</t>
  </si>
  <si>
    <t>BAB1_1017</t>
  </si>
  <si>
    <t>cyclic beta-1;2-glucan ABc transporter</t>
  </si>
  <si>
    <t>responsible for transport of beta-1;2-glucans from the cytoplasm to periplasm; inner membrane ABC transporter permease component; Cgt; ChvA; NdvA</t>
  </si>
  <si>
    <t>BAW_10970</t>
  </si>
  <si>
    <t>BAB1_1018</t>
  </si>
  <si>
    <t>BAW_10971</t>
  </si>
  <si>
    <t>BAB1_1019</t>
  </si>
  <si>
    <t>RNA-binding protein S4</t>
  </si>
  <si>
    <t>BAW_10972</t>
  </si>
  <si>
    <t>BAB1_1020</t>
  </si>
  <si>
    <t>BAW_10973</t>
  </si>
  <si>
    <t>BAB1_1021</t>
  </si>
  <si>
    <t>BAW_10974</t>
  </si>
  <si>
    <t>BAB1_1022</t>
  </si>
  <si>
    <t>beta tubulin</t>
  </si>
  <si>
    <t>BAW_10975</t>
  </si>
  <si>
    <t>glnA</t>
  </si>
  <si>
    <t>BAB1_1023</t>
  </si>
  <si>
    <t>glutamine synthetase</t>
  </si>
  <si>
    <t>BAW_10976</t>
  </si>
  <si>
    <t>glnB</t>
  </si>
  <si>
    <t>BAB1_1024</t>
  </si>
  <si>
    <t>nitrogen regulatory protein P-II:P-II protein urydylation site</t>
  </si>
  <si>
    <t>BAW_10977</t>
  </si>
  <si>
    <t>BAB1_1025</t>
  </si>
  <si>
    <t>BAW_10978</t>
  </si>
  <si>
    <t>BAB1_1026</t>
  </si>
  <si>
    <t>BAW_10979</t>
  </si>
  <si>
    <t>cbbZ</t>
  </si>
  <si>
    <t>BAB1_1027</t>
  </si>
  <si>
    <t>phosphoglycolate phosphatase</t>
  </si>
  <si>
    <t>catalyzes the dephosphorylation of 2-phosphoglycolate to form glycolate and phosphate</t>
  </si>
  <si>
    <t>BAW_10980</t>
  </si>
  <si>
    <t>BAB1_1028</t>
  </si>
  <si>
    <t>BAW_10981</t>
  </si>
  <si>
    <t>BAB1_1029</t>
  </si>
  <si>
    <t>BAW_10982</t>
  </si>
  <si>
    <t>BAB1_1030</t>
  </si>
  <si>
    <t>glutathione reductase</t>
  </si>
  <si>
    <t>catalyzes the reduction of 2 glutathione to glutathione disulfide; maintains high levels ofreducedglutathione in the cytosol; involved in redox regulation and oxidative defense</t>
  </si>
  <si>
    <t>BAW_10983</t>
  </si>
  <si>
    <t>BAB1_1031</t>
  </si>
  <si>
    <t>aminoacyl-tRNA synthetase</t>
  </si>
  <si>
    <t>BAW_10984</t>
  </si>
  <si>
    <t>BAB1_1032</t>
  </si>
  <si>
    <t>diacylglycerol kinase</t>
  </si>
  <si>
    <t>BAW_10985</t>
  </si>
  <si>
    <t>nadE</t>
  </si>
  <si>
    <t>BAB1_1033</t>
  </si>
  <si>
    <t>NAD synthetase</t>
  </si>
  <si>
    <t>NH(3)-dependent; catalyzes the formation of nicotinamide adenine dinucleotide (NAD) from nicotinicacid adenine dinucleotide (NAAD) using either ammonia or glutamine as the amide donor and ATP; ammonia-utilizing enzymes include the ones from Bacillus and Escherichia coli while glutamine-utilizing enzymes include the Mycobacterial one; forms homodimers</t>
  </si>
  <si>
    <t>BAW_10986</t>
  </si>
  <si>
    <t>gltX-1</t>
  </si>
  <si>
    <t>BAB1_1034</t>
  </si>
  <si>
    <t>glutamyl-tRNA synthetase</t>
  </si>
  <si>
    <t>Charges one glutamine molecule and pairs it to its corresponding RNA trinucleotide during protein translation</t>
  </si>
  <si>
    <t>BAW_10987</t>
  </si>
  <si>
    <t>BAB1_1035</t>
  </si>
  <si>
    <t>proline-rich extensin</t>
  </si>
  <si>
    <t>BAW_10988</t>
  </si>
  <si>
    <t>mae</t>
  </si>
  <si>
    <t>BAB1_1036</t>
  </si>
  <si>
    <t>malic enzyme</t>
  </si>
  <si>
    <t>NADP-dependent; catalyzes the oxidative decarboxylation of malate to form pyruvate; decarboxylatesoxaloacetate</t>
  </si>
  <si>
    <t>BAW_10989</t>
  </si>
  <si>
    <t>BAB1_1037</t>
  </si>
  <si>
    <t>BAW_10990</t>
  </si>
  <si>
    <t>BAB1_1038</t>
  </si>
  <si>
    <t>sulfate transporter</t>
  </si>
  <si>
    <t>BAW_10991</t>
  </si>
  <si>
    <t>BAB1_1039</t>
  </si>
  <si>
    <t>BAW_10992</t>
  </si>
  <si>
    <t>BAB1_1040</t>
  </si>
  <si>
    <t>BAW_10993</t>
  </si>
  <si>
    <t>BAB1_1041</t>
  </si>
  <si>
    <t>BAW_10994</t>
  </si>
  <si>
    <t>BAB1_1042</t>
  </si>
  <si>
    <t>BAW_10995</t>
  </si>
  <si>
    <t>BAB1_1043</t>
  </si>
  <si>
    <t>BPE043 T4 secreted protein</t>
  </si>
  <si>
    <t>BAW_10996</t>
  </si>
  <si>
    <t>BAB1_1044</t>
  </si>
  <si>
    <t>BAW_10997</t>
  </si>
  <si>
    <t>BAB1_1045</t>
  </si>
  <si>
    <t>BAW_10998</t>
  </si>
  <si>
    <t>BAB1_1046</t>
  </si>
  <si>
    <t>thioredoxin reductase</t>
  </si>
  <si>
    <t>corresponds to BMEI0958</t>
  </si>
  <si>
    <t>BAW_10999</t>
  </si>
  <si>
    <t>BAB1_1048</t>
  </si>
  <si>
    <t>BAW_11000</t>
  </si>
  <si>
    <t>BAB1_1049</t>
  </si>
  <si>
    <t>dihydropteroate synthase</t>
  </si>
  <si>
    <t>BAW_11001</t>
  </si>
  <si>
    <t>BAB1_1050</t>
  </si>
  <si>
    <t>dihydroneopterin aldolase</t>
  </si>
  <si>
    <t>BAW_11002</t>
  </si>
  <si>
    <t>folK</t>
  </si>
  <si>
    <t>BAB1_1051</t>
  </si>
  <si>
    <t>7; 8-dihydro-6-hydroxymethylpterin-pyrophosphokinase</t>
  </si>
  <si>
    <t>BAW_11003</t>
  </si>
  <si>
    <t>BAB1_1052</t>
  </si>
  <si>
    <t>BAW_11004</t>
  </si>
  <si>
    <t>ftsB</t>
  </si>
  <si>
    <t>BAB1_1053</t>
  </si>
  <si>
    <t>cell division protein DivIC</t>
  </si>
  <si>
    <t>stabilizes FtsL against RasP cleavage</t>
  </si>
  <si>
    <t>BAW_11005</t>
  </si>
  <si>
    <t>BAB1_1054</t>
  </si>
  <si>
    <t>BAW_11006</t>
  </si>
  <si>
    <t>BAB1_1055</t>
  </si>
  <si>
    <t>BAW_11007</t>
  </si>
  <si>
    <t>dksA</t>
  </si>
  <si>
    <t>BAB1_1056</t>
  </si>
  <si>
    <t>RNA polymerase-binding transcription factor DksA</t>
  </si>
  <si>
    <t>BAW_11008</t>
  </si>
  <si>
    <t>BAB1_1057</t>
  </si>
  <si>
    <t>BAW_11009</t>
  </si>
  <si>
    <t>vceC</t>
  </si>
  <si>
    <t>BAB1_1058</t>
  </si>
  <si>
    <t>type IV secreted protein VceC; induce reorganization of ER structures in HeLa cells and induce of proinflamatory host cell responses</t>
  </si>
  <si>
    <t>BAW_11010</t>
  </si>
  <si>
    <t>BAB1_1059</t>
  </si>
  <si>
    <t>histidine kinase/response regulator</t>
  </si>
  <si>
    <t>BAW_11011</t>
  </si>
  <si>
    <t>BAB1_1060</t>
  </si>
  <si>
    <t>flavoprotein</t>
  </si>
  <si>
    <t>BAW_11012</t>
  </si>
  <si>
    <t>BAB1_1061</t>
  </si>
  <si>
    <t>beta-lactamase</t>
  </si>
  <si>
    <t>BAW_11013</t>
  </si>
  <si>
    <t>BAB1_1062</t>
  </si>
  <si>
    <t>mechanosensitive (MS) ion channel</t>
  </si>
  <si>
    <t>pseudogene in B. suis 1330</t>
  </si>
  <si>
    <t>BAW_11014</t>
  </si>
  <si>
    <t>BAB1_1063</t>
  </si>
  <si>
    <t>ribonucleotide-diphosphate reductase subunit alpha</t>
  </si>
  <si>
    <t>Catalyzes the rate-limiting step in dNTP synthesis</t>
  </si>
  <si>
    <t>BAW_11015</t>
  </si>
  <si>
    <t>BAB1_1064</t>
  </si>
  <si>
    <t>BAW_11016</t>
  </si>
  <si>
    <t>BAB1_1065</t>
  </si>
  <si>
    <t>BAW_11017</t>
  </si>
  <si>
    <t>BAB1_1066</t>
  </si>
  <si>
    <t>xanthine-guanine phosphoribosyltransferase</t>
  </si>
  <si>
    <t>catalyzes the conversion of guanine; xanthine and; to a lesser extent; hypoxanthine to GMP;XMPandIMP; respectively</t>
  </si>
  <si>
    <t>BAW_11018</t>
  </si>
  <si>
    <t>BAB1_1067</t>
  </si>
  <si>
    <t>BAW_11019</t>
  </si>
  <si>
    <t>BAB1_1068</t>
  </si>
  <si>
    <t>universal stress protein</t>
  </si>
  <si>
    <t>BAW_11020</t>
  </si>
  <si>
    <t>BAB1_1069</t>
  </si>
  <si>
    <t>molybdenum cofactor biosynthesis protein</t>
  </si>
  <si>
    <t>BAW_11021</t>
  </si>
  <si>
    <t>wrbA</t>
  </si>
  <si>
    <t>BAB1_1070</t>
  </si>
  <si>
    <t>TrpR binding protein WrbA</t>
  </si>
  <si>
    <t>stationary phase protein that binds TrpR repressor</t>
  </si>
  <si>
    <t>BAW_11022</t>
  </si>
  <si>
    <t>BAB1_1071</t>
  </si>
  <si>
    <t>BAW_11023</t>
  </si>
  <si>
    <t>helD</t>
  </si>
  <si>
    <t>BAB1_1072</t>
  </si>
  <si>
    <t>BAW_11024</t>
  </si>
  <si>
    <t>cysK</t>
  </si>
  <si>
    <t>BAB1_1073</t>
  </si>
  <si>
    <t>cysteine synthase A</t>
  </si>
  <si>
    <t>CysK; forms a complex with serine acetyltransferase CysE; functions in cysteine biosynthesis</t>
  </si>
  <si>
    <t>BAW_11025</t>
  </si>
  <si>
    <t>BAB1_1074</t>
  </si>
  <si>
    <t>alanyl-transfer RNA synthetase</t>
  </si>
  <si>
    <t>BAW_11026</t>
  </si>
  <si>
    <t>BAB1_1075</t>
  </si>
  <si>
    <t>thiosulfate sulfurtransferase: rhodanese-like</t>
  </si>
  <si>
    <t>BAW_11027</t>
  </si>
  <si>
    <t>BAB1_1076</t>
  </si>
  <si>
    <t>BAW_11028</t>
  </si>
  <si>
    <t>ach1p</t>
  </si>
  <si>
    <t>BAB1_1077</t>
  </si>
  <si>
    <t>Acetyl-CoA hydrolase/transferase</t>
  </si>
  <si>
    <t>BAW_11029</t>
  </si>
  <si>
    <t>BAB1_1078-1079</t>
  </si>
  <si>
    <t>Premature stop codon; similar to BMEI0927 and BS1330_I1055; DSBA oxidorreductasa</t>
  </si>
  <si>
    <t>BAW_11030</t>
  </si>
  <si>
    <t>BAB1_1080</t>
  </si>
  <si>
    <t>Internal deletion; similar to BS1330_I1056; HlyD family secretion protein</t>
  </si>
  <si>
    <t>BAW_11031</t>
  </si>
  <si>
    <t>BAB1_1081-1082</t>
  </si>
  <si>
    <t>Frame shift; similar to BMEI0924 and BS1330_I1058; proline dipeptidase PepQ</t>
  </si>
  <si>
    <t>BAW_11032</t>
  </si>
  <si>
    <t>BAB1_1083/BAB1_1084</t>
  </si>
  <si>
    <t>Frame shift; similar to BMEI0925 and BS1330_I1057; Zinc-containing alcohol dehydrogenase superfamily</t>
  </si>
  <si>
    <t>BAW_11033</t>
  </si>
  <si>
    <t>BAB1_1085</t>
  </si>
  <si>
    <t>SAM-binding domain-containing protein</t>
  </si>
  <si>
    <t>BAW_11034</t>
  </si>
  <si>
    <t>BAB1_1086</t>
  </si>
  <si>
    <t>bile acid: sodium symporter</t>
  </si>
  <si>
    <t>BAW_11035</t>
  </si>
  <si>
    <t>BAB1_1087</t>
  </si>
  <si>
    <t>BAW_11036</t>
  </si>
  <si>
    <t>galE-1</t>
  </si>
  <si>
    <t>BAB1_1088</t>
  </si>
  <si>
    <t>NAD-dependent epimerase/dehydratase: UDP-glucose 4-epimerase</t>
  </si>
  <si>
    <t>galactose biosynthesis; UDP sugar biosynthesis. In B. melitensis; a galE-1 mutant exhibited intermediate growth patterns in macrophages between those of smooth and rough Brucella strains. The mutant was not sensitive to galactose. Due to altered LPS structure; no or very minimal tissue damage; and protection against virulent B. melitensis challenge; the gal E-1 mutant is considered a vaccine candidate. B. abortus 2308 gal E-1 was able to restore a S. meliloti gal E-1 (exoB) mutant symbiotic phenotype and exopolysaccharide production.</t>
  </si>
  <si>
    <t>BAW_11037</t>
  </si>
  <si>
    <t>mazG</t>
  </si>
  <si>
    <t>BAB1_1089</t>
  </si>
  <si>
    <t>nucleoside triphosphate pyrophosphohydrolase</t>
  </si>
  <si>
    <t>functions in degradation of stringent response intracellular messenger ppGpp; in Escherichia coli this gene is co-transcribed with the toxin/antitoxin genes mazEF; activity of MazG is inhibited by MazEF in vitro; ppGpp inhibits mazEF expression; MazG thus works in limiting the toxic activity of the MazF toxin induced during starvation; MazG also interacts with the GTPase protein Era</t>
  </si>
  <si>
    <t>BAW_11038</t>
  </si>
  <si>
    <t>BAB1_1090</t>
  </si>
  <si>
    <t>nitrilotriacetate monooxygenase component B</t>
  </si>
  <si>
    <t>BAW_11039</t>
  </si>
  <si>
    <t>nitR</t>
  </si>
  <si>
    <t>BAB1_1091</t>
  </si>
  <si>
    <t>nitroreductase family protein</t>
  </si>
  <si>
    <t>BAW_11040</t>
  </si>
  <si>
    <t>BAB1_1092</t>
  </si>
  <si>
    <t>BAW_11041</t>
  </si>
  <si>
    <t>thrS</t>
  </si>
  <si>
    <t>BAB1_1093</t>
  </si>
  <si>
    <t>threonyl-tRNA synthetase</t>
  </si>
  <si>
    <t>catalyzes a two-step reaction; first charging a threonine molecule by linking its carboxylgroup tothe alpha-phosphate of ATP; followed by transfer of the aminoacyl-adenylate to its tRNA; catalyzes the formation of threonyl-tRNA(Thr) from threonine and tRNA(Thr)</t>
  </si>
  <si>
    <t>BAW_11042</t>
  </si>
  <si>
    <t>BAB1_1094</t>
  </si>
  <si>
    <t>BAW_11043</t>
  </si>
  <si>
    <t>BAB1_1095</t>
  </si>
  <si>
    <t>BAW_11044</t>
  </si>
  <si>
    <t>BAB1_1096</t>
  </si>
  <si>
    <t>nitrogen-fixing NifU-like; N-terminal</t>
  </si>
  <si>
    <t>BAW_11045</t>
  </si>
  <si>
    <t>folE</t>
  </si>
  <si>
    <t>BAB1_1097</t>
  </si>
  <si>
    <t>GTP cyclohydrolase I</t>
  </si>
  <si>
    <t>involved in the first step of tetrahydrofolate biosynthesis; catalyzes the formation of formateand2-amino-4-hydroxy-6-(erythro-1;2; 3-trihydroxypropyl)dihydropteridine triphosphate from GTP and water; forms a homopolymer</t>
  </si>
  <si>
    <t>BAW_11046</t>
  </si>
  <si>
    <t>hisI</t>
  </si>
  <si>
    <t>BAB1_1098</t>
  </si>
  <si>
    <t>phosphoribosyl-AMP cyclohydrolase</t>
  </si>
  <si>
    <t>PR-AMP cyclohydrolase; functions in histidine biosynthesis from PRPP; converts 1-(5-phosphoribosyl)-AMP to 1-(5-phosphoribosyl)-5-[(5- phosphoribosylamino)methylideneamino]imidazole-4- carboxyamide during the histidine biosynthesis pathway; binds zinc and magnesium; forms homodimers</t>
  </si>
  <si>
    <t>BAW_11047</t>
  </si>
  <si>
    <t>BAB1_1099</t>
  </si>
  <si>
    <t>patatin</t>
  </si>
  <si>
    <t>BAW_11048</t>
  </si>
  <si>
    <t>BAB1_1100</t>
  </si>
  <si>
    <t>BAW_11049</t>
  </si>
  <si>
    <t>BAB1_1101</t>
  </si>
  <si>
    <t>BAW_11050</t>
  </si>
  <si>
    <t>BAB1_1105</t>
  </si>
  <si>
    <t>BAW_11051</t>
  </si>
  <si>
    <t>BAB1_1106</t>
  </si>
  <si>
    <t>BAW_11052</t>
  </si>
  <si>
    <t>BAB1_1107-1108</t>
  </si>
  <si>
    <t>Frame shift; similar to BMEI0903 and BS1330_I0262; L-carnitine dehydratase/bile acid-inducible protein F</t>
  </si>
  <si>
    <t>BAW_11053</t>
  </si>
  <si>
    <t>BAB1_1109</t>
  </si>
  <si>
    <t>BAW_11054</t>
  </si>
  <si>
    <t>lysR</t>
  </si>
  <si>
    <t>BAB1_1110</t>
  </si>
  <si>
    <t>BAW_11055</t>
  </si>
  <si>
    <t>BAB1_1111</t>
  </si>
  <si>
    <t>alkane 1-monooxygenase</t>
  </si>
  <si>
    <t>BAW_11056</t>
  </si>
  <si>
    <t>BAB1_1112</t>
  </si>
  <si>
    <t>BAW_11057</t>
  </si>
  <si>
    <t>BAB1_1113</t>
  </si>
  <si>
    <t>Protein witn unknown function</t>
  </si>
  <si>
    <t>BAW_11058</t>
  </si>
  <si>
    <t>BAB1_1114</t>
  </si>
  <si>
    <t>BAW_11059</t>
  </si>
  <si>
    <t>BAB1_0995</t>
  </si>
  <si>
    <t>Frame shift; similar to BS1330_I1087 and BMEI1003; queuine tRNA-ribosyltransferase</t>
  </si>
  <si>
    <t>BAW_11060</t>
  </si>
  <si>
    <t>queA</t>
  </si>
  <si>
    <t>BAB1_1116</t>
  </si>
  <si>
    <t>S-adenosylmethionine--tRNA ribosyltransferase-isomerase</t>
  </si>
  <si>
    <t>Synthesizes oQ from preQ1 in a single S-adenosylmethionine-requiring step</t>
  </si>
  <si>
    <t>BAW_11061</t>
  </si>
  <si>
    <t>ppiB-2</t>
  </si>
  <si>
    <t>BAB1_1117</t>
  </si>
  <si>
    <t>BAW_11062</t>
  </si>
  <si>
    <t>ppiB-1</t>
  </si>
  <si>
    <t>BAB1_1118</t>
  </si>
  <si>
    <t>BAW_11063</t>
  </si>
  <si>
    <t>coaD</t>
  </si>
  <si>
    <t>BAB1_1119</t>
  </si>
  <si>
    <t>phosphopantetheine adenylyltransferase</t>
  </si>
  <si>
    <t>Catalyzes the conversion of ATP and pantetheine 4'-phosphate to diphosphate and 3'-dephospho-coA</t>
  </si>
  <si>
    <t>BAW_11064</t>
  </si>
  <si>
    <t>BAB1_1120</t>
  </si>
  <si>
    <t>BAW_11065</t>
  </si>
  <si>
    <t>gyrA</t>
  </si>
  <si>
    <t>BAB1_1121</t>
  </si>
  <si>
    <t>DNA gyrase subunit A</t>
  </si>
  <si>
    <t>BAW_11066</t>
  </si>
  <si>
    <t>marC</t>
  </si>
  <si>
    <t>BAB1_1122</t>
  </si>
  <si>
    <t>multiple antibiotic resistance (MarC)-like proteins</t>
  </si>
  <si>
    <t>BAW_11067</t>
  </si>
  <si>
    <t>BAB1_1123</t>
  </si>
  <si>
    <t>guanylate kinase/L-type calcium channel region</t>
  </si>
  <si>
    <t>BAW_11068</t>
  </si>
  <si>
    <t>gntR</t>
  </si>
  <si>
    <t>BAB1_1124</t>
  </si>
  <si>
    <t>GntR family transcriptional regulator</t>
  </si>
  <si>
    <t>BAW_11069</t>
  </si>
  <si>
    <t>BAB1_1125</t>
  </si>
  <si>
    <t>BAW_11070</t>
  </si>
  <si>
    <t>ssb</t>
  </si>
  <si>
    <t>BAB1_1126</t>
  </si>
  <si>
    <t>single-strand binding protein</t>
  </si>
  <si>
    <t>BAW_11071</t>
  </si>
  <si>
    <t>BAB1_1127</t>
  </si>
  <si>
    <t>BAW_11072</t>
  </si>
  <si>
    <t>uvrA</t>
  </si>
  <si>
    <t>BAB1_1128</t>
  </si>
  <si>
    <t>excinuclease ABC subunit A</t>
  </si>
  <si>
    <t>The UvrABC repair system catalyzes the recognition and processing of DNA lesions. UvrA is an ATPaseand a DNA-binding protein. A damage recognition complex composed of 2 uvrA and 2 uvrB subunits scans DNA for abnormalities. When the presence of a lesion has been verified by uvrB; the uvrA molecules dissociate</t>
  </si>
  <si>
    <t>BAW_11073</t>
  </si>
  <si>
    <t>BAB1_1129</t>
  </si>
  <si>
    <t>histone-like DNA-binding protein</t>
  </si>
  <si>
    <t>BAW_11074</t>
  </si>
  <si>
    <t>lon</t>
  </si>
  <si>
    <t>BAB1_1130</t>
  </si>
  <si>
    <t>chaperonin ClpA/B; lon protease</t>
  </si>
  <si>
    <t>BAW_11075</t>
  </si>
  <si>
    <t>clpX</t>
  </si>
  <si>
    <t>BAB1_1131</t>
  </si>
  <si>
    <t>ATP-dependent protease ATP-bindingsubunit ClpX</t>
  </si>
  <si>
    <t>binds and unfolds substrates as part of the ClpXP protease</t>
  </si>
  <si>
    <t>BAW_11076</t>
  </si>
  <si>
    <t>clpP</t>
  </si>
  <si>
    <t>BAB1_1132</t>
  </si>
  <si>
    <t>ATP-dependent Clp protease proteolytic subunit</t>
  </si>
  <si>
    <t>hydrolyzes proteins to small peptides; with the ATPase subunits ClpA or ClpX; ClpP degradesspecificsubstrates</t>
  </si>
  <si>
    <t>BAW_11077</t>
  </si>
  <si>
    <t>BAB1_1133</t>
  </si>
  <si>
    <t>BAW_11078</t>
  </si>
  <si>
    <t>hfq</t>
  </si>
  <si>
    <t>BAB1_1134</t>
  </si>
  <si>
    <t>RNA-binding protein Hfq</t>
  </si>
  <si>
    <t>Stimulates the elongation of poly(A) tails</t>
  </si>
  <si>
    <t>BAW_11079</t>
  </si>
  <si>
    <t>BAB1_1135</t>
  </si>
  <si>
    <t>BAW_11080</t>
  </si>
  <si>
    <t>BAB1_1136</t>
  </si>
  <si>
    <t>Premature stop codon; similar to BMEI0870 and BS1330_I1119; conserved predicted protein</t>
  </si>
  <si>
    <t>BAW_11081</t>
  </si>
  <si>
    <t>trkA</t>
  </si>
  <si>
    <t>BAB1_1137</t>
  </si>
  <si>
    <t>potassium transporter peripheral membrane protein</t>
  </si>
  <si>
    <t>involved in potassium uptake; found to be peripherally associated with the inner membrane in Escherichia coli; contains an NAD-binding domain</t>
  </si>
  <si>
    <t>BAW_11082</t>
  </si>
  <si>
    <t>BAB1_1138</t>
  </si>
  <si>
    <t>chaperonin clpA/B</t>
  </si>
  <si>
    <t>response regulator associated to ntrY</t>
  </si>
  <si>
    <t>BAW_11083</t>
  </si>
  <si>
    <t>ntrY</t>
  </si>
  <si>
    <t>BAB1_1139</t>
  </si>
  <si>
    <t>PAS/histidine kinase/ATPase domain-containing protein</t>
  </si>
  <si>
    <t>BAW_11084</t>
  </si>
  <si>
    <t>ntrC</t>
  </si>
  <si>
    <t>BAB1_1140</t>
  </si>
  <si>
    <t>BAW_11085</t>
  </si>
  <si>
    <t>BAB1_1141</t>
  </si>
  <si>
    <t>BAW_11086</t>
  </si>
  <si>
    <t>BAB1_1142</t>
  </si>
  <si>
    <t>BAW_11087</t>
  </si>
  <si>
    <t>ispDF</t>
  </si>
  <si>
    <t>BAB1_1143</t>
  </si>
  <si>
    <t>bifunctional 2-C-methyl-D-erythritol 4-phosphate cytidylyltransferase/2-C-methyl-D-erythritol 2;4-cyclodiphosphate synthase protein</t>
  </si>
  <si>
    <t>bifunctional enzyme involved in formation of 4-diphosphocytidyl-2-C-methyl-D-erythritol from CTP and2-C-methyl-D-erythritol 4-phosphate and 2-C-methyl-D-erythritol 2;4-cyclodiphosphate and CMP from 4-diphosphocytidyl-2-C-methyl-D-erythritol 2-phosphate; involved in isoprenoid and isopentenyl-PP biosynthesis; binds divalent cations</t>
  </si>
  <si>
    <t>BAW_11088</t>
  </si>
  <si>
    <t>BAB1_1144</t>
  </si>
  <si>
    <t>CinA; C-terminal</t>
  </si>
  <si>
    <t>BAW_11089</t>
  </si>
  <si>
    <t>BAB1_1145</t>
  </si>
  <si>
    <t>Frame shift; similar to BS1330_I1118; short chain dehydrogenase</t>
  </si>
  <si>
    <t>BAW_11090</t>
  </si>
  <si>
    <t>BAB1_1146</t>
  </si>
  <si>
    <t>BAW_11091</t>
  </si>
  <si>
    <t>lipA</t>
  </si>
  <si>
    <t>BAB1_1147</t>
  </si>
  <si>
    <t>lipoyl synthase</t>
  </si>
  <si>
    <t>catalyzes the radical-mediated insertion of two sulfur atoms into an acyl carrier protein (ACP)boundto an octanoyl group to produce a lipoyl group</t>
  </si>
  <si>
    <t>BAW_11092</t>
  </si>
  <si>
    <t>BAB1_1148</t>
  </si>
  <si>
    <t>BAW_11093</t>
  </si>
  <si>
    <t>BAB1_1149</t>
  </si>
  <si>
    <t>dihydrolipoamide dehydrogenase</t>
  </si>
  <si>
    <t>E3 component of pyruvate complex; catalyzes the oxidation of dihydrolipoamide to lipoamide</t>
  </si>
  <si>
    <t>BAW_11094</t>
  </si>
  <si>
    <t>aceF</t>
  </si>
  <si>
    <t>BAB1_1150</t>
  </si>
  <si>
    <t>branched-chain alpha-keto acid dehydrogenase subunit E2</t>
  </si>
  <si>
    <t>BAW_11095</t>
  </si>
  <si>
    <t>BAB1_1151</t>
  </si>
  <si>
    <t>pyruvate dehydrogenase subunit beta</t>
  </si>
  <si>
    <t>catalyzes the oxidative decarboxylation of pyruvate with concomitant acetylation of a lipoic acid-containing dihydrolipoamide acetyltransferase within the complex. The E1 component of the pyruvate dehydrogenase complex catalyzes the overall conversion of pyruvate to acetyl-CoA and CO(2). It contains multiple copies of three enzymatic components: pyruvate dehydrogenase (E1); dihydrolipoamide acetyltransferase(E2) and lipoamide dehydrogenase</t>
  </si>
  <si>
    <t>BAW_11096</t>
  </si>
  <si>
    <t>pdhA</t>
  </si>
  <si>
    <t>BAB1_1152</t>
  </si>
  <si>
    <t>dehydrogenase; E1 component:mitochondrial substrate carrier</t>
  </si>
  <si>
    <t>BAW_11097</t>
  </si>
  <si>
    <t>sfi</t>
  </si>
  <si>
    <t>BAB1_1153</t>
  </si>
  <si>
    <t>septum formation initiator</t>
  </si>
  <si>
    <t>BAW_11098</t>
  </si>
  <si>
    <t>BAB1_1154</t>
  </si>
  <si>
    <t>BAW_11099</t>
  </si>
  <si>
    <t>eno</t>
  </si>
  <si>
    <t>BAB1_1155</t>
  </si>
  <si>
    <t>phosphopyruvate hydratase</t>
  </si>
  <si>
    <t>enolase; catalyzes the formation of phosphoenolpyruvate from 2-phospho-D-glycerate in glycolysis</t>
  </si>
  <si>
    <t>BAW_11100</t>
  </si>
  <si>
    <t>kdsA</t>
  </si>
  <si>
    <t>BAB1_1156</t>
  </si>
  <si>
    <t>2-dehydro-3-deoxyphosphooctonate aldolase</t>
  </si>
  <si>
    <t>catalyzes the formation of 2-dehydro-3-deoxy-D-octonate 8-phosphate from phosphoenolpyruvate and D-arabinose 5-phosphate in LPS biosynthesis</t>
  </si>
  <si>
    <t>BAW_11101</t>
  </si>
  <si>
    <t>pyrG</t>
  </si>
  <si>
    <t>BAB1_1157</t>
  </si>
  <si>
    <t>CTP synthetase</t>
  </si>
  <si>
    <t>CTP synthase; cytidine triphosphate synthetase; catalyzes the ATP-dependent amination of UTP toCTPwith either L-glutamine or ammonia as the source of nitrogen; in Escherichia coli this enzyme forms a homotetramer</t>
  </si>
  <si>
    <t>BAW_11102</t>
  </si>
  <si>
    <t>BAB1_1158</t>
  </si>
  <si>
    <t>BAW_11103</t>
  </si>
  <si>
    <t>BAB1_1159</t>
  </si>
  <si>
    <t>BAW_11104</t>
  </si>
  <si>
    <t>secG</t>
  </si>
  <si>
    <t>BAB1_1160</t>
  </si>
  <si>
    <t>preprotein translocase subunit SecG</t>
  </si>
  <si>
    <t>BAW_11105</t>
  </si>
  <si>
    <t>tpiA</t>
  </si>
  <si>
    <t>BAB1_1161</t>
  </si>
  <si>
    <t>triosephosphate isomerase</t>
  </si>
  <si>
    <t>Reversibly isomerizes the ketone sugar dihydroxyacetone phosphate to the aldehyde sugar glyceraldehyde-3-phosphate</t>
  </si>
  <si>
    <t>BAW_11106</t>
  </si>
  <si>
    <t>BAB1_1162</t>
  </si>
  <si>
    <t>peptidyl-prolyl cis-trans isomerase D</t>
  </si>
  <si>
    <t>BAW_11107</t>
  </si>
  <si>
    <t>trpD</t>
  </si>
  <si>
    <t>BAB1_1163</t>
  </si>
  <si>
    <t>anthranilate phosphoribosyltransferase</t>
  </si>
  <si>
    <t>Catalyzes the conversion of N-(5-phospho-D-ribosyl)-anthranilate and diphosphate to anthranilate and5-phospho-alpha-D-ribose 1-diphosphate</t>
  </si>
  <si>
    <t>BAW_11108</t>
  </si>
  <si>
    <t>trpC</t>
  </si>
  <si>
    <t>BAB1_1164</t>
  </si>
  <si>
    <t>indole-3-glycerol-phosphate synthase</t>
  </si>
  <si>
    <t>involved in tryptophan biosynthesis; amino acid biosynthesis; converts 1-(2-carboxyphenylamino)-1-deoxy-D-ribulose 5-phosphate to C(1)-(3-indolyl)-glycerol 3-phosphate and carbon dioxide and water</t>
  </si>
  <si>
    <t>BAW_11109</t>
  </si>
  <si>
    <t>moaC</t>
  </si>
  <si>
    <t>BAB1_1165</t>
  </si>
  <si>
    <t>molybdenum cofactor biosynthesis protein MoaC</t>
  </si>
  <si>
    <t>MoaC; along with MoaA is involved in conversion of a guanosine derivative into molybdopterin precursor Z; involved in molybdenum cofactor biosynthesis</t>
  </si>
  <si>
    <t>BAW_11110</t>
  </si>
  <si>
    <t>moeA</t>
  </si>
  <si>
    <t>BAB1_1166</t>
  </si>
  <si>
    <t>molybdenum cofactor biosynthesis protein MoeA</t>
  </si>
  <si>
    <t>BAW_11111</t>
  </si>
  <si>
    <t>lexA</t>
  </si>
  <si>
    <t>BAB1_1167</t>
  </si>
  <si>
    <t>LexA repressor</t>
  </si>
  <si>
    <t>Represses a number of genes involved in the response to DNA damage</t>
  </si>
  <si>
    <t>BAW_11112</t>
  </si>
  <si>
    <t>BAB1_1168</t>
  </si>
  <si>
    <t>ComEC/Rec2-like protein</t>
  </si>
  <si>
    <t>BAW_11113</t>
  </si>
  <si>
    <t>gltX</t>
  </si>
  <si>
    <t>BAB1_1169</t>
  </si>
  <si>
    <t>BAW_11114</t>
  </si>
  <si>
    <t>gltA</t>
  </si>
  <si>
    <t>BAB1_1170</t>
  </si>
  <si>
    <t>type II citrate synthase</t>
  </si>
  <si>
    <t>type II enzyme; in Escherichia coli this enzyme forms a trimer of dimers which is allosterically inhibited by NADH and competitively inhibited by alpha-ketoglutarate; allosteric inhibition is lost when Cys206 is chemically modified which also affects hexamer formation; forms oxaloacetate and acetyl-CoA and water from citrate and coenzyme A; functions in TCA cycle; glyoxylate cycle and respiration; enzyme from Helicobacter pylori is not inhibited by NADH</t>
  </si>
  <si>
    <t>BAW_11115</t>
  </si>
  <si>
    <t>lpxB</t>
  </si>
  <si>
    <t>BAB1_1171</t>
  </si>
  <si>
    <t>lipid-A-disaccharide synthase</t>
  </si>
  <si>
    <t>catalyzes the formation of lipid A disaccharide from UDP-2;3-diacylglucosamine and 2;3-diacylglucosamine-1-phosphate; lipid A disaccharide is a precursor of lipid A that anchors LPS to the OM</t>
  </si>
  <si>
    <t>BAW_11116</t>
  </si>
  <si>
    <t>BAB1_1172</t>
  </si>
  <si>
    <t>BAW_11117</t>
  </si>
  <si>
    <t>lpxA</t>
  </si>
  <si>
    <t>BAB1_1173</t>
  </si>
  <si>
    <t>UDP-N-acetylglucosamine acyltransferase</t>
  </si>
  <si>
    <t>catalyzes the addition of (R)-3-hydroxytetradecanoyl to the glucosamine disaccharide in lipid Abiosynthesis</t>
  </si>
  <si>
    <t>BAW_11118</t>
  </si>
  <si>
    <t>fabZ</t>
  </si>
  <si>
    <t>BAB1_1174</t>
  </si>
  <si>
    <t>(3R)-hydroxymyristoyl-ACP dehydratase</t>
  </si>
  <si>
    <t>in Pseudomonas aeruginosa this enzyme is a trimer of dimers; essential for membrane formation;performs third step of type II fatty acid biosynthesis; catalyzes dehydration of (3R)-hydroxyacyl-ACP to trans-2-acyl-ACP</t>
  </si>
  <si>
    <t>BAW_11119</t>
  </si>
  <si>
    <t>lpxD</t>
  </si>
  <si>
    <t>BAB1_1175</t>
  </si>
  <si>
    <t>UDP-3-O-[3-hydroxymyristoyl] glucosamine N-acyltransferase</t>
  </si>
  <si>
    <t>adds the O-linked and N-linked 3(R)-hydroxy fatty acids to the glucosamine disaccharide duringlipidA biosynthesis</t>
  </si>
  <si>
    <t>BAW_11120</t>
  </si>
  <si>
    <t>BAB1_1176</t>
  </si>
  <si>
    <t>also called omp1 or omp89 or BamA</t>
  </si>
  <si>
    <t>BAW_11121</t>
  </si>
  <si>
    <t>BAB1_1177</t>
  </si>
  <si>
    <t>BAW_11122</t>
  </si>
  <si>
    <t>BAB1_1178</t>
  </si>
  <si>
    <t>BAW_11123</t>
  </si>
  <si>
    <t>cdsA</t>
  </si>
  <si>
    <t>BAB1_1179</t>
  </si>
  <si>
    <t>phosphatidate cytidylyltransferase</t>
  </si>
  <si>
    <t>BAW_11124</t>
  </si>
  <si>
    <t>BAB1_1180</t>
  </si>
  <si>
    <t>undecaprenyl pyrophosphate synthase</t>
  </si>
  <si>
    <t>catalyzes the formation of undecaprenyl pyrophosphate from isopentenyl pyrophosphate</t>
  </si>
  <si>
    <t>BAW_11125</t>
  </si>
  <si>
    <t>frr</t>
  </si>
  <si>
    <t>BAB1_1181</t>
  </si>
  <si>
    <t>ribosome recycling factor</t>
  </si>
  <si>
    <t>Rrf; Frr; ribosome-recycling factor; release factor 4; RF4; recycles ribosomes upon translationtermination along with release factor RF-3 and elongation factor EF-G; A GTPase-dependent process results in release of 50S from 70S; inhibited by release factor RF-1; essential for viability; structurally similar to tRNAs</t>
  </si>
  <si>
    <t>BAW_11126</t>
  </si>
  <si>
    <t>pyrH</t>
  </si>
  <si>
    <t>BAB1_1182</t>
  </si>
  <si>
    <t>uridylate kinase</t>
  </si>
  <si>
    <t>Catalyzes the phosphorylation of UMP to UDP</t>
  </si>
  <si>
    <t>BAW_11127</t>
  </si>
  <si>
    <t>tsf</t>
  </si>
  <si>
    <t>BAB1_1183</t>
  </si>
  <si>
    <t>elongation factor Ts</t>
  </si>
  <si>
    <t>EF-Ts; functions during elongation stage of protein translation; forms a dimer; associates with EF-Tu-GDP complex and promotes exchange of GDP to GTP resulting in regeneration of the active form of EF-Tu</t>
  </si>
  <si>
    <t>BAW_11128</t>
  </si>
  <si>
    <t>rpsB</t>
  </si>
  <si>
    <t>BAB1_1184</t>
  </si>
  <si>
    <t>30S ribosomal protein S2</t>
  </si>
  <si>
    <t>one of the last subunits in the assembly of the 30S subunit; absence of S2 does not inhibitassemblybut results in an inactive subunit</t>
  </si>
  <si>
    <t>BAW_11129</t>
  </si>
  <si>
    <t>BAB1_1185</t>
  </si>
  <si>
    <t>Frame shift; similar to BMEI0822 and BS1330_I1159; conserved predicted protein</t>
  </si>
  <si>
    <t>BAW_11130</t>
  </si>
  <si>
    <t>BAB1_1186</t>
  </si>
  <si>
    <t>BAW_11131</t>
  </si>
  <si>
    <t>BAB1_1187</t>
  </si>
  <si>
    <t>endoribonuclease L-PSP</t>
  </si>
  <si>
    <t>BAW_11132</t>
  </si>
  <si>
    <t>BAB1_1188</t>
  </si>
  <si>
    <t>glycerophosphoryl diester phosphodiesterase</t>
  </si>
  <si>
    <t>BAW_11133</t>
  </si>
  <si>
    <t>BAB1_1189</t>
  </si>
  <si>
    <t>BAW_11134</t>
  </si>
  <si>
    <t>BAB1_1190</t>
  </si>
  <si>
    <t>histidine triad (HIT) protein</t>
  </si>
  <si>
    <t>BAW_11135</t>
  </si>
  <si>
    <t>clpA</t>
  </si>
  <si>
    <t>BAB1_1191</t>
  </si>
  <si>
    <t>chaperonin ClpA/B</t>
  </si>
  <si>
    <t>BAW_11136</t>
  </si>
  <si>
    <t>clpS</t>
  </si>
  <si>
    <t>BAB1_1192</t>
  </si>
  <si>
    <t>ATP-dependent Clp protease adaptorprotein ClpS</t>
  </si>
  <si>
    <t>involved in the modulation of the specificity of the ClpAP-mediated ATP-dependent protein degradation; binds to the N-terminal domain of the chaperone ClpA</t>
  </si>
  <si>
    <t>BAW_11137</t>
  </si>
  <si>
    <t>daaC</t>
  </si>
  <si>
    <t>BAB1_1193</t>
  </si>
  <si>
    <t>BAW_11138</t>
  </si>
  <si>
    <t>BAB1_1194</t>
  </si>
  <si>
    <t>BAW_11139</t>
  </si>
  <si>
    <t>BAB1_1195</t>
  </si>
  <si>
    <t>BAW_11140</t>
  </si>
  <si>
    <t>BAB1_1196</t>
  </si>
  <si>
    <t>Frame shift; similar to BMEI0811 and BS1330_I1171; L-serine dehydratase; sda</t>
  </si>
  <si>
    <t>BAW_11141</t>
  </si>
  <si>
    <t>BAB1_1198</t>
  </si>
  <si>
    <t>BAW_11142</t>
  </si>
  <si>
    <t>BAB1_1199</t>
  </si>
  <si>
    <t>BAW_11143</t>
  </si>
  <si>
    <t>BAB1_1200</t>
  </si>
  <si>
    <t>BAW_11144</t>
  </si>
  <si>
    <t>BAB1_1201</t>
  </si>
  <si>
    <t>BAW_11145</t>
  </si>
  <si>
    <t>BAB1_1202</t>
  </si>
  <si>
    <t>BAW_11146</t>
  </si>
  <si>
    <t>BAB1_1203-1204</t>
  </si>
  <si>
    <t>Frame shift; similar to BS1330_I1177; predicted protein</t>
  </si>
  <si>
    <t>BAW_11147</t>
  </si>
  <si>
    <t>BAB1_1205</t>
  </si>
  <si>
    <t>conserved predicted protein</t>
  </si>
  <si>
    <t>BAW_11148</t>
  </si>
  <si>
    <t>BAB1_1206</t>
  </si>
  <si>
    <t>7-cyano-7-deazaguanine reductase</t>
  </si>
  <si>
    <t>NADPH-dependent; catalyzes the reduction of 7-cyano-7-deazaguanine to 7-aminomethyl-7-deazaguanineinqueuosine biosynthesis</t>
  </si>
  <si>
    <t>BAW_11149</t>
  </si>
  <si>
    <t>BAB1_1207</t>
  </si>
  <si>
    <t>BAW_11150</t>
  </si>
  <si>
    <t>BAB1_1208</t>
  </si>
  <si>
    <t>BAW_11151</t>
  </si>
  <si>
    <t>BAB1_1209</t>
  </si>
  <si>
    <t>BAW_11152</t>
  </si>
  <si>
    <t>BAB1_1210</t>
  </si>
  <si>
    <t>BAW_11153</t>
  </si>
  <si>
    <t>BAB1_1211</t>
  </si>
  <si>
    <t>carbamoyl-phosphate synthase subunit L</t>
  </si>
  <si>
    <t>BAW_11154</t>
  </si>
  <si>
    <t>bhbA</t>
  </si>
  <si>
    <t>BAB1_1212</t>
  </si>
  <si>
    <t>methylmalonyl-CoA mutase</t>
  </si>
  <si>
    <t>MDM; functions in conversion of succinate to propionate</t>
  </si>
  <si>
    <t>BAW_11155</t>
  </si>
  <si>
    <t>BAB1_1213</t>
  </si>
  <si>
    <t>BAW_11156</t>
  </si>
  <si>
    <t>BAB1_1214</t>
  </si>
  <si>
    <t>BAW_11157</t>
  </si>
  <si>
    <t>BAB1_1215</t>
  </si>
  <si>
    <t>BAW_11158</t>
  </si>
  <si>
    <t>BAB1_1216</t>
  </si>
  <si>
    <t>tetracycline resistance protein TetB</t>
  </si>
  <si>
    <t>BAW_11159</t>
  </si>
  <si>
    <t>murI</t>
  </si>
  <si>
    <t>BAB1_1217</t>
  </si>
  <si>
    <t>glutamate racemase</t>
  </si>
  <si>
    <t>converts L-glutamate to D-glutamate; a component of peptidoglycan</t>
  </si>
  <si>
    <t>BAW_11160</t>
  </si>
  <si>
    <t>BAB1_1218</t>
  </si>
  <si>
    <t>BAW_11161</t>
  </si>
  <si>
    <t>BAB1_1219</t>
  </si>
  <si>
    <t>BAW_11162</t>
  </si>
  <si>
    <t>BAB1_1220</t>
  </si>
  <si>
    <t>BAW_11163</t>
  </si>
  <si>
    <t>BAB1_1221</t>
  </si>
  <si>
    <t>isocitrate dehydrogenase</t>
  </si>
  <si>
    <t>Converts isocitrate to alpha ketoglutarate</t>
  </si>
  <si>
    <t>BAW_11164</t>
  </si>
  <si>
    <t>BAB1_1222</t>
  </si>
  <si>
    <t>alkaline phosphatase</t>
  </si>
  <si>
    <t>BAW_11165</t>
  </si>
  <si>
    <t>alaS</t>
  </si>
  <si>
    <t>BAB1_1223</t>
  </si>
  <si>
    <t>alanyl-tRNA synthetase</t>
  </si>
  <si>
    <t>Catalyzes a two-step reaction; first charging an alanyl molecule by linking its carboxyl groupto thealpha-phosphate of ATP; followed by transfer of the aminoacyl-adenylate to its tRNA</t>
  </si>
  <si>
    <t>BAW_11166</t>
  </si>
  <si>
    <t>recA</t>
  </si>
  <si>
    <t>BAB1_1224</t>
  </si>
  <si>
    <t>recombinase A</t>
  </si>
  <si>
    <t>catalyzes the hydrolysis of ATP in the presence of single-stranded DNA; the ATP-dependent uptake ofsingle-stranded DNA by duplex DNA; and the ATP-dependent hybridization of homologous single-stranded DNAs</t>
  </si>
  <si>
    <t>BAW_11167</t>
  </si>
  <si>
    <t>BAB1_1225</t>
  </si>
  <si>
    <t>BAW_11168</t>
  </si>
  <si>
    <t>BAB1_1226</t>
  </si>
  <si>
    <t>outer membrane protein MotY</t>
  </si>
  <si>
    <t>BAW_11169</t>
  </si>
  <si>
    <t>BAB1_1227</t>
  </si>
  <si>
    <t>transcriptional regulatory protein</t>
  </si>
  <si>
    <t>BAW_11170</t>
  </si>
  <si>
    <t>BAB1_1228</t>
  </si>
  <si>
    <t>recombination factor protein RarA</t>
  </si>
  <si>
    <t>BAW_11171</t>
  </si>
  <si>
    <t>BAB1_1229</t>
  </si>
  <si>
    <t>BAW_11172</t>
  </si>
  <si>
    <t>rplQ</t>
  </si>
  <si>
    <t>BAB1_1230</t>
  </si>
  <si>
    <t>50S ribosomal protein L17</t>
  </si>
  <si>
    <t>is a component of the macrolide binding site in the peptidyl transferase center</t>
  </si>
  <si>
    <t>BAW_11173</t>
  </si>
  <si>
    <t>rpoA</t>
  </si>
  <si>
    <t>BAB1_1231</t>
  </si>
  <si>
    <t>DNA-directed RNA polymerase subunit alpha</t>
  </si>
  <si>
    <t>catalyzes the transcription of DNA into RNA using the four ribonucleoside triphosphates assubstrates. Dimerization of the alpha subunit is the first step in the sequential assembly of subunits to form the holoenzyme</t>
  </si>
  <si>
    <t>BAW_11174</t>
  </si>
  <si>
    <t>rpsK</t>
  </si>
  <si>
    <t>BAB1_1232</t>
  </si>
  <si>
    <t>30S ribosomal protein S11</t>
  </si>
  <si>
    <t>located on the platform of the 30S subunit; it bridges several disparate RNA helices of the16SrRNA;forms part of the Shine-Dalgarno cleft in the 70S ribosome; interacts with S7 and S18 and IF-3</t>
  </si>
  <si>
    <t>BAW_11175</t>
  </si>
  <si>
    <t>rpsM</t>
  </si>
  <si>
    <t>BAB1_1233</t>
  </si>
  <si>
    <t>30S ribosomal protein S13</t>
  </si>
  <si>
    <t>located at the top of the head of the 30S subunit; it contacts several helices of the 16S rRNA;makescontact with the large subunit via RNA-protein interactions and via protein-protein interactions with L5; contacts P-site tRNA</t>
  </si>
  <si>
    <t>BAW_11176</t>
  </si>
  <si>
    <t>adk</t>
  </si>
  <si>
    <t>BAB1_1234</t>
  </si>
  <si>
    <t>essential enzyme that recycles AMP in active cells; converts ATP and AMP to two molecules of ADP</t>
  </si>
  <si>
    <t>BAW_11177</t>
  </si>
  <si>
    <t>secY</t>
  </si>
  <si>
    <t>BAB1_1235</t>
  </si>
  <si>
    <t>preprotein translocase subunit SecY</t>
  </si>
  <si>
    <t>forms heterotrimeric complex in the membrane; in bacteria the complex consists of SecY which formsthe channel pore and SecE and SecG; the SecG subunit is not essential; in bacteria translocation is driven via the SecA ATPase</t>
  </si>
  <si>
    <t>BAW_11178</t>
  </si>
  <si>
    <t>rplO</t>
  </si>
  <si>
    <t>BAB1_1236</t>
  </si>
  <si>
    <t>50S ribosomal protein L15</t>
  </si>
  <si>
    <t>late assembly protein</t>
  </si>
  <si>
    <t>BAW_11179</t>
  </si>
  <si>
    <t>rpmD</t>
  </si>
  <si>
    <t>BAB1_1237</t>
  </si>
  <si>
    <t>50S ribosomal protein L30</t>
  </si>
  <si>
    <t>L30 binds domain II of the 23S rRNA and the 5S rRNA; similar to eukaryotic protein L7</t>
  </si>
  <si>
    <t>BAW_11180</t>
  </si>
  <si>
    <t>rpsE</t>
  </si>
  <si>
    <t>BAB1_1238</t>
  </si>
  <si>
    <t>30S ribosomal protein S5</t>
  </si>
  <si>
    <t>located at the back of the 30S subunit body where it stabilizes the conformation of the head with respect to the body; contacts S4 and S8; with S4 and S12 plays a role in translational accuracy; mutations in this gene result in spectinomycin resistance</t>
  </si>
  <si>
    <t>BAW_11181</t>
  </si>
  <si>
    <t>rplR</t>
  </si>
  <si>
    <t>BAB1_1239</t>
  </si>
  <si>
    <t>50S ribosomal protein L18</t>
  </si>
  <si>
    <t>binds 5S rRNA along with protein L5 and L25</t>
  </si>
  <si>
    <t>BAW_11182</t>
  </si>
  <si>
    <t>rplF</t>
  </si>
  <si>
    <t>BAB1_1240</t>
  </si>
  <si>
    <t>50S ribosomal protein L6</t>
  </si>
  <si>
    <t>ribosomal protein L6 appears to have arisen as a result of an ancient gene duplication as basedonstructural comparison of the Bacillus stearothermophilus protein; RNA-binding appears to be in the C-terminal domain; mutations in the L6 gene confer resistance to aminoglycoside antibiotics such as gentamicin and these occur in truncations of the C-terminal domain; it has been localized to a region between the base of the L7/L12 stalk and the central protuberance</t>
  </si>
  <si>
    <t>BAW_11183</t>
  </si>
  <si>
    <t>rpsH</t>
  </si>
  <si>
    <t>BAB1_1241</t>
  </si>
  <si>
    <t>30S ribosomal protein S8</t>
  </si>
  <si>
    <t>binds directly to 16S rRNA central domain where it helps coordinate assembly of the platform ofthe30S subunit</t>
  </si>
  <si>
    <t>BAW_11184</t>
  </si>
  <si>
    <t>rpsN</t>
  </si>
  <si>
    <t>BAB1_1242</t>
  </si>
  <si>
    <t>30S ribosomal protein S14</t>
  </si>
  <si>
    <t>located in the peptidyl transferase center and involved in assembly of 30S ribosome subunit; similarto what is observed with proteins L31 and L33; some proteins in this family contain CXXC motifs that are involved in zinc binding; if two copies are present in a genome; then the duplicated copy appears to have lost the zinc-binding motif and is instead regulated by zinc; the proteins in this group do not appear to have the zinc-binding motif</t>
  </si>
  <si>
    <t>BAW_11185</t>
  </si>
  <si>
    <t>rplE</t>
  </si>
  <si>
    <t>BAB1_1243</t>
  </si>
  <si>
    <t>50S ribosomal protein L5</t>
  </si>
  <si>
    <t>part of 50S and 5S/L5/L18/L25 subcomplex; contacts 5S rRNA and P site tRNA; forms a bridgeto the 30Ssubunit in the ribosome by binding to S13</t>
  </si>
  <si>
    <t>BAW_11186</t>
  </si>
  <si>
    <t>rplX</t>
  </si>
  <si>
    <t>BAB1_1244</t>
  </si>
  <si>
    <t>50S ribosomal protein L24</t>
  </si>
  <si>
    <t>assembly initiator protein; binds to 5' end of 23S rRNA and nucleates assembly of the 50S;surroundspolypeptide exit tunnel</t>
  </si>
  <si>
    <t>BAW_11187</t>
  </si>
  <si>
    <t>rplN</t>
  </si>
  <si>
    <t>BAB1_1245</t>
  </si>
  <si>
    <t>50S ribosomal protein L14</t>
  </si>
  <si>
    <t>binds to the 23S rRNA between the centers for peptidyl transferase and GTPase</t>
  </si>
  <si>
    <t>BAW_11188</t>
  </si>
  <si>
    <t>rpsQ</t>
  </si>
  <si>
    <t>BAB1_1246</t>
  </si>
  <si>
    <t>30S ribosomal protein S17</t>
  </si>
  <si>
    <t>primary binding protein; helps mediate assembly; involved in translation fidelity</t>
  </si>
  <si>
    <t>BAW_11189</t>
  </si>
  <si>
    <t>rpmC</t>
  </si>
  <si>
    <t>BAB1_1247</t>
  </si>
  <si>
    <t>50S ribosomal protein L29</t>
  </si>
  <si>
    <t>one of the stabilizing components for the large ribosomal subunit</t>
  </si>
  <si>
    <t>BAW_11190</t>
  </si>
  <si>
    <t>rplP</t>
  </si>
  <si>
    <t>BAB1_1248</t>
  </si>
  <si>
    <t>50S ribosomal protein L16</t>
  </si>
  <si>
    <t>located in the peptidyl transferase center and may be involved in peptidyl transferase activity; similar to archaeal L10e</t>
  </si>
  <si>
    <t>BAW_11191</t>
  </si>
  <si>
    <t>rpsC</t>
  </si>
  <si>
    <t>BAB1_1249</t>
  </si>
  <si>
    <t>30S ribosomal protein S3</t>
  </si>
  <si>
    <t>forms a complex with S10 and S14; binds the lower part of the 30S subunit head and the mRNAinthecomplete ribosome to position it for translation</t>
  </si>
  <si>
    <t>BAW_11192</t>
  </si>
  <si>
    <t>rplV</t>
  </si>
  <si>
    <t>BAB1_1250</t>
  </si>
  <si>
    <t>50S ribosomal protein L22</t>
  </si>
  <si>
    <t>binds specifically to 23S rRNA during the early stages of 50S assembly; makes contact withall6 domains of the 23S rRNA in the assembled 50S subunit and ribosome; mutations in this gene result in erythromycin resistance; located near peptidyl-transferase center</t>
  </si>
  <si>
    <t>BAW_11193</t>
  </si>
  <si>
    <t>rpsS</t>
  </si>
  <si>
    <t>BAB1_1251</t>
  </si>
  <si>
    <t>30S ribosomal protein S19</t>
  </si>
  <si>
    <t>protein S19 forms a complex with S13 that binds strongly to the 16S ribosomal RNA</t>
  </si>
  <si>
    <t>BAW_11194</t>
  </si>
  <si>
    <t>rplB</t>
  </si>
  <si>
    <t>BAB1_1252</t>
  </si>
  <si>
    <t>50S ribosomal protein L2</t>
  </si>
  <si>
    <t>one of the primary rRNA-binding proteins; required for association of the 30S and 50S subunitsto form the 70S ribosome; for tRNA binding and peptide bond formation</t>
  </si>
  <si>
    <t>BAW_11195</t>
  </si>
  <si>
    <t>rplW</t>
  </si>
  <si>
    <t>BAB1_1253</t>
  </si>
  <si>
    <t>50S ribosomal protein L23</t>
  </si>
  <si>
    <t>binds third domain of 23S rRNA and protein L29; part of exit tunnel</t>
  </si>
  <si>
    <t>BAW_11196</t>
  </si>
  <si>
    <t>rplD</t>
  </si>
  <si>
    <t>BAB1_1254</t>
  </si>
  <si>
    <t>50S ribosomal protein L4</t>
  </si>
  <si>
    <t>L4 is important during the early stages of 50S assembly; it initially binds near the 5' endofthe23S rRNA</t>
  </si>
  <si>
    <t>BAW_11197</t>
  </si>
  <si>
    <t>rplC</t>
  </si>
  <si>
    <t>BAB1_1255</t>
  </si>
  <si>
    <t>50S ribosomal protein L3</t>
  </si>
  <si>
    <t>binds directly near the 3' end of the 23S rRNA; where it nucleates assembly of the 50S subunit;essential for peptidyltransferase activity; mutations in this gene confer resistance to tiamulin</t>
  </si>
  <si>
    <t>BAW_11198</t>
  </si>
  <si>
    <t>rpsJ</t>
  </si>
  <si>
    <t>BAB1_1256</t>
  </si>
  <si>
    <t>30S ribosomal protein S10</t>
  </si>
  <si>
    <t>NusE; involved in assembly of the 30S subunit; in the ribosome; this protein is involved inthebinding of tRNA; in Escherichia coli this protein was also found to be involved in transcription antitermination; NusB/S10 heterodimers bind boxA sequences in the leader RNA of rrn operons which is required for antitermination; binding of NusB/S10 to boxA nucleates assembly of the antitermination complex</t>
  </si>
  <si>
    <t>BAW_11199</t>
  </si>
  <si>
    <t>fusA</t>
  </si>
  <si>
    <t>BAB1_1258</t>
  </si>
  <si>
    <t>elongation factor G</t>
  </si>
  <si>
    <t>EF-G; promotes GTP-dependent translocation of the ribosome during translation; many organisms havemultiple copies of this gene</t>
  </si>
  <si>
    <t>BAW_11200</t>
  </si>
  <si>
    <t>rpsG</t>
  </si>
  <si>
    <t>BAB1_1259</t>
  </si>
  <si>
    <t>binds directly to 16S rRNA where it nucleates assembly of the head domain of the 30S subunit</t>
  </si>
  <si>
    <t>BAW_11201</t>
  </si>
  <si>
    <t>rpsL</t>
  </si>
  <si>
    <t>BAB1_1260</t>
  </si>
  <si>
    <t>30S ribosomal protein S12</t>
  </si>
  <si>
    <t>interacts with and stabilizes bases of the 16S rRNA that are involved in tRNA selection intheA siteand with the mRNA backbone; located at the interface of the 30S and 50S subunits; it traverses the body of the 30S subunit contacting proteins on the other side; mutations in the S12 gene confer streptomycin resistance</t>
  </si>
  <si>
    <t>BAW_11202</t>
  </si>
  <si>
    <t>BAB1_1261</t>
  </si>
  <si>
    <t>BAW_11203</t>
  </si>
  <si>
    <t>BAB1_1262</t>
  </si>
  <si>
    <t>BAW_11204</t>
  </si>
  <si>
    <t>rpoC</t>
  </si>
  <si>
    <t>BAB1_1263</t>
  </si>
  <si>
    <t>DNA-directed RNA polymerase subunit beta'</t>
  </si>
  <si>
    <t>DNA-dependent RNA polymerase catalyzes the transcription of DNA into RNA using the four ribonucleoside triphosphates as substrates. Subunit beta' binds to sigma factor allowing it to bind to the -10 region of the promoter</t>
  </si>
  <si>
    <t>BAW_11205</t>
  </si>
  <si>
    <t>rpoB</t>
  </si>
  <si>
    <t>BAB1_1264</t>
  </si>
  <si>
    <t>DNA-directed RNA polymerase subunit beta</t>
  </si>
  <si>
    <t>DNA-dependent RNA polymerase catalyzes the transcription of DNA into RNA using the four ribonucleoside triphosphates as substrates; beta subunit is part of the catalytic core which binds with a sigma factor to produce the holoenzyme</t>
  </si>
  <si>
    <t>BAW_11206</t>
  </si>
  <si>
    <t>rplL</t>
  </si>
  <si>
    <t>BAB1_1265</t>
  </si>
  <si>
    <t>50S ribosomal protein L7/L12</t>
  </si>
  <si>
    <t>present in two forms; L12 is normal; while L7 is aminoacylated at the N-terminal serine; the only multicopy ribosomal protein; 4:1 ratio of L7/L12 per ribosome; two L12 dimers bind L10; critically important for translation efficiency and fidelity; stimulates GTPase activity of translation factors</t>
  </si>
  <si>
    <t>BAW_11207</t>
  </si>
  <si>
    <t>rplJ</t>
  </si>
  <si>
    <t>BAB1_1266</t>
  </si>
  <si>
    <t>50S ribosomal protein L10</t>
  </si>
  <si>
    <t>binds the two ribosomal protein L7/L12 dimers and anchors them to the large ribosomal subunit</t>
  </si>
  <si>
    <t>BAW_11208</t>
  </si>
  <si>
    <t>BAB1_1267</t>
  </si>
  <si>
    <t>50S ribosomal protein L1</t>
  </si>
  <si>
    <t>in Escherichia coli and Methanococcus; this protein autoregulates expression; the binding sitein themRNA mimics the binding site in the 23S rRNA</t>
  </si>
  <si>
    <t>BAW_11209</t>
  </si>
  <si>
    <t>rplK</t>
  </si>
  <si>
    <t>BAB1_1268</t>
  </si>
  <si>
    <t>50S ribosomal protein L11</t>
  </si>
  <si>
    <t>binds directly to 23S ribosomal RNA</t>
  </si>
  <si>
    <t>BAW_11210</t>
  </si>
  <si>
    <t>nusG</t>
  </si>
  <si>
    <t>BAB1_1269</t>
  </si>
  <si>
    <t>transcription antitermination protein NusG</t>
  </si>
  <si>
    <t>Modulates Rho-dependent transcription termination</t>
  </si>
  <si>
    <t>BAW_11211</t>
  </si>
  <si>
    <t>secE</t>
  </si>
  <si>
    <t>BAB1_1270</t>
  </si>
  <si>
    <t>preprotein translocase subunit SecE</t>
  </si>
  <si>
    <t>forms a complex with SecY and SecG; SecYEG forms a putative protein-conducting channel to whichsecAbinds and translocates targeted polypeptides across the cytoplasmic membrane; a process driven by ATP and a proton-motive force</t>
  </si>
  <si>
    <t>BAW_11212</t>
  </si>
  <si>
    <t>tuf-2</t>
  </si>
  <si>
    <t>BAB1_1257</t>
  </si>
  <si>
    <t>elongation factor Tu</t>
  </si>
  <si>
    <t>EF-Tu; promotes GTP-dependent binding of aminoacyl-tRNA to the A-site of ribosomes during protein biosynthesis; when the tRNA anticodon matches the mRNA codon; GTP hydrolysis results; the inactive EF-Tu-GDP leaves the ribosome and release of GDP is promoted by elongation factor Ts; many prokaryotes have two copies of the gene encoding EF-Tu</t>
  </si>
  <si>
    <t>BAW_11213</t>
  </si>
  <si>
    <t>BAB1_1271</t>
  </si>
  <si>
    <t>BAW_11214</t>
  </si>
  <si>
    <t>BAB1_1272</t>
  </si>
  <si>
    <t>BAW_11215</t>
  </si>
  <si>
    <t>BAB1_1274</t>
  </si>
  <si>
    <t>inosine-5-monophosphate dehydrogenase</t>
  </si>
  <si>
    <t>CBS containing protein</t>
  </si>
  <si>
    <t>BAW_11216</t>
  </si>
  <si>
    <t>BAB1_1275</t>
  </si>
  <si>
    <t>BPE275 Rhomboid protease</t>
  </si>
  <si>
    <t>BAW_11217</t>
  </si>
  <si>
    <t>BAB1_1276</t>
  </si>
  <si>
    <t>BAW_11218</t>
  </si>
  <si>
    <t>mopJ</t>
  </si>
  <si>
    <t>BAB1_1277</t>
  </si>
  <si>
    <t>PdhS-interacting protein</t>
  </si>
  <si>
    <t>partially polar when fused to YFP</t>
  </si>
  <si>
    <t>BAW_11219</t>
  </si>
  <si>
    <t>BAB1_1278</t>
  </si>
  <si>
    <t>BAW_11220</t>
  </si>
  <si>
    <t>BAB1_1279</t>
  </si>
  <si>
    <t>acetyltransferase family</t>
  </si>
  <si>
    <t>effector interacting with Rab2</t>
  </si>
  <si>
    <t>BAW_11221</t>
  </si>
  <si>
    <t>BAB1_1280</t>
  </si>
  <si>
    <t>BAW_11222</t>
  </si>
  <si>
    <t>BAB1_1281</t>
  </si>
  <si>
    <t>serine O-acetyltransferase</t>
  </si>
  <si>
    <t>BAW_11223</t>
  </si>
  <si>
    <t>BAB1_1282</t>
  </si>
  <si>
    <t>alpha/beta fold hydrolase</t>
  </si>
  <si>
    <t>BAW_11224</t>
  </si>
  <si>
    <t>BAB1_1283</t>
  </si>
  <si>
    <t>DUF192 domain containing protein</t>
  </si>
  <si>
    <t>BAW_11225</t>
  </si>
  <si>
    <t>BAB1_1284</t>
  </si>
  <si>
    <t>cold shock DNA-binding domain-containing protein</t>
  </si>
  <si>
    <t>BAW_11226</t>
  </si>
  <si>
    <t>BAB1_1285</t>
  </si>
  <si>
    <t>BAW_11227</t>
  </si>
  <si>
    <t>gloA</t>
  </si>
  <si>
    <t>BAB1_1286</t>
  </si>
  <si>
    <t>BAW_11228</t>
  </si>
  <si>
    <t>BAB1_1287-1288-1289</t>
  </si>
  <si>
    <t>Double frame shift; similar to BMEI0729 and BS1330_I1265; conserved predicted protein</t>
  </si>
  <si>
    <t>BAW_11229</t>
  </si>
  <si>
    <t>recJ</t>
  </si>
  <si>
    <t>BAB1_1290</t>
  </si>
  <si>
    <t>single-stranded-DNA-specific exonuclease</t>
  </si>
  <si>
    <t>BAW_11230</t>
  </si>
  <si>
    <t>ddl</t>
  </si>
  <si>
    <t>BAB1_1291</t>
  </si>
  <si>
    <t>D-alanyl-alanine synthetase A</t>
  </si>
  <si>
    <t>D-alanine--D-alanine ligase; DdlA; DdlB; cytoplasmic; catalyzes the formation of D-alanyl-D-alanine from two D-alanines in peptidoglycan synthesis; there are two forms of this enzyme in Escherichia coli</t>
  </si>
  <si>
    <t>BAW_11231</t>
  </si>
  <si>
    <t>glpX</t>
  </si>
  <si>
    <t>BAB1_1292</t>
  </si>
  <si>
    <t>fructose 1;6-bisphosphatase II</t>
  </si>
  <si>
    <t>type II fructose 1;6-bisphosphatae; in Escherichia coli this protein forms a dimer and binds manganese</t>
  </si>
  <si>
    <t>BAW_11232</t>
  </si>
  <si>
    <t>BAB1_1293</t>
  </si>
  <si>
    <t>homoserine dehydrogenase</t>
  </si>
  <si>
    <t>catalyzes the formation of L-aspartate 4-semialdehyde from L-homoserine</t>
  </si>
  <si>
    <t>BAW_11233</t>
  </si>
  <si>
    <t>BAB1_1294</t>
  </si>
  <si>
    <t>BAW_11234</t>
  </si>
  <si>
    <t>BAB1_1295</t>
  </si>
  <si>
    <t>BAW_11235</t>
  </si>
  <si>
    <t>BAB1_1296</t>
  </si>
  <si>
    <t>BAW_11236</t>
  </si>
  <si>
    <t>BAB1_1297</t>
  </si>
  <si>
    <t>Protein with unknown funtion</t>
  </si>
  <si>
    <t>BAW_11237</t>
  </si>
  <si>
    <t>BAB1_1298</t>
  </si>
  <si>
    <t>BAW_11238</t>
  </si>
  <si>
    <t>sfsA</t>
  </si>
  <si>
    <t>BAB1_1299</t>
  </si>
  <si>
    <t>sugar fermentation stimulation protein A</t>
  </si>
  <si>
    <t>Regulatory factor involved in maltose metabolism</t>
  </si>
  <si>
    <t>BAW_11239</t>
  </si>
  <si>
    <t>map</t>
  </si>
  <si>
    <t>BAB1_1300</t>
  </si>
  <si>
    <t>methionine aminopeptidase</t>
  </si>
  <si>
    <t>catalyzes the removal of N-terminal amino acids from peptides and arylamides; generally Co(II)however activity has been shown for some methionine aminopeptidases with Zn; Fe; or Mn</t>
  </si>
  <si>
    <t>BAW_11240</t>
  </si>
  <si>
    <t>radC</t>
  </si>
  <si>
    <t>BAB1_1301</t>
  </si>
  <si>
    <t>DNA repair protein RadC</t>
  </si>
  <si>
    <t>Involved in DNA double-strand break repair and recombination. Promotes the annealing of complementarysingle-stranded DNA and by simulation of RAD51 recombinase</t>
  </si>
  <si>
    <t>BAW_11241</t>
  </si>
  <si>
    <t>BAB1_1302</t>
  </si>
  <si>
    <t>Outer membrane protein Omp22 precursor</t>
  </si>
  <si>
    <t xml:space="preserve"> Member of the group 3 of outer membrane proteins. Contains a common site of signal peptide cleavage (AXAAD). Its function is unknown and its role in virulence is controversial. Similar to B. suis 1330 BS1330_I1280  and B. melitensis 16M BME_RS03560.</t>
  </si>
  <si>
    <t>BAW_11242</t>
  </si>
  <si>
    <t>BAB1_1303</t>
  </si>
  <si>
    <t>BAW_11243</t>
  </si>
  <si>
    <t>BAB1_1304</t>
  </si>
  <si>
    <t>BAW_11244</t>
  </si>
  <si>
    <t>cobH</t>
  </si>
  <si>
    <t>BAB1_1305</t>
  </si>
  <si>
    <t>precorrin-8X methylmutase</t>
  </si>
  <si>
    <t>catalyzes the interconversion of precorrin-8X and hydrogenobyrinate</t>
  </si>
  <si>
    <t>BAW_11245</t>
  </si>
  <si>
    <t>cobI</t>
  </si>
  <si>
    <t>BAB1_1306</t>
  </si>
  <si>
    <t>precorrin-2 C(20)-methyltransferase</t>
  </si>
  <si>
    <t>catalyzes the formation of precorrin-3 from precorrin-2</t>
  </si>
  <si>
    <t>BAW_11246</t>
  </si>
  <si>
    <t>BAB1_1307</t>
  </si>
  <si>
    <t>BAW_11247</t>
  </si>
  <si>
    <t>BAB1_1308</t>
  </si>
  <si>
    <t>BAW_11248</t>
  </si>
  <si>
    <t>BAB1_1309-1310</t>
  </si>
  <si>
    <t>Double frame shift; similar to BS1330_I1287; phospholipase/carboxylesterase family protein</t>
  </si>
  <si>
    <t>BAW_11249</t>
  </si>
  <si>
    <t>BAB1_1311-1312</t>
  </si>
  <si>
    <t>Premature stop codon and frame shift; similar to BS1330_I1288; monooxygenase</t>
  </si>
  <si>
    <t>BAW_11250</t>
  </si>
  <si>
    <t>BAB1_1313</t>
  </si>
  <si>
    <t>Leu/Ile/Val-binding family protein</t>
  </si>
  <si>
    <t>BAW_11251</t>
  </si>
  <si>
    <t>cobD</t>
  </si>
  <si>
    <t>BAB1_1314</t>
  </si>
  <si>
    <t>cobalamin biosynthesis protein</t>
  </si>
  <si>
    <t>CobD; CbiD in Salmonella; converts cobyric acid to cobinamide by the addition of aminopropanolon theF carboxylic group</t>
  </si>
  <si>
    <t>BAW_11252</t>
  </si>
  <si>
    <t>cobC</t>
  </si>
  <si>
    <t>BAB1_1315</t>
  </si>
  <si>
    <t>class I and II aminotransferase</t>
  </si>
  <si>
    <t>BAW_11253</t>
  </si>
  <si>
    <t>BAB1_1316</t>
  </si>
  <si>
    <t>cobyrinic acid a;c-diamide synthase</t>
  </si>
  <si>
    <t>responsible for the amidation of carboxylic groups at position A and C of cobyrinic acid orhydrogenobrynic acid</t>
  </si>
  <si>
    <t>BAW_11254</t>
  </si>
  <si>
    <t>BAB1_1317</t>
  </si>
  <si>
    <t>BAW_11255</t>
  </si>
  <si>
    <t>cbiD</t>
  </si>
  <si>
    <t>BAB1_1318</t>
  </si>
  <si>
    <t>cobalt-precorrin-6A synthase</t>
  </si>
  <si>
    <t>Catalyzes the methylation of C-1 in cobalt-precorrin-5 and the subsequent extrusion of acetic acidfrom the resulting intermediate to form cobalt-precorrin-6A</t>
  </si>
  <si>
    <t>BAW_11256</t>
  </si>
  <si>
    <t>cobK</t>
  </si>
  <si>
    <t>BAB1_1319</t>
  </si>
  <si>
    <t>cobalt-precorrin-6x reductase</t>
  </si>
  <si>
    <t>CobK/CbiJ; there are 2 pathways for cobalamin (vitamin B12) production; one aerobic (ex. P.denitrificans); the other anaerobic (ex. S. typhimurium); the CobK/CbiJ perform similar reactions in both; the anaerobic pathway includes the use of a chelated cobalt ion in order for ring contraction to occur; CobK thus converts precorrin 6 into dihydro-precorrin 6 while CbiJ converts cobalt-precorrin 6 into cobalt-deihydro-precorrin 6</t>
  </si>
  <si>
    <t>BAW_11257</t>
  </si>
  <si>
    <t>BAB1_1320</t>
  </si>
  <si>
    <t>BAW_11258</t>
  </si>
  <si>
    <t>BAB1_1321</t>
  </si>
  <si>
    <t>BAW_11259</t>
  </si>
  <si>
    <t>BAB1_1322</t>
  </si>
  <si>
    <t>BAW_11260</t>
  </si>
  <si>
    <t>BAB1_1323</t>
  </si>
  <si>
    <t>BAW_11261</t>
  </si>
  <si>
    <t>BAB1_1324</t>
  </si>
  <si>
    <t>BAW_11262</t>
  </si>
  <si>
    <t>cobO</t>
  </si>
  <si>
    <t>BAB1_1325</t>
  </si>
  <si>
    <t>cob(I)yrinic acid a;c-diamide adenosyltransferase</t>
  </si>
  <si>
    <t>catalyzes the formation of adenosylcob(III)yrinic acid a;c-diamide from cob(I)yrinic acid a;c-diamide</t>
  </si>
  <si>
    <t>BAW_11263</t>
  </si>
  <si>
    <t>cobN</t>
  </si>
  <si>
    <t>BAB1_1326</t>
  </si>
  <si>
    <t>cobaltochelatase subunit CobN</t>
  </si>
  <si>
    <t>BAW_11264</t>
  </si>
  <si>
    <t>BAB1_1327</t>
  </si>
  <si>
    <t>cobalamin synthesis protein P47K</t>
  </si>
  <si>
    <t>BAW_11265</t>
  </si>
  <si>
    <t>cobU</t>
  </si>
  <si>
    <t>BAB1_1328</t>
  </si>
  <si>
    <t>adenosylcobinamide kinase/adenosylcobinamide-phosphate guanylyltransferase</t>
  </si>
  <si>
    <t>catalyzes ATP-dependent phosphorylation of adenosylcobinamide to form adenosylcobinamide phosphateand the addition of guanosine monophosphate to adenosylcobinamide phosphate to form adenosylcobinamide-GDP</t>
  </si>
  <si>
    <t>BAW_11266</t>
  </si>
  <si>
    <t>BAB1_1329</t>
  </si>
  <si>
    <t>Frame shift; similar to BMEI0692 and BS1330_I1305; conserved predicted protein</t>
  </si>
  <si>
    <t>BAW_11267</t>
  </si>
  <si>
    <t>BAB1_1330</t>
  </si>
  <si>
    <t>BAW_11268</t>
  </si>
  <si>
    <t>BAB1_1331</t>
  </si>
  <si>
    <t>cobyric acid synthase</t>
  </si>
  <si>
    <t>catalyzes amidations at positions B; D; E; and G on adenosylcobyrinic A;C-diamide. NH(2) groupsareprovided by glutamine; and one molecule of ATP is hydrogenolyzed for each amidation</t>
  </si>
  <si>
    <t>BAW_11269</t>
  </si>
  <si>
    <t>BAB1_1332</t>
  </si>
  <si>
    <t>BAW_11270</t>
  </si>
  <si>
    <t>BAB1_1333</t>
  </si>
  <si>
    <t>BAW_11271</t>
  </si>
  <si>
    <t>BAB1_1334</t>
  </si>
  <si>
    <t>3-hydroxyisobutyrate dehydrogenase</t>
  </si>
  <si>
    <t>BAW_11272</t>
  </si>
  <si>
    <t>BAB1_1335</t>
  </si>
  <si>
    <t>BAW_11273</t>
  </si>
  <si>
    <t>BAB1_1336</t>
  </si>
  <si>
    <t>Entericidin EcnAB</t>
  </si>
  <si>
    <t>BAW_11274</t>
  </si>
  <si>
    <t>BAB1_1337</t>
  </si>
  <si>
    <t>BAW_11275</t>
  </si>
  <si>
    <t>BAB1_1338</t>
  </si>
  <si>
    <t>BAW_11276</t>
  </si>
  <si>
    <t>BAB1_1339</t>
  </si>
  <si>
    <t>Premature stop codon; similar to BMEI0684; sarcosine dehydrogenase</t>
  </si>
  <si>
    <t>BAW_11277</t>
  </si>
  <si>
    <t>BAB1_1341</t>
  </si>
  <si>
    <t>BAW_11278</t>
  </si>
  <si>
    <t>BAB1_1342</t>
  </si>
  <si>
    <t>pseudogene in B. ovis and in B. suis 1330</t>
  </si>
  <si>
    <t>BAW_11279</t>
  </si>
  <si>
    <t>BAB1_1343</t>
  </si>
  <si>
    <t>BAW_11280</t>
  </si>
  <si>
    <t>BAB1_1344</t>
  </si>
  <si>
    <t>BAW_11281</t>
  </si>
  <si>
    <t>BAB1_1345</t>
  </si>
  <si>
    <t>BAW_11282</t>
  </si>
  <si>
    <t>BAB1_1346</t>
  </si>
  <si>
    <t>low PH-induced protein A</t>
  </si>
  <si>
    <t>BAW_11283</t>
  </si>
  <si>
    <t>BAB1_1347</t>
  </si>
  <si>
    <t>BAW_11284</t>
  </si>
  <si>
    <t>BAB1_1348</t>
  </si>
  <si>
    <t>BAW_11285</t>
  </si>
  <si>
    <t>BAB1_1349</t>
  </si>
  <si>
    <t>sulfate ABC transporter permease protein</t>
  </si>
  <si>
    <t>BAW_11286</t>
  </si>
  <si>
    <t>BAB1_1350</t>
  </si>
  <si>
    <t>sulfate/thiosulfate transporter subunit</t>
  </si>
  <si>
    <t>BAW_11287</t>
  </si>
  <si>
    <t>BAB1_1351</t>
  </si>
  <si>
    <t>sulfate-/thiosulfate-binding protein</t>
  </si>
  <si>
    <t>BAW_11288</t>
  </si>
  <si>
    <t>BAB1_1352</t>
  </si>
  <si>
    <t>BAW_11289</t>
  </si>
  <si>
    <t>BAB1_1353</t>
  </si>
  <si>
    <t>CBS/transport-associated domain-containing protein</t>
  </si>
  <si>
    <t>BAW_11290</t>
  </si>
  <si>
    <t>BAB1_1354</t>
  </si>
  <si>
    <t>BAW_11291</t>
  </si>
  <si>
    <t>BAB1_1355</t>
  </si>
  <si>
    <t>calcium-binding EF-hand</t>
  </si>
  <si>
    <t>BAW_11292</t>
  </si>
  <si>
    <t>fucU</t>
  </si>
  <si>
    <t>BAB1_1356</t>
  </si>
  <si>
    <t>transport protein RbsD/FucU</t>
  </si>
  <si>
    <t>BAW_11293</t>
  </si>
  <si>
    <t>BAB1_1357</t>
  </si>
  <si>
    <t>BAW_11294</t>
  </si>
  <si>
    <t>BAB1_1358</t>
  </si>
  <si>
    <t>BAW_11295</t>
  </si>
  <si>
    <t>BAB1_1359-1360</t>
  </si>
  <si>
    <t>Frame shift; similar to BMEI0664 and BS1330_I1335; sugar ABC transporter; permease protein</t>
  </si>
  <si>
    <t>BAW_11296</t>
  </si>
  <si>
    <t>BAB1_1361</t>
  </si>
  <si>
    <t>BAW_11297</t>
  </si>
  <si>
    <t>BAB1_1362</t>
  </si>
  <si>
    <t>LacI transcriptional regulator</t>
  </si>
  <si>
    <t>BAW_11298</t>
  </si>
  <si>
    <t>BAB1_1363</t>
  </si>
  <si>
    <t>BAW_11299</t>
  </si>
  <si>
    <t>BAB1_1364</t>
  </si>
  <si>
    <t>BAW_11300</t>
  </si>
  <si>
    <t>BAB1_1365</t>
  </si>
  <si>
    <t>sodium:dicarboxylate symporter</t>
  </si>
  <si>
    <t>BAW_11301</t>
  </si>
  <si>
    <t>BAB1_1366</t>
  </si>
  <si>
    <t>periplasmic binding protein</t>
  </si>
  <si>
    <t>BAW_11302</t>
  </si>
  <si>
    <t>BAB1_1367</t>
  </si>
  <si>
    <t>TonB-dependent receptor protein</t>
  </si>
  <si>
    <t>BAW_11303</t>
  </si>
  <si>
    <t>BAB1_1368</t>
  </si>
  <si>
    <t>ABC transporter</t>
  </si>
  <si>
    <t>BAW_11304</t>
  </si>
  <si>
    <t>BAB1_1369-1370</t>
  </si>
  <si>
    <t>Frame shift; similar to BS1330_I1345; ABC transporter ATP-binding protein/permease</t>
  </si>
  <si>
    <t>BAW_11305</t>
  </si>
  <si>
    <t>BAB1_1371</t>
  </si>
  <si>
    <t>RTX secretion protein D</t>
  </si>
  <si>
    <t>BAW_11306</t>
  </si>
  <si>
    <t>BAB1_1372</t>
  </si>
  <si>
    <t>BAW_11307</t>
  </si>
  <si>
    <t>BAB1_1373</t>
  </si>
  <si>
    <t>BAW_11308</t>
  </si>
  <si>
    <t>BAB1_1374</t>
  </si>
  <si>
    <t>glycoside hydrolase family protein</t>
  </si>
  <si>
    <t>BAW_11309</t>
  </si>
  <si>
    <t>BAB1_1375</t>
  </si>
  <si>
    <t>BAW_11310</t>
  </si>
  <si>
    <t>BAB1_1376</t>
  </si>
  <si>
    <t>UreA; with UreB and UreC; catalyzes the hydrolysis of urea to ammonia and carbon dioxide; nickel metalloenzyme; accessory proteins UreD; UreE; UreF; and UreG are necessary for assembly of the metallocenter</t>
  </si>
  <si>
    <t>BAW_11311</t>
  </si>
  <si>
    <t>BAB1_1377</t>
  </si>
  <si>
    <t>ureases catalyze the hydrolysis of urea into ammonia and carbon dioxide; in Helicobacter pyloriandYersinia enterocolitica the ammonia released plays a key role in bacterial survival by neutralizing acids when colonizing the gastric mucosa; the holoenzyme is composed of 3 UreC (alpha) and 3 UreAB (gamma/beta); in Brucella suis the urease encoded by this operon (one of two urease-encoding operons found in its genome) does not seem to be involved with urease activity; optimum growth; resistance to low-pH killing in-vitro and persistence in-vivo</t>
  </si>
  <si>
    <t>BAW_11312</t>
  </si>
  <si>
    <t>BAB1_1378</t>
  </si>
  <si>
    <t>ureases catalyze the hydrolysis of urea into ammonia and carbon dioxide; in Yersinia enterocoliticathe ammonia released plays a key role in bacterial survival by neutralizing acids when colonizing the gastric mucosa; the holoenzyme is composed of 3 ureC (alpha) and 3 ureAB (gamma/beta) subunits</t>
  </si>
  <si>
    <t>BAW_11313</t>
  </si>
  <si>
    <t>BAB1_1379</t>
  </si>
  <si>
    <t>Double frame shift; similar to BMEI0646 and BS1330_I1354; urease accessory protein UreE</t>
  </si>
  <si>
    <t>BAW_11314</t>
  </si>
  <si>
    <t>BAB1_1380</t>
  </si>
  <si>
    <t>BAW_11315</t>
  </si>
  <si>
    <t>BAB1_1381</t>
  </si>
  <si>
    <t>BAW_11316</t>
  </si>
  <si>
    <t>ureD-2</t>
  </si>
  <si>
    <t>BAB1_1382</t>
  </si>
  <si>
    <t>BAW_11317</t>
  </si>
  <si>
    <t>BAB1_1383</t>
  </si>
  <si>
    <t>Urea transporter</t>
  </si>
  <si>
    <t>BAW_11318</t>
  </si>
  <si>
    <t>BAB1_1384</t>
  </si>
  <si>
    <t>nickel transporter</t>
  </si>
  <si>
    <t>BAW_11319</t>
  </si>
  <si>
    <t>BAB1_1385</t>
  </si>
  <si>
    <t>nickel transport</t>
  </si>
  <si>
    <t>BAW_11320</t>
  </si>
  <si>
    <t>BAB1_1386</t>
  </si>
  <si>
    <t>BAW_11321</t>
  </si>
  <si>
    <t>BAB1_1387</t>
  </si>
  <si>
    <t>BAW_11322</t>
  </si>
  <si>
    <t>BAB1_1388</t>
  </si>
  <si>
    <t>BAW_11323</t>
  </si>
  <si>
    <t>ccrB</t>
  </si>
  <si>
    <t>BAB1_1389</t>
  </si>
  <si>
    <t>camphor resistance protein CrcB</t>
  </si>
  <si>
    <t>may be involved in chromosome condensation; overexpression in Escherichia coli protects againstdecondensation by camphor; overexpressing the protein results in an increase in supercoiling</t>
  </si>
  <si>
    <t>BAW_11324</t>
  </si>
  <si>
    <t>crcB</t>
  </si>
  <si>
    <t>BAB1_1390</t>
  </si>
  <si>
    <t>camphor resistance CrcB protein</t>
  </si>
  <si>
    <t>BAW_11325</t>
  </si>
  <si>
    <t>BAB1_1391</t>
  </si>
  <si>
    <t>BAW_11326</t>
  </si>
  <si>
    <t>BAB1_1392</t>
  </si>
  <si>
    <t>BAW_11327</t>
  </si>
  <si>
    <t>BAB1_1393</t>
  </si>
  <si>
    <t>BAW_11328</t>
  </si>
  <si>
    <t>BAB1_1394</t>
  </si>
  <si>
    <t>BAW_11329</t>
  </si>
  <si>
    <t>BAB1_1395</t>
  </si>
  <si>
    <t>pseudogene in B.ovis and in B. suis 1330</t>
  </si>
  <si>
    <t>BAW_11330</t>
  </si>
  <si>
    <t>BAB1_1396</t>
  </si>
  <si>
    <t>BAW_11331</t>
  </si>
  <si>
    <t>BAB1_1397</t>
  </si>
  <si>
    <t>BAW_11332</t>
  </si>
  <si>
    <t>BAB1_1398</t>
  </si>
  <si>
    <t>BAW_11333</t>
  </si>
  <si>
    <t>BAB1_1399</t>
  </si>
  <si>
    <t>ketol-acid reductoisomerase</t>
  </si>
  <si>
    <t>catalyzes the formation of (R)-2;3-dihydroxy-3-methylbutanoate from (S)-2-hydroxy-2-methyl-3-oxobutanoate in valine and isoleucine biosynthesis</t>
  </si>
  <si>
    <t>BAW_11334</t>
  </si>
  <si>
    <t>BAB1_1400</t>
  </si>
  <si>
    <t>BAW_11335</t>
  </si>
  <si>
    <t>BAB1_1401</t>
  </si>
  <si>
    <t>BAW_11336</t>
  </si>
  <si>
    <t>BAB1_1402</t>
  </si>
  <si>
    <t>K+ potassium transporter</t>
  </si>
  <si>
    <t>BAW_11337</t>
  </si>
  <si>
    <t>BAB1_1403</t>
  </si>
  <si>
    <t>BAW_11338</t>
  </si>
  <si>
    <t>BAB1_1404</t>
  </si>
  <si>
    <t>pyridoxine 5'-phosphate synthase</t>
  </si>
  <si>
    <t>involved in the de novo synthesis of pyridoxine (Vitamin B6)</t>
  </si>
  <si>
    <t>BAW_11339</t>
  </si>
  <si>
    <t>BAB1_1405</t>
  </si>
  <si>
    <t>BAW_11340</t>
  </si>
  <si>
    <t>BAB1_1406</t>
  </si>
  <si>
    <t>BAW_11341</t>
  </si>
  <si>
    <t>ilvH</t>
  </si>
  <si>
    <t>BAB1_1407</t>
  </si>
  <si>
    <t>acetolactate synthase 3 regulatorysubunit</t>
  </si>
  <si>
    <t>with IlvI catalyzes the formation of 2-acetolactate from pyruvate; the small subunit is required forfull activity and valine sensitivity; E.coli produces 3 isoenzymes of acetolactate synthase which differ in specificity to substrates; valine sensitivity and affinity for cofactors; also known as acetolactate synthase 3 small subunit</t>
  </si>
  <si>
    <t>BAW_11342</t>
  </si>
  <si>
    <t>ilvB</t>
  </si>
  <si>
    <t>BAB1_1408</t>
  </si>
  <si>
    <t>acetolactate synthase 3 catalyticsubunit</t>
  </si>
  <si>
    <t>BAW_11343</t>
  </si>
  <si>
    <t>miaA</t>
  </si>
  <si>
    <t>BAB1_1409</t>
  </si>
  <si>
    <t>tRNA delta(2)-isopentenylpyrophosphate transferase</t>
  </si>
  <si>
    <t>IPP transferase; isopentenyltransferase; involved in tRNA modification; in Escherichia colithis enzyme catalyzes the addition of a delta2-isopentenyl group from dimethylallyl diphosphate to the N6-nitrogen of adenosine adjacent to the anticodon of tRNA species that read codons starting with uracil; further tRNA modifications may occur; mutations in miaA result in defects in translation efficiency and fidelity</t>
  </si>
  <si>
    <t>BAW_11344</t>
  </si>
  <si>
    <t>BAB1_1410</t>
  </si>
  <si>
    <t>phosphoserine phosphatase SerB</t>
  </si>
  <si>
    <t>BAW_11345</t>
  </si>
  <si>
    <t>BAB1_1411</t>
  </si>
  <si>
    <t>NAD(FAD)-utilizing dehydrogenase</t>
  </si>
  <si>
    <t>BAW_11346</t>
  </si>
  <si>
    <t>BAB1_1412</t>
  </si>
  <si>
    <t>BAW_11347</t>
  </si>
  <si>
    <t>BAB1_1413</t>
  </si>
  <si>
    <t>BAW_11348</t>
  </si>
  <si>
    <t>BAB1_1414</t>
  </si>
  <si>
    <t>BAW_11349</t>
  </si>
  <si>
    <t>hflC</t>
  </si>
  <si>
    <t>BAB1_1415</t>
  </si>
  <si>
    <t>Band 7 protein</t>
  </si>
  <si>
    <t>BAW_11350</t>
  </si>
  <si>
    <t>BAB1_1416</t>
  </si>
  <si>
    <t>HflK putative conserved domains</t>
  </si>
  <si>
    <t>BAW_11351</t>
  </si>
  <si>
    <t>folA</t>
  </si>
  <si>
    <t>BAB1_1417</t>
  </si>
  <si>
    <t>dihydrofolate reductase</t>
  </si>
  <si>
    <t>BAW_11352</t>
  </si>
  <si>
    <t>thyA</t>
  </si>
  <si>
    <t>BAB1_1418</t>
  </si>
  <si>
    <t>thymidylate synthase</t>
  </si>
  <si>
    <t>ThyA; catalyzes formation of dTMP and 7;8-dihydrofolate from 5;10-methylenetetrahydrofolateanddUMP;involved in deoxyribonucleotide biosynthesis; there are 2 copies in some Bacilli; one of which appears to be phage-derived</t>
  </si>
  <si>
    <t>BAW_11353</t>
  </si>
  <si>
    <t>BAB1_1419</t>
  </si>
  <si>
    <t>BAW_11354</t>
  </si>
  <si>
    <t>BAB1_1420</t>
  </si>
  <si>
    <t>B suis mutant is attenuated at 48h macrophage postinfection (Köhler S et al 2002); sugar porin</t>
  </si>
  <si>
    <t>BAW_11355</t>
  </si>
  <si>
    <t>BAB1_1421</t>
  </si>
  <si>
    <t>BAW_11356</t>
  </si>
  <si>
    <t>BAB1_1422</t>
  </si>
  <si>
    <t>BAW_11357</t>
  </si>
  <si>
    <t>BAB1_1423</t>
  </si>
  <si>
    <t>BAW_11358</t>
  </si>
  <si>
    <t>BAB1_1424</t>
  </si>
  <si>
    <t>BAW_11359</t>
  </si>
  <si>
    <t>BAB1_1425</t>
  </si>
  <si>
    <t>BAW_11360</t>
  </si>
  <si>
    <t>BAB1_1426</t>
  </si>
  <si>
    <t>BAW_11361</t>
  </si>
  <si>
    <t>BAB1_1427</t>
  </si>
  <si>
    <t>alpha-isopropylmalate/homocitratesynthase AsmA</t>
  </si>
  <si>
    <t>BAW_11362</t>
  </si>
  <si>
    <t>BAB1_1428</t>
  </si>
  <si>
    <t>BAW_11363</t>
  </si>
  <si>
    <t>BAB1_1429</t>
  </si>
  <si>
    <t>BAW_11364</t>
  </si>
  <si>
    <t>BAB1_1430</t>
  </si>
  <si>
    <t>BAW_11365</t>
  </si>
  <si>
    <t>BAB1_1431</t>
  </si>
  <si>
    <t>serine/threonine protein kinase</t>
  </si>
  <si>
    <t>BAW_11366</t>
  </si>
  <si>
    <t>BAB1_1432</t>
  </si>
  <si>
    <t>UvrD/REP helicase</t>
  </si>
  <si>
    <t>BAW_11367</t>
  </si>
  <si>
    <t>BAB1_1433</t>
  </si>
  <si>
    <t>BAW_11368</t>
  </si>
  <si>
    <t>BAB1_1434</t>
  </si>
  <si>
    <t>hexapeptide repeat-containing transferase</t>
  </si>
  <si>
    <t>BAW_11369</t>
  </si>
  <si>
    <t>BAB1_1435</t>
  </si>
  <si>
    <t>electron transport protein SCO1/SenC</t>
  </si>
  <si>
    <t>BAW_11370</t>
  </si>
  <si>
    <t>prmA</t>
  </si>
  <si>
    <t>BAB1_1436</t>
  </si>
  <si>
    <t>50S ribosomal protein L11 methyltransferase</t>
  </si>
  <si>
    <t>methylates ribosomal protein L11 at multiple amino acid positions; mutations of these genesinEscherichia coli or Thermus thermophilus has no apparent phenotype</t>
  </si>
  <si>
    <t>BAW_11371</t>
  </si>
  <si>
    <t>BAB1_1437</t>
  </si>
  <si>
    <t>M24 family metallopeptidase</t>
  </si>
  <si>
    <t>BAW_11372</t>
  </si>
  <si>
    <t>BAB1_1438</t>
  </si>
  <si>
    <t>BAW_11373</t>
  </si>
  <si>
    <t>ligA</t>
  </si>
  <si>
    <t>BAB1_1439</t>
  </si>
  <si>
    <t>NAD-dependent DNA ligase LigA</t>
  </si>
  <si>
    <t>this protein catalyzes the formation of phosphodiester linkages between 5'-phosphoryl and 3'-hydroxylgroups in double-stranded DNA using NAD as a coenzyme and as the energy source for the reaction; essential for DNA replication and repair of damaged DNA; similar to ligase LigB</t>
  </si>
  <si>
    <t>BAW_11374</t>
  </si>
  <si>
    <t>recN</t>
  </si>
  <si>
    <t>BAB1_1440</t>
  </si>
  <si>
    <t>DNA repair protein RecN</t>
  </si>
  <si>
    <t>BAW_11375</t>
  </si>
  <si>
    <t>BAB1_1441</t>
  </si>
  <si>
    <t>Outer membrane protein</t>
  </si>
  <si>
    <t>BAW_11376</t>
  </si>
  <si>
    <t>BAB1_1442</t>
  </si>
  <si>
    <t>BAW_11377</t>
  </si>
  <si>
    <t>lpxC</t>
  </si>
  <si>
    <t>BAB1_1443</t>
  </si>
  <si>
    <t>UDP-3-O-[3-hydroxymyristoyl] N-acetylglucosamine deacetylase</t>
  </si>
  <si>
    <t>zinc-dependent; catalyzes the deacetylation of UDP-(3-O-acyl)-N-acetylglucosamine to UDP-3-O-(3-hydroxytetradecanoyl)-glucosamine in the second step of lipid A biosynthesis"</t>
  </si>
  <si>
    <t>BAW_11378</t>
  </si>
  <si>
    <t>ftsZ</t>
  </si>
  <si>
    <t>BAB1_1444</t>
  </si>
  <si>
    <t>cell division protein FtsZ</t>
  </si>
  <si>
    <t>/product="UDP-3-O-[3-hydroxymyristoyl] N-acetylglucosamine deacetylase</t>
  </si>
  <si>
    <t>BAW_11379</t>
  </si>
  <si>
    <t>ftsA</t>
  </si>
  <si>
    <t>BAB1_1445</t>
  </si>
  <si>
    <t>BAW_11380</t>
  </si>
  <si>
    <t>BAB1_1446</t>
  </si>
  <si>
    <t>cell division protein FtsQ</t>
  </si>
  <si>
    <t>BAW_11381</t>
  </si>
  <si>
    <t>BAB1_1447</t>
  </si>
  <si>
    <t>D-alanine--D-alanine ligase</t>
  </si>
  <si>
    <t>BAW_11382</t>
  </si>
  <si>
    <t>murB</t>
  </si>
  <si>
    <t>BAB1_1448</t>
  </si>
  <si>
    <t>UDP-N-acetylenolpyruvoylglucosamine reductase</t>
  </si>
  <si>
    <t>catalyzes the reduction of UDP-N-acetylglucosamine enolpyruvate to form UDP-N-acetylmuramate inpeptidoglycan biosynthesis</t>
  </si>
  <si>
    <t>BAW_11383</t>
  </si>
  <si>
    <t>murC</t>
  </si>
  <si>
    <t>BAB1_1449</t>
  </si>
  <si>
    <t>UDP-N-acetylmuramate--L-alanine ligase</t>
  </si>
  <si>
    <t>Catalyzes the formation of UDP-N-acetylmuramoyl-L-alanine from UDP-N-acetylmuramate and L-alanine inpeptidoglycan synthesis</t>
  </si>
  <si>
    <t>BAW_11384</t>
  </si>
  <si>
    <t>murG</t>
  </si>
  <si>
    <t>BAB1_1450</t>
  </si>
  <si>
    <t>undecaprenyldiphospho-muramoylpentapeptide beta-N- acetylglucosaminyltransferase</t>
  </si>
  <si>
    <t>UDP-N-acetylglucosamine--N-acetylmuramyl- (pentapeptide) pyrophosphoryl-undecaprenol N-acetylglucosamine transferase; involved in cell wall formation; inner membrane-associated; last step of peptidoglycan synthesis</t>
  </si>
  <si>
    <t>BAW_11385</t>
  </si>
  <si>
    <t>ftsW</t>
  </si>
  <si>
    <t>BAB1_1451</t>
  </si>
  <si>
    <t>cell cycle protein</t>
  </si>
  <si>
    <t>phosphopantetheine attachment site</t>
  </si>
  <si>
    <t>BAW_11386</t>
  </si>
  <si>
    <t>murD</t>
  </si>
  <si>
    <t>BAB1_1452</t>
  </si>
  <si>
    <t>UDP-N-acetylmuramoyl-L-alanyl-D-glutamate synthetase</t>
  </si>
  <si>
    <t>UDP-N-acetylmuramoylalanine--D-glutamate ligase; involved in peptidoglycan biosynthesis; cytoplasmic;catalyzes the addition of glutamate to the nucleotide precursor UDP-N-acetylmuramoyl-L-alanine during cell wall formation</t>
  </si>
  <si>
    <t>BAW_11387</t>
  </si>
  <si>
    <t>mraY</t>
  </si>
  <si>
    <t>BAB1_1453</t>
  </si>
  <si>
    <t>phospho-N-acetylmuramoyl-pentapeptide- transferase</t>
  </si>
  <si>
    <t>First step of the lipid cycle reactions in the biosynthesis of the cell wall peptidoglycan</t>
  </si>
  <si>
    <t>BAW_11388</t>
  </si>
  <si>
    <t>BAB1_1454</t>
  </si>
  <si>
    <t>cytoplasmic peptidoglycan synthetase</t>
  </si>
  <si>
    <t>BAW_11389</t>
  </si>
  <si>
    <t>murE</t>
  </si>
  <si>
    <t>BAB1_1455</t>
  </si>
  <si>
    <t>UDP-N-acetylmuramoylalanyl-D-glutamate--2; 6-diaminopimelate ligase</t>
  </si>
  <si>
    <t>involved in cell wall formation; peptidoglycan synthesis; cytoplasmic enzyme; catalyzes theadditionof meso-diaminopimelic acid to the nucleotide precursor UDP-N-aceylmuramoyl-l-alanyl-d-glutamate</t>
  </si>
  <si>
    <t>BAW_11390</t>
  </si>
  <si>
    <t>BAB1_1456</t>
  </si>
  <si>
    <t>penicillin-binding protein 2/3 family</t>
  </si>
  <si>
    <t>BAW_11391</t>
  </si>
  <si>
    <t>BAB1_1457</t>
  </si>
  <si>
    <t>BAW_11392</t>
  </si>
  <si>
    <t>rsmH</t>
  </si>
  <si>
    <t>BAB1_1458</t>
  </si>
  <si>
    <t>S-adenosyl-methyltransferase MraW</t>
  </si>
  <si>
    <t>BAW_11393</t>
  </si>
  <si>
    <t>BAB1_1459</t>
  </si>
  <si>
    <t>BAW_11394</t>
  </si>
  <si>
    <t>mntH</t>
  </si>
  <si>
    <t>BAB1_1460</t>
  </si>
  <si>
    <t>manganese transport protein MntH</t>
  </si>
  <si>
    <t>BAW_11395</t>
  </si>
  <si>
    <t>rnpB</t>
  </si>
  <si>
    <t>BAB1_2215</t>
  </si>
  <si>
    <t>BAW_11396</t>
  </si>
  <si>
    <t>BAB1_1461</t>
  </si>
  <si>
    <t>BAW_11397</t>
  </si>
  <si>
    <t>BAB1_1462</t>
  </si>
  <si>
    <t>BAW_11398</t>
  </si>
  <si>
    <t>BAB1_1463</t>
  </si>
  <si>
    <t>BAW_11399</t>
  </si>
  <si>
    <t>BAB1_1464</t>
  </si>
  <si>
    <t>BAW_11400</t>
  </si>
  <si>
    <t>BAB1_1465</t>
  </si>
  <si>
    <t>BAW_11401</t>
  </si>
  <si>
    <t>BAB1_1466</t>
  </si>
  <si>
    <t>putative transglycosylase</t>
  </si>
  <si>
    <t>BAW_11402</t>
  </si>
  <si>
    <t>BAB1_1467</t>
  </si>
  <si>
    <t>auxin efflux carrier</t>
  </si>
  <si>
    <t>BAW_11403</t>
  </si>
  <si>
    <t>metF</t>
  </si>
  <si>
    <t>BAB1_1468</t>
  </si>
  <si>
    <t>5;10-methylenetetrahydrofolate reductase</t>
  </si>
  <si>
    <t>BAW_11404</t>
  </si>
  <si>
    <t>BAB1_1469</t>
  </si>
  <si>
    <t>Transcriptional regulator; ArsR family</t>
  </si>
  <si>
    <t>BAW_11405</t>
  </si>
  <si>
    <t>BAB1_1470</t>
  </si>
  <si>
    <t>BAW_11406</t>
  </si>
  <si>
    <t>BAB1_1471</t>
  </si>
  <si>
    <t>major facilitator superfamily sugar transporter</t>
  </si>
  <si>
    <t>BAW_11407</t>
  </si>
  <si>
    <t>BAB1_1472</t>
  </si>
  <si>
    <t>BAW_11408</t>
  </si>
  <si>
    <t>BAB1_1473</t>
  </si>
  <si>
    <t>trans-aconitate 2-methyltransferase</t>
  </si>
  <si>
    <t>catalyzes the formation of (E)-3-(methoxycarbonyl)pent-2-enedioate and S-adenosyl-L-homocysteine fromS-adenosyl-L-methionine and trans-aconitate</t>
  </si>
  <si>
    <t>BAW_11409</t>
  </si>
  <si>
    <t>BAB1_1474</t>
  </si>
  <si>
    <t>putative ABC transporter ATP-binding protein</t>
  </si>
  <si>
    <t>ChvD; in Agrobacterium tumefaciens; mutations in both Walker boxes were found to affect virulence</t>
  </si>
  <si>
    <t>BAW_11410</t>
  </si>
  <si>
    <t>BAB1_1475</t>
  </si>
  <si>
    <t>BAW_11411</t>
  </si>
  <si>
    <t>BAB1_1476</t>
  </si>
  <si>
    <t>BAW_11412</t>
  </si>
  <si>
    <t>BAB1_1477-1478</t>
  </si>
  <si>
    <t>Frame shift; similar to BS1330_I1453; conserved predicted protein</t>
  </si>
  <si>
    <t>BAW_11413</t>
  </si>
  <si>
    <t>BAB1_1479-1480</t>
  </si>
  <si>
    <t>Frame shift; similar to BS1330_I1454; conserved predicted protein</t>
  </si>
  <si>
    <t>BAW_11414</t>
  </si>
  <si>
    <t>BAB1_1481</t>
  </si>
  <si>
    <t>ring hydroxylating dioxygenase subunit alpha</t>
  </si>
  <si>
    <t>BAW_11415</t>
  </si>
  <si>
    <t>BAB1_1482</t>
  </si>
  <si>
    <t>phthalate dioxygenase reductase</t>
  </si>
  <si>
    <t>BAW_11416</t>
  </si>
  <si>
    <t>BAB1_1483</t>
  </si>
  <si>
    <t>PhnA protein</t>
  </si>
  <si>
    <t>BAW_11417</t>
  </si>
  <si>
    <t>BAB1_1484</t>
  </si>
  <si>
    <t>isochorismatase hydrolase family protein</t>
  </si>
  <si>
    <t>BAW_11418</t>
  </si>
  <si>
    <t>BAB1_1485</t>
  </si>
  <si>
    <t>BAW_11419</t>
  </si>
  <si>
    <t>BAB1_1486</t>
  </si>
  <si>
    <t>BAW_11420</t>
  </si>
  <si>
    <t>BAB1_1487</t>
  </si>
  <si>
    <t>BAW_11421</t>
  </si>
  <si>
    <t>BAB1_1488</t>
  </si>
  <si>
    <t>choloylglycine hydrolase</t>
  </si>
  <si>
    <t>CGH confers the ability to resist the antimicrobial action of bile salts and contribute to the ability of Brucella to infect the host through the oral route</t>
  </si>
  <si>
    <t>BAW_11422</t>
  </si>
  <si>
    <t>BAB1_1489</t>
  </si>
  <si>
    <t>BAW_11423</t>
  </si>
  <si>
    <t>BAB1_1490</t>
  </si>
  <si>
    <t>BAW_11424</t>
  </si>
  <si>
    <t>BAB1_1491</t>
  </si>
  <si>
    <t>BAW_11425</t>
  </si>
  <si>
    <t>sepA</t>
  </si>
  <si>
    <t>BAB1_1492</t>
  </si>
  <si>
    <t>VirB type IV secreted effector</t>
  </si>
  <si>
    <t>Only present in Brucella spp. And has no detectable homology to known proteins. Mutant was more invasive in professional and non-professional cells than the wild type; but it has a defect in excluding the lysosomal marker Lamp-1 and was inactivated more efficeiently during the early phases of the intracellular life cycle.</t>
  </si>
  <si>
    <t>BAW_11426</t>
  </si>
  <si>
    <t>BAB1_1493</t>
  </si>
  <si>
    <t>BAW_11427</t>
  </si>
  <si>
    <t>omp28</t>
  </si>
  <si>
    <t>BAB1_1494</t>
  </si>
  <si>
    <t>immunoreactive 28 kDa outer membrane protein</t>
  </si>
  <si>
    <t>BAW_11428</t>
  </si>
  <si>
    <t>BAB1_1495</t>
  </si>
  <si>
    <t>BAW_11429</t>
  </si>
  <si>
    <t>BAB1_1496</t>
  </si>
  <si>
    <t>BAW_11430</t>
  </si>
  <si>
    <t>BAB1_1497</t>
  </si>
  <si>
    <t>BAW_11431</t>
  </si>
  <si>
    <t>rpoD</t>
  </si>
  <si>
    <t>BAB1_1498</t>
  </si>
  <si>
    <t>RNA polymerase sigma factor RpoD</t>
  </si>
  <si>
    <t>sigma factors are initiation factors that promote the attachment of RNA polymerase to specificinitiation sites and are then released; this is the primary sigma factor of bacteria</t>
  </si>
  <si>
    <t>BAW_11432</t>
  </si>
  <si>
    <t>dnaG</t>
  </si>
  <si>
    <t>BAB1_1499</t>
  </si>
  <si>
    <t>DNA primase</t>
  </si>
  <si>
    <t>synthesizes RNA primers at the replication forks</t>
  </si>
  <si>
    <t>BAW_11433</t>
  </si>
  <si>
    <t>BAB1_1500</t>
  </si>
  <si>
    <t>Na+/Pi-cotransporter</t>
  </si>
  <si>
    <t>BAW_11434</t>
  </si>
  <si>
    <t>BAB1_1501</t>
  </si>
  <si>
    <t>BAW_11435</t>
  </si>
  <si>
    <t>BAB1_1502</t>
  </si>
  <si>
    <t>carbamoyl phosphate synthase smallsubunit</t>
  </si>
  <si>
    <t>catalyzes production of carbamoyl phosphate from bicarbonate and glutamine in pyrimidine and argininebiosynthesis pathways; forms an octamer composed of four CarAB dimers</t>
  </si>
  <si>
    <t>BAW_11436</t>
  </si>
  <si>
    <t>BAB1_1503</t>
  </si>
  <si>
    <t>BAW_11437</t>
  </si>
  <si>
    <t>BAB1_1504</t>
  </si>
  <si>
    <t>neutral zinc metallopeptidase</t>
  </si>
  <si>
    <t>BAW_11438</t>
  </si>
  <si>
    <t>BAB1_1505</t>
  </si>
  <si>
    <t>BAW_11439</t>
  </si>
  <si>
    <t>BAB1_1506-1507</t>
  </si>
  <si>
    <t>Frame shift; similar to BS1330_I1481; conserved predicted protein</t>
  </si>
  <si>
    <t>BAW_11440</t>
  </si>
  <si>
    <t>carB</t>
  </si>
  <si>
    <t>BAB1_1508</t>
  </si>
  <si>
    <t>carbamoyl phosphate synthase largesubunit</t>
  </si>
  <si>
    <t>four CarB-CarA dimers form the carbamoyl phosphate synthetase holoenzyme that catalyzes theproduction of carbamoyl phosphate; CarB is responsible for the amidotransferase activity</t>
  </si>
  <si>
    <t>BAW_11441</t>
  </si>
  <si>
    <t>BAB1_1509</t>
  </si>
  <si>
    <t>BAW_11442</t>
  </si>
  <si>
    <t>BAB1_1510</t>
  </si>
  <si>
    <t>BAW_11443</t>
  </si>
  <si>
    <t>BAB1_1511</t>
  </si>
  <si>
    <t>BAW_11444</t>
  </si>
  <si>
    <t>BAB1_1512</t>
  </si>
  <si>
    <t>BAW_11445</t>
  </si>
  <si>
    <t>BAB1_1513</t>
  </si>
  <si>
    <t>BAW_11446</t>
  </si>
  <si>
    <t>aspC</t>
  </si>
  <si>
    <t>BAB1_1514</t>
  </si>
  <si>
    <t>aspartate aminotransferase</t>
  </si>
  <si>
    <t>catalyzes the formation of oxalozcetate and L-glutamate from L-aspartate and 2-oxoglutarate</t>
  </si>
  <si>
    <t>BAW_11447</t>
  </si>
  <si>
    <t>BAB1_1515</t>
  </si>
  <si>
    <t>BAW_11448</t>
  </si>
  <si>
    <t>BAB1_1516</t>
  </si>
  <si>
    <t>BAW_11449</t>
  </si>
  <si>
    <t>vtlR</t>
  </si>
  <si>
    <t>BAB1_1517</t>
  </si>
  <si>
    <t>transcriptional regulator LysR type</t>
  </si>
  <si>
    <t>BAW_11450</t>
  </si>
  <si>
    <t>trxB</t>
  </si>
  <si>
    <t>BAB1_1518</t>
  </si>
  <si>
    <t>BAW_11451</t>
  </si>
  <si>
    <t>BAB1_1519</t>
  </si>
  <si>
    <t>cation transporter</t>
  </si>
  <si>
    <t>BAW_11452</t>
  </si>
  <si>
    <t>BAB1_1520</t>
  </si>
  <si>
    <t>BAW_11453</t>
  </si>
  <si>
    <t>lrp-1</t>
  </si>
  <si>
    <t>BAB1_1521</t>
  </si>
  <si>
    <t>AsnC family regulatory protein</t>
  </si>
  <si>
    <t>BAW_11454</t>
  </si>
  <si>
    <t>wadC</t>
  </si>
  <si>
    <t>BAB1_1522</t>
  </si>
  <si>
    <t>BAW_11455</t>
  </si>
  <si>
    <t>greA</t>
  </si>
  <si>
    <t>BAB1_1523</t>
  </si>
  <si>
    <t>transcription elongation factor GreA</t>
  </si>
  <si>
    <t>necessary for efficient RNA polymerase transcription elongation past template-encoded arrestingsites; arresting sites in DNA have the property of trapping a certain fraction of elongating RNA polymerases that pass through; resulting in locked ternary complexes. Cleavage of the nascent transcript by cleavage factors such as GreA or GreB allows the resumption of elongation from the new 3'terminus</t>
  </si>
  <si>
    <t>BAW_11456</t>
  </si>
  <si>
    <t>BAB1_1524</t>
  </si>
  <si>
    <t>BAW_11457</t>
  </si>
  <si>
    <t>BAB1_1525</t>
  </si>
  <si>
    <t>BAW_11458</t>
  </si>
  <si>
    <t>BAB1_1526</t>
  </si>
  <si>
    <t>BAW_11459</t>
  </si>
  <si>
    <t>BAB1_1527</t>
  </si>
  <si>
    <t>BAW_11460</t>
  </si>
  <si>
    <t>BAB1_1528</t>
  </si>
  <si>
    <t>thioesterase superfamily protein</t>
  </si>
  <si>
    <t>BAW_11461</t>
  </si>
  <si>
    <t>BAB1_1529</t>
  </si>
  <si>
    <t>BAW_11462</t>
  </si>
  <si>
    <t>uvrB</t>
  </si>
  <si>
    <t>BAB1_1530</t>
  </si>
  <si>
    <t>excinuclease ABC subunit B</t>
  </si>
  <si>
    <t>The UvrABC repair system catalyzes the recognition and processing of DNA lesions. The beta-hairpinofthe Uvr-B subunit is inserted between the strands; where it probes for the presence of a lesion</t>
  </si>
  <si>
    <t>BAW_11463</t>
  </si>
  <si>
    <t>BAB1_1531</t>
  </si>
  <si>
    <t>BAW_11464</t>
  </si>
  <si>
    <t>BAB1_1532</t>
  </si>
  <si>
    <t>BAW_11465</t>
  </si>
  <si>
    <t>BAB1_1533</t>
  </si>
  <si>
    <t>BAW_11466</t>
  </si>
  <si>
    <t>BAB1_1534</t>
  </si>
  <si>
    <t>BAW_11467</t>
  </si>
  <si>
    <t>BAB1_1535</t>
  </si>
  <si>
    <t>C-5 cytosine-specific DNA methylase</t>
  </si>
  <si>
    <t>BAW_11468</t>
  </si>
  <si>
    <t>BAB1_1536</t>
  </si>
  <si>
    <t>BAW_11469</t>
  </si>
  <si>
    <t>BAB1_1537</t>
  </si>
  <si>
    <t>BAW_11470</t>
  </si>
  <si>
    <t>BAB1_1538</t>
  </si>
  <si>
    <t>BAW_11471</t>
  </si>
  <si>
    <t>BAB1_1539</t>
  </si>
  <si>
    <t>BAW_11472</t>
  </si>
  <si>
    <t>BAB1_1540</t>
  </si>
  <si>
    <t>BAW_11473</t>
  </si>
  <si>
    <t>csaA</t>
  </si>
  <si>
    <t>BAB1_1541</t>
  </si>
  <si>
    <t>t-RNA-binding region</t>
  </si>
  <si>
    <t>BAW_11474</t>
  </si>
  <si>
    <t>BAB1_1542</t>
  </si>
  <si>
    <t>BAW_11475</t>
  </si>
  <si>
    <t>BAB1_1543</t>
  </si>
  <si>
    <t>BAW_11476</t>
  </si>
  <si>
    <t>lgt</t>
  </si>
  <si>
    <t>BAB1_1544</t>
  </si>
  <si>
    <t>prolipoprotein diacylglyceryl transferase</t>
  </si>
  <si>
    <t>transfers the N-acyl diglyceride moiety to the prospective N-terminal cysteine in prolipoprotein</t>
  </si>
  <si>
    <t>BAW_11477</t>
  </si>
  <si>
    <t>BAB1_1545</t>
  </si>
  <si>
    <t>BAW_11478</t>
  </si>
  <si>
    <t>BAB1_1546</t>
  </si>
  <si>
    <t>BAW_11479</t>
  </si>
  <si>
    <t>BAB1_1547</t>
  </si>
  <si>
    <t>BAW_11480</t>
  </si>
  <si>
    <t>BAB1_1548</t>
  </si>
  <si>
    <t>BAW_11481</t>
  </si>
  <si>
    <t>BAB1_1549</t>
  </si>
  <si>
    <t>ribose-phosphate pyrophosphokinase</t>
  </si>
  <si>
    <t>catalyzes the formation of 5-phospho-alpha-D-ribose 1-phosphate from D-ribose 5-phosphate and ATP</t>
  </si>
  <si>
    <t>BAW_11482</t>
  </si>
  <si>
    <t>BAB1_1550</t>
  </si>
  <si>
    <t>BAW_11483</t>
  </si>
  <si>
    <t>BAB1_1551</t>
  </si>
  <si>
    <t>50S ribosomal protein L25/generalstress protein Ctc</t>
  </si>
  <si>
    <t>the Ctc family of proteins consists of two types; one that contains the N-terminal ribosomal proteinL25 domain only which in Escherichia coli binds the 5S rRNA while a subset of proteins contain a C-terminal extension that is involved in the stress response</t>
  </si>
  <si>
    <t>BAW_11484</t>
  </si>
  <si>
    <t>pth</t>
  </si>
  <si>
    <t>BAB1_1552</t>
  </si>
  <si>
    <t>peptidyl-tRNA hydrolase</t>
  </si>
  <si>
    <t>Enables the recycling of peptidyl-tRNAs produced at termination of translation</t>
  </si>
  <si>
    <t>BAW_11485</t>
  </si>
  <si>
    <t>BAB1_1553</t>
  </si>
  <si>
    <t>GTP-dependent nucleic acid-bindingprotein EngD</t>
  </si>
  <si>
    <t>translation-associated GTPase; the crystal structure of the Haemophilus influenzae YchF proteinshowed similarity to the yeast structure (PDB: 1NI3); fluorescence spectroscopy revealed nucleic acid binding; the yeast protein YBR025c interacts with the translation elongation factor eEF1</t>
  </si>
  <si>
    <t>BAW_11486</t>
  </si>
  <si>
    <t>BAB1_1554</t>
  </si>
  <si>
    <t>MaoC-like dehydratase</t>
  </si>
  <si>
    <t>BAW_11487</t>
  </si>
  <si>
    <t>BAB1_1555</t>
  </si>
  <si>
    <t>BAW_11488</t>
  </si>
  <si>
    <t>apt</t>
  </si>
  <si>
    <t>BAB1_1556</t>
  </si>
  <si>
    <t>adenine phosphoribosyltransferase</t>
  </si>
  <si>
    <t>catalyzes a salvage reaction resulting in the formation of AMP which is metabolically lesscostly than a de novo synthesis</t>
  </si>
  <si>
    <t>BAW_11489</t>
  </si>
  <si>
    <t>BAB1_1557</t>
  </si>
  <si>
    <t>BAW_11490</t>
  </si>
  <si>
    <t>petB</t>
  </si>
  <si>
    <t>BAB1_1558</t>
  </si>
  <si>
    <t>cytochrome b/b6; N-terminal:cytochrome b/b6; C-terminal</t>
  </si>
  <si>
    <t>BAW_11491</t>
  </si>
  <si>
    <t>BAB1_1559</t>
  </si>
  <si>
    <t>Rieske iron-sulfur domain-containing protein</t>
  </si>
  <si>
    <t>BAW_11492</t>
  </si>
  <si>
    <t>BAB1_1560</t>
  </si>
  <si>
    <t>uridine kinase</t>
  </si>
  <si>
    <t>BAW_11493</t>
  </si>
  <si>
    <t>BAB1_1561</t>
  </si>
  <si>
    <t>BAW_11494</t>
  </si>
  <si>
    <t>BAB1_1562</t>
  </si>
  <si>
    <t>BAW_11495</t>
  </si>
  <si>
    <t>BAB1_1563</t>
  </si>
  <si>
    <t>purine nucleoside permease</t>
  </si>
  <si>
    <t>BAW_11496</t>
  </si>
  <si>
    <t>BAB1_1564</t>
  </si>
  <si>
    <t>BAW_11497</t>
  </si>
  <si>
    <t>BAB1_1565</t>
  </si>
  <si>
    <t>BAW_11498</t>
  </si>
  <si>
    <t>hemF</t>
  </si>
  <si>
    <t>BAB1_1566</t>
  </si>
  <si>
    <t>catalyzes the conversion of the propionic acid groups of rings I and III to vinyl groups duringhemesynthesis</t>
  </si>
  <si>
    <t>BAW_11499</t>
  </si>
  <si>
    <t>BAB1_1567</t>
  </si>
  <si>
    <t>BAW_11500</t>
  </si>
  <si>
    <t>BAB1_1568</t>
  </si>
  <si>
    <t>aspartyl/asparaginyl beta-hydroxylase</t>
  </si>
  <si>
    <t>no differences found for consider it a pseudogene; corresponds to BMEI0465</t>
  </si>
  <si>
    <t>BAW_11501</t>
  </si>
  <si>
    <t>BAB1_1569</t>
  </si>
  <si>
    <t>lipid A-myristate beta-hydroxylase</t>
  </si>
  <si>
    <t>no differences found for consider it a pseudogene; corresponds to BMEI0464</t>
  </si>
  <si>
    <t>BAW_11502</t>
  </si>
  <si>
    <t>BAB1_1570</t>
  </si>
  <si>
    <t>polynucleotide adenylyltransferase</t>
  </si>
  <si>
    <t>BAW_11503</t>
  </si>
  <si>
    <t>BAB1_1571</t>
  </si>
  <si>
    <t>BAW_11504</t>
  </si>
  <si>
    <t>BAB1_1572</t>
  </si>
  <si>
    <t>BAW_11505</t>
  </si>
  <si>
    <t>BAB1_1573</t>
  </si>
  <si>
    <t>BAW_11506</t>
  </si>
  <si>
    <t>BAB1_1574</t>
  </si>
  <si>
    <t>BAW_11507</t>
  </si>
  <si>
    <t>BAB1_1575</t>
  </si>
  <si>
    <t>blue (type 1) copper domain-containing protein</t>
  </si>
  <si>
    <t>BAW_11508</t>
  </si>
  <si>
    <t>BAB1_1576</t>
  </si>
  <si>
    <t>BAW_11509</t>
  </si>
  <si>
    <t>BAB1_1577</t>
  </si>
  <si>
    <t>BAW_11510</t>
  </si>
  <si>
    <t>BAB1_1578</t>
  </si>
  <si>
    <t>BAW_11511</t>
  </si>
  <si>
    <t>BAB1_1579</t>
  </si>
  <si>
    <t>OmpW family outer membrane protein</t>
  </si>
  <si>
    <t>BAW_11512</t>
  </si>
  <si>
    <t>BAB1_1580</t>
  </si>
  <si>
    <t>BAW_11513</t>
  </si>
  <si>
    <t>BAB1_1581</t>
  </si>
  <si>
    <t>metallo-phosphoesterase</t>
  </si>
  <si>
    <t>BAW_11514</t>
  </si>
  <si>
    <t>BAB1_1582</t>
  </si>
  <si>
    <t>BAW_11515</t>
  </si>
  <si>
    <t>leuA</t>
  </si>
  <si>
    <t>BAB1_1583</t>
  </si>
  <si>
    <t>BAW_11516</t>
  </si>
  <si>
    <t>BAB1_1584</t>
  </si>
  <si>
    <t>BAW_11517</t>
  </si>
  <si>
    <t>BAB1_1586</t>
  </si>
  <si>
    <t>anthranilate synthase</t>
  </si>
  <si>
    <t>trpE(G); catalyzes the formation of anthranilate from chorismate and glutamine; contains both component I and II</t>
  </si>
  <si>
    <t>BAW_11518</t>
  </si>
  <si>
    <t>lrp-2</t>
  </si>
  <si>
    <t>BAB1_1587</t>
  </si>
  <si>
    <t>BAW_11519</t>
  </si>
  <si>
    <t>BAB1_1588</t>
  </si>
  <si>
    <t>BAW_11520</t>
  </si>
  <si>
    <t>BAB1_1589</t>
  </si>
  <si>
    <t>BAW_11521</t>
  </si>
  <si>
    <t>BAB1_1590</t>
  </si>
  <si>
    <t>BAW_11522</t>
  </si>
  <si>
    <t>BAB1_1591</t>
  </si>
  <si>
    <t>BAW_11523</t>
  </si>
  <si>
    <t>BAB1_1592</t>
  </si>
  <si>
    <t>BAW_11524</t>
  </si>
  <si>
    <t>choX</t>
  </si>
  <si>
    <t>BAB1_1593</t>
  </si>
  <si>
    <t>High affinity choline uptake periplasmic component</t>
  </si>
  <si>
    <t>BAW_11525</t>
  </si>
  <si>
    <t>BAB1_1594</t>
  </si>
  <si>
    <t>BAW_11526</t>
  </si>
  <si>
    <t>BAB1_1595</t>
  </si>
  <si>
    <t>BAW_11527</t>
  </si>
  <si>
    <t>BAB1_1596</t>
  </si>
  <si>
    <t>BAW_11528</t>
  </si>
  <si>
    <t>BAB1_1597</t>
  </si>
  <si>
    <t>BAW_11529</t>
  </si>
  <si>
    <t>BAB1_1598</t>
  </si>
  <si>
    <t>sodium:dicarboxylate symporter inner membrane protein</t>
  </si>
  <si>
    <t>BAW_11530</t>
  </si>
  <si>
    <t>BAB1_1599</t>
  </si>
  <si>
    <t>BAW_11531</t>
  </si>
  <si>
    <t>BAB1_1600</t>
  </si>
  <si>
    <t>periplasmic dipeptide transport protein</t>
  </si>
  <si>
    <t>BAW_11532</t>
  </si>
  <si>
    <t>BAB1_1601-1602</t>
  </si>
  <si>
    <t>Premature stop codon; similar to BMEI0433; periplasmic dipeptide transport protein precursor</t>
  </si>
  <si>
    <t>BAW_11533</t>
  </si>
  <si>
    <t>BAB1_1603</t>
  </si>
  <si>
    <t>BAW_11534</t>
  </si>
  <si>
    <t>BAB1_1604</t>
  </si>
  <si>
    <t>BAW_11535</t>
  </si>
  <si>
    <t>BAB1_1605</t>
  </si>
  <si>
    <t>BAW_11536</t>
  </si>
  <si>
    <t>BAB1_1606</t>
  </si>
  <si>
    <t>BAW_11537</t>
  </si>
  <si>
    <t>mnmA</t>
  </si>
  <si>
    <t>BAB1_1607</t>
  </si>
  <si>
    <t>tRNA-specific 2-thiouridylase MnmA</t>
  </si>
  <si>
    <t>catalyzes a sulfuration reaction to synthesize 2-thiouridine at the U34 position of tRNAs</t>
  </si>
  <si>
    <t>BAW_11538</t>
  </si>
  <si>
    <t>BAB1_1608</t>
  </si>
  <si>
    <t>BAW_11539</t>
  </si>
  <si>
    <t>BAB1_1609</t>
  </si>
  <si>
    <t>BAW_11540</t>
  </si>
  <si>
    <t>BAB1_1610</t>
  </si>
  <si>
    <t>BAW_11541</t>
  </si>
  <si>
    <t>BAB1_1611</t>
  </si>
  <si>
    <t>BAW_11542</t>
  </si>
  <si>
    <t>BAB1_1612</t>
  </si>
  <si>
    <t>BAW_11543</t>
  </si>
  <si>
    <t>BAB1_1613</t>
  </si>
  <si>
    <t>putative phosphotransferase of CtrA</t>
  </si>
  <si>
    <t>BAW_11544</t>
  </si>
  <si>
    <t>ctrA</t>
  </si>
  <si>
    <t>BAB1_1614</t>
  </si>
  <si>
    <t>BAW_11545</t>
  </si>
  <si>
    <t>BAB1_1615</t>
  </si>
  <si>
    <t>BAW_11546</t>
  </si>
  <si>
    <t>BAB1_1616</t>
  </si>
  <si>
    <t>DegT/DnrJ/EryC1/StrS aminotransferase</t>
  </si>
  <si>
    <t>BAW_11547</t>
  </si>
  <si>
    <t>BAB1_1617</t>
  </si>
  <si>
    <t>BAW_11548</t>
  </si>
  <si>
    <t>BAB1_1618</t>
  </si>
  <si>
    <t>BAW_11549</t>
  </si>
  <si>
    <t>BAB1_1619</t>
  </si>
  <si>
    <t>BAW_11550</t>
  </si>
  <si>
    <t>BAB1_1620</t>
  </si>
  <si>
    <t>BAW_11551</t>
  </si>
  <si>
    <t>BAB1_1621</t>
  </si>
  <si>
    <t>BAW_11552</t>
  </si>
  <si>
    <t>BAB1_1622</t>
  </si>
  <si>
    <t>BAW_11553</t>
  </si>
  <si>
    <t>BAB1_1623</t>
  </si>
  <si>
    <t>AsmA protein</t>
  </si>
  <si>
    <t>BAW_11554</t>
  </si>
  <si>
    <t>BAB1_1624</t>
  </si>
  <si>
    <t>BAW_11555</t>
  </si>
  <si>
    <t>BAB1_1625-1626</t>
  </si>
  <si>
    <t>Frame shif; similar to BMEI0413; binding-protein-dependent transport systems inner membrane component</t>
  </si>
  <si>
    <t>BAW_11556</t>
  </si>
  <si>
    <t>BAB1_1627</t>
  </si>
  <si>
    <t>spermidine/putrescine ABC transporter ATP-binding subunit</t>
  </si>
  <si>
    <t>BAW_11557</t>
  </si>
  <si>
    <t>BAB1_1628</t>
  </si>
  <si>
    <t>BAW_11558</t>
  </si>
  <si>
    <t>BAB1_1629-1630</t>
  </si>
  <si>
    <t>Premature stop codon; similar to BS1330_I1607; transcriptional regulator</t>
  </si>
  <si>
    <t>BAW_11559</t>
  </si>
  <si>
    <t>aceA</t>
  </si>
  <si>
    <t>BAB1_1631</t>
  </si>
  <si>
    <t>isocitrate lyase and phosphorylmutase:isocitrate lyase</t>
  </si>
  <si>
    <t>BAW_11560</t>
  </si>
  <si>
    <t>BAB1_1632</t>
  </si>
  <si>
    <t>BAW_11561</t>
  </si>
  <si>
    <t>BAB1_1633</t>
  </si>
  <si>
    <t>BAW_11562</t>
  </si>
  <si>
    <t>BAB1_1634</t>
  </si>
  <si>
    <t>7-alpha-hydroxysteroid dehydrogenase</t>
  </si>
  <si>
    <t>Acts on the hydroxyl group at position 7 of the steroid frame</t>
  </si>
  <si>
    <t>BAW_11563</t>
  </si>
  <si>
    <t>BAB1_1635</t>
  </si>
  <si>
    <t>BAW_11564</t>
  </si>
  <si>
    <t>BAB1_1636-1937</t>
  </si>
  <si>
    <t>Premature stop codon; similar to BS1330_I1614; conserved domain protein</t>
  </si>
  <si>
    <t>BAW_11565</t>
  </si>
  <si>
    <t>BAB1_1638</t>
  </si>
  <si>
    <t>Delayed-early response protein/equilibrative nucleoside transporter</t>
  </si>
  <si>
    <t>BAW_11566</t>
  </si>
  <si>
    <t>omp31b</t>
  </si>
  <si>
    <t>BAB1_1639</t>
  </si>
  <si>
    <t>outer membrane protein Omp31b precursor</t>
  </si>
  <si>
    <t xml:space="preserve"> similar to BMEI 0402; outer membrane protein Omp31b precursor. This protein is expressed in B. suis 1330. Member of the group 3 of outer membrane proteins. Contains a common site of signal peptide cleavage (AXAAD). Its function is unknown</t>
  </si>
  <si>
    <t>BAW_11567</t>
  </si>
  <si>
    <t>BAB1_1640</t>
  </si>
  <si>
    <t>BAW_11568</t>
  </si>
  <si>
    <t>BAB1_1641</t>
  </si>
  <si>
    <t>BAW_11569</t>
  </si>
  <si>
    <t>BAB1_1642</t>
  </si>
  <si>
    <t>dihydroxyacetona kinase</t>
  </si>
  <si>
    <t>BAW_11570</t>
  </si>
  <si>
    <t>BAB1_1643-1644</t>
  </si>
  <si>
    <t>Frame shift; similar to BMEI0398; dihydroxyacetone kinase</t>
  </si>
  <si>
    <t>BAW_11571</t>
  </si>
  <si>
    <t>BAB1_1645</t>
  </si>
  <si>
    <t>Dak phosphatase domain</t>
  </si>
  <si>
    <t>BAW_11572</t>
  </si>
  <si>
    <t>BAB1_1646</t>
  </si>
  <si>
    <t>Dak kinase domain</t>
  </si>
  <si>
    <t>BAW_11573</t>
  </si>
  <si>
    <t>BAB1_1647</t>
  </si>
  <si>
    <t>BAW_11574</t>
  </si>
  <si>
    <t>BAB1_1648</t>
  </si>
  <si>
    <t>periplasmic binding protein/LacI transcriptional regulator</t>
  </si>
  <si>
    <t>BAW_11575</t>
  </si>
  <si>
    <t>rbsC-2</t>
  </si>
  <si>
    <t>BAB1_1649</t>
  </si>
  <si>
    <t>inner-membrane translocator:voltage-dependent potassium channel</t>
  </si>
  <si>
    <t>BAW_11576</t>
  </si>
  <si>
    <t>rbsA-2</t>
  </si>
  <si>
    <t>BAB1_1650</t>
  </si>
  <si>
    <t>Ribose import ATP-binding proteinrbsA-2</t>
  </si>
  <si>
    <t>BAW_11577</t>
  </si>
  <si>
    <t>vceA</t>
  </si>
  <si>
    <t>BAB1_1652</t>
  </si>
  <si>
    <t>T4SS effector</t>
  </si>
  <si>
    <t xml:space="preserve">VceA is conserved in all of the sequenced Brucella genome; was co-regulated with the virB genes via VjbR. </t>
  </si>
  <si>
    <t>BAW_11578</t>
  </si>
  <si>
    <t>BAB1_1653</t>
  </si>
  <si>
    <t>BAW_11579</t>
  </si>
  <si>
    <t>iclR3</t>
  </si>
  <si>
    <t>BAB1_1654</t>
  </si>
  <si>
    <t>IclR family regulatory protein</t>
  </si>
  <si>
    <t>BAW_11580</t>
  </si>
  <si>
    <t>gabD</t>
  </si>
  <si>
    <t>BAB1_1655</t>
  </si>
  <si>
    <t>BAW_11581</t>
  </si>
  <si>
    <t>BAB1_1656</t>
  </si>
  <si>
    <t>putative membrane-associated alkaline phosphatase</t>
  </si>
  <si>
    <t>BAW_11582</t>
  </si>
  <si>
    <t>dsbB</t>
  </si>
  <si>
    <t>BAB1_1657</t>
  </si>
  <si>
    <t>Disulfide bond formation protein DsbB</t>
  </si>
  <si>
    <t>BAW_11583</t>
  </si>
  <si>
    <t>BAB1_1658</t>
  </si>
  <si>
    <t>HNH endonuclease</t>
  </si>
  <si>
    <t>BAW_11584</t>
  </si>
  <si>
    <t>BAB1_1659</t>
  </si>
  <si>
    <t>BAW_11585</t>
  </si>
  <si>
    <t>BAB1_1660</t>
  </si>
  <si>
    <t>BAW_11586</t>
  </si>
  <si>
    <t>alkA</t>
  </si>
  <si>
    <t>BAB1_1661</t>
  </si>
  <si>
    <t>DNA-3 Methiladenine glicosidase</t>
  </si>
  <si>
    <t>BAW_11587</t>
  </si>
  <si>
    <t>BAB1_1662</t>
  </si>
  <si>
    <t>Glutamyl-tRNA synthetase; class Ic:Aminoacyl-tRNA synthetase; class I</t>
  </si>
  <si>
    <t>this tRNA synthetase lacks the tRNA anticodon interaction domain; instead this enzyme modifiestRNA(Asp) with glutamate by esterifying glutamate to the 2-amino-5-(4;5-dihydroxy-2-cyclopenten-1-yl) moiety of queosine generating a modified nucleoside at the first anticodon position of tRNAAsp; the modified tRNA does not bind elongation factor Tu</t>
  </si>
  <si>
    <t>BAW_11588</t>
  </si>
  <si>
    <t>aceB</t>
  </si>
  <si>
    <t>BAB1_1663</t>
  </si>
  <si>
    <t>malate synthase G</t>
  </si>
  <si>
    <t>catalyzes the formation of malate from glyoxylate and acetyl-CoA. Zúniga-Ripa A et al J Bac 2014. Protein expression increased in B suis after 48h macrophage infection (Al Dahouk S et al 2008)</t>
  </si>
  <si>
    <t>BAW_11589</t>
  </si>
  <si>
    <t>BAB1_1664</t>
  </si>
  <si>
    <t>BAW_11590</t>
  </si>
  <si>
    <t>BAB1_1665</t>
  </si>
  <si>
    <t>RNA polymerase factor sigma-32</t>
  </si>
  <si>
    <t>binds with the catalytic core of RNA polymerase to produce the holoenzyme; this sigma factor isresponsible for the expression of heat shock promoters</t>
  </si>
  <si>
    <t>BAW_11591</t>
  </si>
  <si>
    <t>BAB1_1666</t>
  </si>
  <si>
    <t>ribosomal large subunit pseudouridine synthase</t>
  </si>
  <si>
    <t>BAW_11592</t>
  </si>
  <si>
    <t>BAB1_1667</t>
  </si>
  <si>
    <t>Similar to a fimbrial protein in Mesorhizobium; Phyllobacterium</t>
  </si>
  <si>
    <t>BAW_11593</t>
  </si>
  <si>
    <t>mur</t>
  </si>
  <si>
    <t>BAB1_1668</t>
  </si>
  <si>
    <t>Manganese uptake regulator</t>
  </si>
  <si>
    <t>BAW_11594</t>
  </si>
  <si>
    <t>BAB1_1669</t>
  </si>
  <si>
    <t>sensor histidine kinase</t>
  </si>
  <si>
    <t>BAW_11595</t>
  </si>
  <si>
    <t>BAB1_1670</t>
  </si>
  <si>
    <t>Small integral membrane protein [Function unknown]</t>
  </si>
  <si>
    <t>BAW_11596</t>
  </si>
  <si>
    <t>phyR</t>
  </si>
  <si>
    <t>BAB1_1671</t>
  </si>
  <si>
    <t>Phyllosphere-induced regulator. Identical to tcaR (two-component response regulator) and bspE (secreted effector)</t>
  </si>
  <si>
    <t>in Caulobacter crescentus; CC3477 is differentially expressed in minimal salts media with glucose ascompared to complex media</t>
  </si>
  <si>
    <t>BAW_11597</t>
  </si>
  <si>
    <t>rpoE1</t>
  </si>
  <si>
    <t>BAB1_1672</t>
  </si>
  <si>
    <t>RpoE1; extracytoplasmic function sigma factor; repressor of the flagellar system in Brucella melitensis</t>
  </si>
  <si>
    <t>Bacteria have multiple sigma factors which are active under specific conditions; the sigmafactor binds with the catalytic core of RNA polymerase to produce the holoenzyme and directs bacterial core RNA polymerase to specific promoter elements to initiate transcription</t>
  </si>
  <si>
    <t>BAW_11598</t>
  </si>
  <si>
    <t>exsB</t>
  </si>
  <si>
    <t>BAB1_1673</t>
  </si>
  <si>
    <t>ExsB protein;  involved in succinoglycan production in S. meliloti.  Also name tcaS in B. melitensis</t>
  </si>
  <si>
    <t>BAW_11599</t>
  </si>
  <si>
    <t>BAB1_1674</t>
  </si>
  <si>
    <t>Putative 6-pyruvoyl tetrahydropterin synthase</t>
  </si>
  <si>
    <t>BAW_11600</t>
  </si>
  <si>
    <t>BAB1_1675</t>
  </si>
  <si>
    <t>proline-rich extensin:radical SAMfamily protein</t>
  </si>
  <si>
    <t>BAW_11601</t>
  </si>
  <si>
    <t>BAB1_1676</t>
  </si>
  <si>
    <t>photosystem reaction center subunit H</t>
  </si>
  <si>
    <t>BAW_11602</t>
  </si>
  <si>
    <t>BAB1_1678</t>
  </si>
  <si>
    <t>BAW_11603</t>
  </si>
  <si>
    <t>exbB</t>
  </si>
  <si>
    <t>BAB1_1679</t>
  </si>
  <si>
    <t>tonB-system energizer ExbB</t>
  </si>
  <si>
    <t>ABC transporter ATPase; exbB: MotA/TolQ/ExbB proton channel</t>
  </si>
  <si>
    <t>Danese et al. 2004. Infect Immun. 72(10):5783-90.</t>
  </si>
  <si>
    <t>BAW_11604</t>
  </si>
  <si>
    <t>exbD</t>
  </si>
  <si>
    <t>BAB1_1680</t>
  </si>
  <si>
    <t>biopolymer transport protein ExbD/TolR</t>
  </si>
  <si>
    <t>BAW_11605</t>
  </si>
  <si>
    <t>tonB</t>
  </si>
  <si>
    <t>BAB1_1681</t>
  </si>
  <si>
    <t>cell envelope biogenesis protein TonB</t>
  </si>
  <si>
    <t>BAW_11606</t>
  </si>
  <si>
    <t>BAB1_1682</t>
  </si>
  <si>
    <t>Frame shift; conserved predicted protein. Similar to BS1330_I1663 (Brucella suis 1330). Predicted periplasmic protein [Function unknown]</t>
  </si>
  <si>
    <t>BAW_11607</t>
  </si>
  <si>
    <t>BAB1_1683</t>
  </si>
  <si>
    <t>macrolide export ATP-binding/permease MacB</t>
  </si>
  <si>
    <t>BAW_11608</t>
  </si>
  <si>
    <t>BAB1_1684</t>
  </si>
  <si>
    <t>phosphoribulokinase ABC transporter ATPase</t>
  </si>
  <si>
    <t>BAW_11609</t>
  </si>
  <si>
    <t>BAB1_1685</t>
  </si>
  <si>
    <t>BAW_11610</t>
  </si>
  <si>
    <t>dut</t>
  </si>
  <si>
    <t>BAB1_1687</t>
  </si>
  <si>
    <t>deoxyuridine 5'-triphosphate nucleotidohydrolase</t>
  </si>
  <si>
    <t>catalyzes the formation of dUMP from dUTP</t>
  </si>
  <si>
    <t>BAW_11611</t>
  </si>
  <si>
    <t>BAB1_1688</t>
  </si>
  <si>
    <t>BAW_11612</t>
  </si>
  <si>
    <t>BAB1_1689</t>
  </si>
  <si>
    <t>capsular polysaccharide biosynthesis protein J</t>
  </si>
  <si>
    <t>BAW_11613</t>
  </si>
  <si>
    <t>BAB1_1690</t>
  </si>
  <si>
    <t>glutamine amidotransferase; class-II</t>
  </si>
  <si>
    <t>BAW_11614</t>
  </si>
  <si>
    <t>mbfA</t>
  </si>
  <si>
    <t>BAB1_1691</t>
  </si>
  <si>
    <t>Fe exporter</t>
  </si>
  <si>
    <t>Martinson and Roop (manuscript in preparation)</t>
  </si>
  <si>
    <t>BAW_11615</t>
  </si>
  <si>
    <t>BAB1_1692</t>
  </si>
  <si>
    <t>proline/betaine transporter</t>
  </si>
  <si>
    <t>BAW_11616</t>
  </si>
  <si>
    <t>BAB1_1693</t>
  </si>
  <si>
    <t>basic-leucine zipper (bZIP) transcription factor</t>
  </si>
  <si>
    <t>BAW_11617</t>
  </si>
  <si>
    <t>BAB1_1694</t>
  </si>
  <si>
    <t>BAW_11618</t>
  </si>
  <si>
    <t>purA</t>
  </si>
  <si>
    <t>BAB1_1695</t>
  </si>
  <si>
    <t>adenylosuccinate synthetase</t>
  </si>
  <si>
    <t>catalyzes the formation of N6-(1;2;-dicarboxyethyl)-AMP from L-aspartate; inosine monophosphateandGTP in AMP biosynthesis</t>
  </si>
  <si>
    <t>BAW_11619</t>
  </si>
  <si>
    <t>BAB1_1696</t>
  </si>
  <si>
    <t>BAW_11620</t>
  </si>
  <si>
    <t>BAB1_1697</t>
  </si>
  <si>
    <t>D-3-phosphoglycerate dehydrogenase</t>
  </si>
  <si>
    <t>catalyzes the formation of 3-phosphonooxypyruvate from 3-phospho-D-glycerate in serine biosynthesis;can also reduce alpha ketoglutarate to form 2-hydroxyglutarate</t>
  </si>
  <si>
    <t>BAW_11621</t>
  </si>
  <si>
    <t>BAB1_1698</t>
  </si>
  <si>
    <t>BAW_11622</t>
  </si>
  <si>
    <t>serC</t>
  </si>
  <si>
    <t>BAB1_1699</t>
  </si>
  <si>
    <t>phosphoserine aminotransferase</t>
  </si>
  <si>
    <t>catalyzes the formation of 3-phosphonooxypyruvate and glutamate from O-phospho-L-serine and2-oxoglutarate</t>
  </si>
  <si>
    <t>BAW_11623</t>
  </si>
  <si>
    <t>BAB1_1700</t>
  </si>
  <si>
    <t>bile acid:sodium symporter</t>
  </si>
  <si>
    <t>BAW_11624</t>
  </si>
  <si>
    <t>BAB1_1701</t>
  </si>
  <si>
    <t>opacity-associated protein</t>
  </si>
  <si>
    <t>BAW_11625</t>
  </si>
  <si>
    <t>glmM</t>
  </si>
  <si>
    <t>BAB1_1702</t>
  </si>
  <si>
    <t>Phosphoglucosamine mutase</t>
  </si>
  <si>
    <t>catalyzes the conversion of glucosamine-6-phosphate to glucosamine-1-phosphate</t>
  </si>
  <si>
    <t>BAW_11626</t>
  </si>
  <si>
    <t>ftsH</t>
  </si>
  <si>
    <t>BAB1_1703</t>
  </si>
  <si>
    <t>ATP-dependent zinc metalloproteaseFtsH</t>
  </si>
  <si>
    <t>BAW_11627</t>
  </si>
  <si>
    <t>BAB1_1704</t>
  </si>
  <si>
    <t>tRNA(Ile)-lysidine synthetase</t>
  </si>
  <si>
    <t>BAW_11628</t>
  </si>
  <si>
    <t>BAB1_1705</t>
  </si>
  <si>
    <t>tol-pal system protein YbgF</t>
  </si>
  <si>
    <t>BAW_11629</t>
  </si>
  <si>
    <t>BAB1_1706</t>
  </si>
  <si>
    <t>BAW_11630</t>
  </si>
  <si>
    <t>BAB1_1707</t>
  </si>
  <si>
    <t>pal= peptidoglycan-associated lipoprotein; also called omp16</t>
  </si>
  <si>
    <t>BAW_11631</t>
  </si>
  <si>
    <t>BAB1_1708</t>
  </si>
  <si>
    <t>BAW_11632</t>
  </si>
  <si>
    <t>tolB</t>
  </si>
  <si>
    <t>BAB1_1709</t>
  </si>
  <si>
    <t>translocation protein TolB</t>
  </si>
  <si>
    <t>forms dimers; may be involved in cell envelope integrity; interacts with outer membrane proteins andwith the C-terminal domain of inner membrane protein TolA</t>
  </si>
  <si>
    <t>BAW_11633</t>
  </si>
  <si>
    <t>tolA</t>
  </si>
  <si>
    <t>BAB1_1710</t>
  </si>
  <si>
    <t>Proline-rich region:Proline-rich extensin:Histamine H3 receptor</t>
  </si>
  <si>
    <t>BAW_11634</t>
  </si>
  <si>
    <t>BAB1_1711</t>
  </si>
  <si>
    <t>BAW_11635</t>
  </si>
  <si>
    <t>tolQ</t>
  </si>
  <si>
    <t>BAB1_1712</t>
  </si>
  <si>
    <t>MotA/TolQ/ExbB proton channel</t>
  </si>
  <si>
    <t>BAW_11636</t>
  </si>
  <si>
    <t>BAB1_1713</t>
  </si>
  <si>
    <t>4-hydroxybenzoyl-CoA thioesterase</t>
  </si>
  <si>
    <t>BAW_11637</t>
  </si>
  <si>
    <t>ruvB</t>
  </si>
  <si>
    <t>BAB1_1714</t>
  </si>
  <si>
    <t>Holliday junction DNA helicase RuvB</t>
  </si>
  <si>
    <t>promotes strand exchange during homologous recombination; RuvAB complex promotes branch migration;RuvABC complex scans the DNA during branch migration and resolves Holliday junctions at consensus sequences; forms hexameric rings around opposite DNA arms; requires ATP for branch migration and orientation of RuvAB complex determines direction of migration</t>
  </si>
  <si>
    <t>BAW_11638</t>
  </si>
  <si>
    <t>ruvA</t>
  </si>
  <si>
    <t>BAB1_1715</t>
  </si>
  <si>
    <t>Holliday junction DNA helicase RuvA</t>
  </si>
  <si>
    <t>plays an essential role in ATP-dependent branch migration of the Holliday junction</t>
  </si>
  <si>
    <t>BAW_11639</t>
  </si>
  <si>
    <t>ruvC</t>
  </si>
  <si>
    <t>BAB1_1716</t>
  </si>
  <si>
    <t>Holliday junction resolvase</t>
  </si>
  <si>
    <t>endonuclease; resolves Holliday structures; forms a complex of RuvABC; the junction bindingproteinRuvA forms a hexameric ring along with the RuvB helicase and catalyzes branch migration; RuvC then interacts with RuvAB to resolve the Holliday junction by nicking DNA strands of like polarity</t>
  </si>
  <si>
    <t>BAW_11640</t>
  </si>
  <si>
    <t>BAB1_1717</t>
  </si>
  <si>
    <t>AraC family transcriptional regulator; putatively involved in degradation CtrA (relate with cell cycle)  in Caulobacter</t>
  </si>
  <si>
    <t>BAW_11641</t>
  </si>
  <si>
    <t>cgm</t>
  </si>
  <si>
    <t>BAB1_1718</t>
  </si>
  <si>
    <t>Cyclic  beta-1;2-glucan O-succinyltransferase</t>
  </si>
  <si>
    <t>Responsible for succinylation of cyclic beta-1;2-glucan</t>
  </si>
  <si>
    <t>BAW_11642</t>
  </si>
  <si>
    <t>BAB1_1719</t>
  </si>
  <si>
    <t>catalyzes the formation of thiamine monophosphate from 2-methyl-4-amino-5-hydroxymethylpyrimidine diphosphate and 4-methyl-5-(2-phosphono-oxyethyl)-thiazole</t>
  </si>
  <si>
    <t>BAW_11643</t>
  </si>
  <si>
    <t>BAB1_1720</t>
  </si>
  <si>
    <t>podJ-like</t>
  </si>
  <si>
    <t>similar to BR1708; conserved predicted protein; smaller version compared to podJ (BAB2_0413); witha Sel1 peptidoglycan binding domain too</t>
  </si>
  <si>
    <t>BAW_11644</t>
  </si>
  <si>
    <t>BAB1_1721</t>
  </si>
  <si>
    <t>No differences found to consider it a pseudogene.Corresponds to BruAb1_1694; BR1709 and BS1330_I1703</t>
  </si>
  <si>
    <t>BAW_11645</t>
  </si>
  <si>
    <t>efp</t>
  </si>
  <si>
    <t>BAB1_1722</t>
  </si>
  <si>
    <t>elongation factor P</t>
  </si>
  <si>
    <t>Involved in peptide bond synthesis; alters the affinity of the ribosome for aminoacyl-tRNA</t>
  </si>
  <si>
    <t>BAW_11646</t>
  </si>
  <si>
    <t>BAB1_1723</t>
  </si>
  <si>
    <t>BAW_11647</t>
  </si>
  <si>
    <t>BAB1_1724</t>
  </si>
  <si>
    <t>No differences found to consider it a pseudogene. Corresponds to BruAb1_1697; BR1712 and BS1330_I176</t>
  </si>
  <si>
    <t>BAW_11648</t>
  </si>
  <si>
    <t>BAB1_1725</t>
  </si>
  <si>
    <t>flagellar motor protein MotA</t>
  </si>
  <si>
    <t>BAW_11649</t>
  </si>
  <si>
    <t>BAB1_1726</t>
  </si>
  <si>
    <t>COG1360 Flagellar Motor Protein</t>
  </si>
  <si>
    <t>Common and specific Brucella melitensis antigens for humans; similar to BMEI0324</t>
  </si>
  <si>
    <t>BAW_11650</t>
  </si>
  <si>
    <t>BAB1_1727</t>
  </si>
  <si>
    <t>BAW_11651</t>
  </si>
  <si>
    <t>rpmE</t>
  </si>
  <si>
    <t>BAB1_1728</t>
  </si>
  <si>
    <t>50S ribosomal protein L31</t>
  </si>
  <si>
    <t>RpmE; there appears to be two types of ribosomal proteins L31 in bacterial genomes; some contain aCxxC motif while others do not; Bacillus subtilis has both types; the proteins in this cluster do not have the CXXC motif; RpmE is found in exponentially growing Bacilli while YtiA was found after exponential growth; expression of ytiA is controlled by a zinc-specific transcriptional repressor; RpmE contains one zinc ion and a CxxC motif is responsible for this binding; forms an RNP particle along with proteins L5; L18; and L25 and 5S rRNA; found crosslinked to L2 and L25 and EF-G; may be near the peptidyltransferase site of the 50S ribosome</t>
  </si>
  <si>
    <t>BAW_11652</t>
  </si>
  <si>
    <t>BAB1_1729</t>
  </si>
  <si>
    <t>BAW_11653</t>
  </si>
  <si>
    <t>gntR17</t>
  </si>
  <si>
    <t>BAB1_1730</t>
  </si>
  <si>
    <t>BAW_11654</t>
  </si>
  <si>
    <t>bioY</t>
  </si>
  <si>
    <t>BAB1_1731</t>
  </si>
  <si>
    <t>BAW_11655</t>
  </si>
  <si>
    <t>BAB1_1732</t>
  </si>
  <si>
    <t>2Fe-2S ferredoxin</t>
  </si>
  <si>
    <t>BAW_11656</t>
  </si>
  <si>
    <t>BAB1_1733</t>
  </si>
  <si>
    <t>RNA-binding region RNP-1 (RNA recognition motif):Integral membrane protein TerC family</t>
  </si>
  <si>
    <t>BAW_11657</t>
  </si>
  <si>
    <t>BAB1_1734</t>
  </si>
  <si>
    <t>metallophosphoesterase</t>
  </si>
  <si>
    <t>BAW_11658</t>
  </si>
  <si>
    <t>BAB1_1735</t>
  </si>
  <si>
    <t>5-formyltetrahydrofolate cyclo-ligase</t>
  </si>
  <si>
    <t>BAW_11659</t>
  </si>
  <si>
    <t>BAB1_1736</t>
  </si>
  <si>
    <t>BAW_11660</t>
  </si>
  <si>
    <t>BAB1_1737</t>
  </si>
  <si>
    <t>Similar to cell division protein ZapA Mesorhizobium sp</t>
  </si>
  <si>
    <t>BAW_11661</t>
  </si>
  <si>
    <t>BAB1_1738</t>
  </si>
  <si>
    <t>BAW_11662</t>
  </si>
  <si>
    <t>BAB1_1739</t>
  </si>
  <si>
    <t>BAW_11663</t>
  </si>
  <si>
    <t>tkt</t>
  </si>
  <si>
    <t>BAB1_1740</t>
  </si>
  <si>
    <t>transketolase</t>
  </si>
  <si>
    <t>catalyzes the formation of ribose 5-phosphate and xylulose 5-phosphate from sedoheptulose 7-phosphate and glyceraldehyde 3-phosphate; can transfer ketol groups between several groups; in Escherichia coli there are two tkt genes; tktA expressed during exponential growth and the tktB during stationary phase</t>
  </si>
  <si>
    <t>BAW_11664</t>
  </si>
  <si>
    <t>gap</t>
  </si>
  <si>
    <t>BAB1_1741</t>
  </si>
  <si>
    <t>Glyceraldehyde 3-phosphate dehydrogenase:TrkA potassium uptake protein:Glyceraldehyde-3-phosphate dehydrogenase; type I</t>
  </si>
  <si>
    <t>BAW_11665</t>
  </si>
  <si>
    <t>pgk</t>
  </si>
  <si>
    <t>BAB1_1742</t>
  </si>
  <si>
    <t>Phosphoglycerate kinase:G-proteinbeta WD-40 repeat</t>
  </si>
  <si>
    <t>Converts 3-phospho-D-glycerate to 3-phospho-D-glyceroyl phosphate during the glycolysis pathway</t>
  </si>
  <si>
    <t>BAW_11666</t>
  </si>
  <si>
    <t>BAB1_1743</t>
  </si>
  <si>
    <t>BAW_11667</t>
  </si>
  <si>
    <t>BAB1_1744</t>
  </si>
  <si>
    <t>propionyl-CoA synthetase</t>
  </si>
  <si>
    <t>BAW_11668</t>
  </si>
  <si>
    <t>BAB1_1745</t>
  </si>
  <si>
    <t>glucose/ribitol dehydrogenase</t>
  </si>
  <si>
    <t>BAW_11669</t>
  </si>
  <si>
    <t>BAB1_1746</t>
  </si>
  <si>
    <t>BAW_11670</t>
  </si>
  <si>
    <t>deoR5</t>
  </si>
  <si>
    <t>BAB1_1747</t>
  </si>
  <si>
    <t>DeoR family regulatory protein</t>
  </si>
  <si>
    <t>BAW_11671</t>
  </si>
  <si>
    <t>BAB1_1748</t>
  </si>
  <si>
    <t>BAW_11672</t>
  </si>
  <si>
    <t>BAB1_1749</t>
  </si>
  <si>
    <t>Uncharacterized protein</t>
  </si>
  <si>
    <t>BAW_11673</t>
  </si>
  <si>
    <t>BAB1_1750</t>
  </si>
  <si>
    <t>NAD(P)H quinone oxidoreductase; PIG3 family</t>
  </si>
  <si>
    <t>BAW_11674</t>
  </si>
  <si>
    <t>BAB1_1751</t>
  </si>
  <si>
    <t>BAW_11675</t>
  </si>
  <si>
    <t>BAB1_1752- BAB1_1753</t>
  </si>
  <si>
    <t>Frame shift at position 1691742. Transporter; similar to BS1330_I1734 and BruAb1_1725</t>
  </si>
  <si>
    <t>BAW_11676</t>
  </si>
  <si>
    <t>BAB1_1754</t>
  </si>
  <si>
    <t>BAW_11677</t>
  </si>
  <si>
    <t>BAB1_1755</t>
  </si>
  <si>
    <t>BAW_11678</t>
  </si>
  <si>
    <t>BAB1_1756</t>
  </si>
  <si>
    <t>BAW_11679</t>
  </si>
  <si>
    <t>BAB1_1757</t>
  </si>
  <si>
    <t>N5-carboxyaminoimidazole ribonucleotide mutase </t>
  </si>
  <si>
    <t>BAW_11680</t>
  </si>
  <si>
    <t>purK</t>
  </si>
  <si>
    <t>BAB1_1758</t>
  </si>
  <si>
    <t>ATP-dependent carboxylate-amine ligase-like; ATP-grasp:Phosphoribosylaminoimidazole carboxylase; ATPase subunit</t>
  </si>
  <si>
    <t>With PurE catalyzes the conversion of aminoimidazole ribonucleotide to carboxyaminoimidazole ribonucleotide in the de novo purine nucleotide biosynthetic pathway</t>
  </si>
  <si>
    <t>BAW_11681</t>
  </si>
  <si>
    <t>rpmJ</t>
  </si>
  <si>
    <t>BAB1_1759</t>
  </si>
  <si>
    <t>50S ribosomal protein L36</t>
  </si>
  <si>
    <t>smallest protein in the large subunit; similar to what is found with protein L31 and L33 several bacterial genomes contain paralogs which may be regulated by zinc; the protein from Thermus thermophilus has a zinc-binding motif and contains a bound zinc ion; the proteins in this group do not have the motif</t>
  </si>
  <si>
    <t>BAW_11682</t>
  </si>
  <si>
    <t>BAB1_1760</t>
  </si>
  <si>
    <t> 2-hydroxy-6-oxo-2;4-heptadienoatehydrolase</t>
  </si>
  <si>
    <t>BAW_11683</t>
  </si>
  <si>
    <t>pykM</t>
  </si>
  <si>
    <t>BAB1_1761</t>
  </si>
  <si>
    <t>pyruvate kinase</t>
  </si>
  <si>
    <t>BAW_11684</t>
  </si>
  <si>
    <t>BAB1_1762</t>
  </si>
  <si>
    <t>BAW_11685</t>
  </si>
  <si>
    <t>BAB1_1763</t>
  </si>
  <si>
    <t>N-formylglutamate amidohydrolase</t>
  </si>
  <si>
    <t>BAW_11686</t>
  </si>
  <si>
    <t>BAB1_1764</t>
  </si>
  <si>
    <t>BAW_11687</t>
  </si>
  <si>
    <t>BAB1_1765</t>
  </si>
  <si>
    <t>BAW_11688</t>
  </si>
  <si>
    <t>BAB1_1766</t>
  </si>
  <si>
    <t>elongation factor 3</t>
  </si>
  <si>
    <t>BAW_11689</t>
  </si>
  <si>
    <t>BAB1_1767</t>
  </si>
  <si>
    <t>similar to BR1754 and BruAb1_1739</t>
  </si>
  <si>
    <t>BAW_11690</t>
  </si>
  <si>
    <t>BAB1_1768</t>
  </si>
  <si>
    <t>Frame shift mutation at position 1702083; similar to BS1330_I1749; lipoprotein; predicted</t>
  </si>
  <si>
    <t>BAW_11691</t>
  </si>
  <si>
    <t>BAB1_1769</t>
  </si>
  <si>
    <t>thiamin pyrophosphokinase catalytic subunit</t>
  </si>
  <si>
    <t>BAW_11692</t>
  </si>
  <si>
    <t>thiB</t>
  </si>
  <si>
    <t>BAB1_1770</t>
  </si>
  <si>
    <t>thiamine transporter substrate binding subunit</t>
  </si>
  <si>
    <t>Thiamine-binding periplasmic protein</t>
  </si>
  <si>
    <t>BAW_11693</t>
  </si>
  <si>
    <t>thiP</t>
  </si>
  <si>
    <t>BAB1_1771</t>
  </si>
  <si>
    <t>thiamine transporter membrane protein</t>
  </si>
  <si>
    <t>permease; with TbpA and ThiQ functions in transport of thiamine and thiamine pyrophosphateintothecell; repressed in presence of exogenous thiamine</t>
  </si>
  <si>
    <t>BAW_11694</t>
  </si>
  <si>
    <t>BAB1_1772</t>
  </si>
  <si>
    <t>thiamine ABC transporter ATP-binding protein</t>
  </si>
  <si>
    <t>BAW_11695</t>
  </si>
  <si>
    <t>BAB1_1773</t>
  </si>
  <si>
    <t>Peptidase family M48:Neutral zincmetallopeptidases; zinc-binding region</t>
  </si>
  <si>
    <t>BAW_11696</t>
  </si>
  <si>
    <t>BAB1_1774</t>
  </si>
  <si>
    <t>molybdenum cofactor sulfurase</t>
  </si>
  <si>
    <t>BAW_11697</t>
  </si>
  <si>
    <t>rpoH2</t>
  </si>
  <si>
    <t>BAB1_1775</t>
  </si>
  <si>
    <t>binds with the catalytic core of RNA polymerase to produce the holoenzyme; sigma factors are initiation factors that promote the attachment of RNA polymerase to specific initiation sites and are then released; sigma-32 is responsible for the expression of heat shock promoters; there are paralogs in Rhizobium and Sinorhizobium; the proteins in this cluster act as secondary heat shock sigma factors; the Rhizobium sigma-32 factor may also be involved in exopolysaccharide production</t>
  </si>
  <si>
    <t>BAW_11698</t>
  </si>
  <si>
    <t>BAB1_1776</t>
  </si>
  <si>
    <t>BAW_11699</t>
  </si>
  <si>
    <t>BAB1_1777</t>
  </si>
  <si>
    <t>transcription factor CarD</t>
  </si>
  <si>
    <t>BAW_11700</t>
  </si>
  <si>
    <t>fdxA</t>
  </si>
  <si>
    <t>BAB1_1778</t>
  </si>
  <si>
    <t>7Fe ferredoxin:4Fe-4S ferredoxin;iron-sulfur binding domain</t>
  </si>
  <si>
    <t>BAW_11701</t>
  </si>
  <si>
    <t>BAB1_1779</t>
  </si>
  <si>
    <t>BAW_11702</t>
  </si>
  <si>
    <t>BAB1_1780</t>
  </si>
  <si>
    <t>BAW_11703</t>
  </si>
  <si>
    <t>BAB1_1781</t>
  </si>
  <si>
    <t>DEAD/DEAH box helicase:Helicase; C-terminal:ATP/GTP-binding site motif A (P-loop):Aldehyde dehydrogenase</t>
  </si>
  <si>
    <t>BAW_11704</t>
  </si>
  <si>
    <t>BAB1_1782</t>
  </si>
  <si>
    <t>no differences found as compared to Brucella suis to consider it a pseudogene; corresponds to BR1771 and BS1330_I1765. This gene match in part with acetyl-CoA acetyltransferase (next gene)</t>
  </si>
  <si>
    <t>BAW_11705</t>
  </si>
  <si>
    <t>phbA-1</t>
  </si>
  <si>
    <t>BAB1_1783</t>
  </si>
  <si>
    <t>acetyl-CoA acetyltransferase</t>
  </si>
  <si>
    <t>Catalyzes the synthesis of acetoacetyl coenzyme A from two molecules of acetyl coenzyme A.It can also act as a thiolase; catalyzing the reverse reaction and generating two-carbon units from the four-carbon product of fatty acid oxidation; in Rhizobia and Ralstonia is involved in PHB biosynthesis</t>
  </si>
  <si>
    <t>BAW_11706</t>
  </si>
  <si>
    <t>BAB1_1784</t>
  </si>
  <si>
    <t>Putative GlcG protein</t>
  </si>
  <si>
    <t>BAW_11707</t>
  </si>
  <si>
    <t>rpmF</t>
  </si>
  <si>
    <t>BAB1_1785</t>
  </si>
  <si>
    <t>50S ribosomal protein L32</t>
  </si>
  <si>
    <t>some L32 proteins have zinc finger motifs consisting of CXXC while others do not</t>
  </si>
  <si>
    <t>BAW_11708</t>
  </si>
  <si>
    <t>mtgA</t>
  </si>
  <si>
    <t>BAB1_1786</t>
  </si>
  <si>
    <t>monofunctional biosynthetic peptidoglycan transglycosylase</t>
  </si>
  <si>
    <t>glycosyltransferase; polymerizes glycan strands in the peptidoglycan</t>
  </si>
  <si>
    <t>BAW_11709</t>
  </si>
  <si>
    <t>BAB1_1787</t>
  </si>
  <si>
    <t>farnesyl-diphosphate synthase</t>
  </si>
  <si>
    <t>BAW_11710</t>
  </si>
  <si>
    <t>ispG</t>
  </si>
  <si>
    <t>BAB1_1788</t>
  </si>
  <si>
    <t>4-hydroxy-3-methylbut-2-en-1-yl diphosphate synthase</t>
  </si>
  <si>
    <t>catalyzes the conversion of 2C-methyl-D-erythritol 2;4-cyclodiphosphate into 4-hydroxy-3-methyl-2-en-1-yl diphosphate; involved in isoprenoid synthesis</t>
  </si>
  <si>
    <t>BAW_11711</t>
  </si>
  <si>
    <t>BAB1_1789</t>
  </si>
  <si>
    <t>3-hydroxybutyrate dehydrogenase</t>
  </si>
  <si>
    <t>BAW_11712</t>
  </si>
  <si>
    <t>BAB1_1790</t>
  </si>
  <si>
    <t>membrane protein MosC</t>
  </si>
  <si>
    <t>BAW_11713</t>
  </si>
  <si>
    <t>pyc</t>
  </si>
  <si>
    <t>BAB1_1791</t>
  </si>
  <si>
    <t>pyruvate carboxylase</t>
  </si>
  <si>
    <t>biotin-containing enzyme that catalyzes a two step carboxylation of pyruvate to oxaloacetate</t>
  </si>
  <si>
    <t>BAW_11714</t>
  </si>
  <si>
    <t>BAB1_1792</t>
  </si>
  <si>
    <t>BAW_11715</t>
  </si>
  <si>
    <t>BAB1_1793</t>
  </si>
  <si>
    <t>BAW_11716</t>
  </si>
  <si>
    <t>gasE</t>
  </si>
  <si>
    <t>BAB1_1794</t>
  </si>
  <si>
    <t>GABA ABC transporter substrate-binding protein</t>
  </si>
  <si>
    <t>Leu/Ile/Val-binding protein homolog 1</t>
  </si>
  <si>
    <t>BAW_11717</t>
  </si>
  <si>
    <t>gasD</t>
  </si>
  <si>
    <t>BAB1_1795</t>
  </si>
  <si>
    <t>membrane protein (GABA transporter)</t>
  </si>
  <si>
    <t>BAW_11718</t>
  </si>
  <si>
    <t>gasC</t>
  </si>
  <si>
    <t>BAB1_1796</t>
  </si>
  <si>
    <t>ATPase of GABA transporter</t>
  </si>
  <si>
    <t>BAW_11719</t>
  </si>
  <si>
    <t>BAB1_1797</t>
  </si>
  <si>
    <t>Frame shift and deletion. ATPase of GABA transporter; branched chain-amino acid transporter ATP-binding protein; similart to BS1330_I1783</t>
  </si>
  <si>
    <t>BAW_11720</t>
  </si>
  <si>
    <t>gasB</t>
  </si>
  <si>
    <t>BAB1_1798</t>
  </si>
  <si>
    <t>GABA transporter permease</t>
  </si>
  <si>
    <t>inner-membrane translocator</t>
  </si>
  <si>
    <t>BAW_11721</t>
  </si>
  <si>
    <t>gasA</t>
  </si>
  <si>
    <t>BAB1_1799</t>
  </si>
  <si>
    <t>GABA ABC transporter permease</t>
  </si>
  <si>
    <t>BAW_11722</t>
  </si>
  <si>
    <t>BAB1_1800</t>
  </si>
  <si>
    <t>prpA  B-cell mitogen with immune modulatory function</t>
  </si>
  <si>
    <t>prpA probably  with a set of other virulence factors; is involved in the establishment of chronicity and in inducing a temporal anergic state in the host</t>
  </si>
  <si>
    <t>BAW_11723</t>
  </si>
  <si>
    <t>BAB1_1801</t>
  </si>
  <si>
    <t>D-amino acid dehydrogenase</t>
  </si>
  <si>
    <t>TrkA potassium uptake protein</t>
  </si>
  <si>
    <t>BAW_11724</t>
  </si>
  <si>
    <t>BAB1_1802</t>
  </si>
  <si>
    <t>BAW_11725</t>
  </si>
  <si>
    <t>gntR8</t>
  </si>
  <si>
    <t>BAB1_1803</t>
  </si>
  <si>
    <t>BAW_11726</t>
  </si>
  <si>
    <t>BAB1_1804</t>
  </si>
  <si>
    <t>Bacterial regulatory protein; MarRfamily</t>
  </si>
  <si>
    <t>BAW_11727</t>
  </si>
  <si>
    <t>BAB1_1805</t>
  </si>
  <si>
    <t>BAW_11728</t>
  </si>
  <si>
    <t>atpC</t>
  </si>
  <si>
    <t>BAB1_1806</t>
  </si>
  <si>
    <t>ATP synthase epsilon chain</t>
  </si>
  <si>
    <t>part of catalytic core of ATP synthase; alpha(3)beta(3)gamma(1)delta(1)epsilon(1); involvedinproducing ATP from ADP in the presence of the proton motive force across the membrane</t>
  </si>
  <si>
    <t>BAW_11729</t>
  </si>
  <si>
    <t>atpD</t>
  </si>
  <si>
    <t>BAB1_1807</t>
  </si>
  <si>
    <t>ATP synthase subunit beta</t>
  </si>
  <si>
    <t>Produces ATP from ADP in the presence of a proton gradient across the membrane. The beta chainis aregulatory subunit</t>
  </si>
  <si>
    <t>BAW_11730</t>
  </si>
  <si>
    <t>atpG</t>
  </si>
  <si>
    <t>BAB1_1808</t>
  </si>
  <si>
    <t>F0F1 ATP synthase subunit gamma</t>
  </si>
  <si>
    <t>Produces ATP from ADP in the presence of a proton gradient across the membrane. The gamma chain is a regulatory subunit</t>
  </si>
  <si>
    <t>BAW_11731</t>
  </si>
  <si>
    <t>atpA</t>
  </si>
  <si>
    <t>BAB1_1809</t>
  </si>
  <si>
    <t>F0F1 ATP synthase subunit alpha</t>
  </si>
  <si>
    <t>produces ATP from ADP in the presence of a proton gradient across the membrane; the alpha chainisacatalytic subunit</t>
  </si>
  <si>
    <t>BAW_11732</t>
  </si>
  <si>
    <t>atpH</t>
  </si>
  <si>
    <t>BAB1_1810</t>
  </si>
  <si>
    <t>F0F1 ATP synthase subunit delta</t>
  </si>
  <si>
    <t>Produces ATP from ADP in the presence of a proton gradient across the membrane; the delta subunit ispart of the catalytic core of the ATP synthase complex</t>
  </si>
  <si>
    <t>BAW_11733</t>
  </si>
  <si>
    <t>BAB1_1811</t>
  </si>
  <si>
    <t>Putative membrane protein</t>
  </si>
  <si>
    <t>BAW_11734</t>
  </si>
  <si>
    <t>priA</t>
  </si>
  <si>
    <t>BAB1_1812</t>
  </si>
  <si>
    <t>primosome assembly protein PriA</t>
  </si>
  <si>
    <t>binding of PriA to forked DNA starts the assembly of the primosome; also possesses 3'-5' helicase activity</t>
  </si>
  <si>
    <t>BAW_11735</t>
  </si>
  <si>
    <t>talC</t>
  </si>
  <si>
    <t>BAB1_1813</t>
  </si>
  <si>
    <t>fructose-6-phosphate aldolase</t>
  </si>
  <si>
    <t>similar to novel fructose-6-phosphate aldolase from Escherichia coli; enzyme from Methanocaldococcusjanaschii shows transaldolase activity</t>
  </si>
  <si>
    <t>BAW_11736</t>
  </si>
  <si>
    <t>BAB1_1814</t>
  </si>
  <si>
    <t>protein containing Lipopolysaccharide-assembly; LptE domain</t>
  </si>
  <si>
    <t>BAW_11737</t>
  </si>
  <si>
    <t>leuS</t>
  </si>
  <si>
    <t>BAB1_1815</t>
  </si>
  <si>
    <t>leucyl-tRNA synthetase</t>
  </si>
  <si>
    <t>leucine--tRNA ligase; LeuRS; class-I aminoacyl-tRNA synthetase; charges leucine by linkingcarboxylgroup to alpha-phosphate of ATP and then transfers aminoacyl-adenylate to its tRNA; due to the large number of codons that tRNA(Leu) recognizes; the leucyl-tRNA synthetase does not recognize the anticodon loop of the tRNA; but instead recognition is dependent on a conserved discriminator base A37 and a long arm; an editing domain hydrolyzes misformed products; in Methanothermobacter thermautotrophicus this enzyme associates with prolyl-tRNA synthetase</t>
  </si>
  <si>
    <t>BAW_11738</t>
  </si>
  <si>
    <t>BAB1_1816</t>
  </si>
  <si>
    <t>YggS family pyridoxal phosphate enzyme</t>
  </si>
  <si>
    <t>BAW_11739</t>
  </si>
  <si>
    <t>BAB1_1817</t>
  </si>
  <si>
    <t>fusaric acid resistance protein FusB</t>
  </si>
  <si>
    <t>BAW_11740</t>
  </si>
  <si>
    <t>BAB1_1818</t>
  </si>
  <si>
    <t>Putative usg protein</t>
  </si>
  <si>
    <t>BAW_11741</t>
  </si>
  <si>
    <t>BAB1_1819</t>
  </si>
  <si>
    <t>acetyl-CoA synthetase</t>
  </si>
  <si>
    <t>Acs; catalyzes the conversion of acetate and CoA to acetyl-CoA</t>
  </si>
  <si>
    <t>BAW_11742</t>
  </si>
  <si>
    <t>BAB1_1820</t>
  </si>
  <si>
    <t xml:space="preserve"> Uncharacterized protein</t>
  </si>
  <si>
    <t>BAW_11743</t>
  </si>
  <si>
    <t>htpX</t>
  </si>
  <si>
    <t>BAB1_1821</t>
  </si>
  <si>
    <t>heat shock protein HtpX</t>
  </si>
  <si>
    <t>putative metalloprotease</t>
  </si>
  <si>
    <t>BAW_11744</t>
  </si>
  <si>
    <t>BAB1_1822</t>
  </si>
  <si>
    <t>BAW_11745</t>
  </si>
  <si>
    <t>BAB1_1823</t>
  </si>
  <si>
    <t>heparinase II/III family protein</t>
  </si>
  <si>
    <t>BAW_11746</t>
  </si>
  <si>
    <t>purH</t>
  </si>
  <si>
    <t>BAB1_1824</t>
  </si>
  <si>
    <t>purine biosynthesis protein purH</t>
  </si>
  <si>
    <t>involved in de novo purine biosynthesis. Bifunctional phosphoribosylaminoimidazolecarboxamide formyltransferase/IMP cyclohydrolase</t>
  </si>
  <si>
    <t>BAW_11747</t>
  </si>
  <si>
    <t>BAB1_1825- BAB1_1826</t>
  </si>
  <si>
    <t>This region contains a premature stop; similar to BS1330_I1811 and BruAb1_1797;  membrane protein; predicted</t>
  </si>
  <si>
    <t>BAW_11748</t>
  </si>
  <si>
    <t>BAB1_1827</t>
  </si>
  <si>
    <t>NAD-glutamate dehydrogenase</t>
  </si>
  <si>
    <t>BAW_11749</t>
  </si>
  <si>
    <t>BAB1_1828</t>
  </si>
  <si>
    <t>BAW_11750</t>
  </si>
  <si>
    <t>BAB1_1829</t>
  </si>
  <si>
    <t>BAW_11751</t>
  </si>
  <si>
    <t>BAB1_1830</t>
  </si>
  <si>
    <t>LemA family protein</t>
  </si>
  <si>
    <t>BAW_11752</t>
  </si>
  <si>
    <t>BAB1_1831</t>
  </si>
  <si>
    <t>BAW_11753</t>
  </si>
  <si>
    <t>rpsP</t>
  </si>
  <si>
    <t>BAB1_1832</t>
  </si>
  <si>
    <t>30S ribosomal protein S16</t>
  </si>
  <si>
    <t>binds to lower part of 30S body where it stabilizes two domains; required for efficient assembly of30S; in Escherichia coli this protein has nuclease activity</t>
  </si>
  <si>
    <t>BAW_11754</t>
  </si>
  <si>
    <t>BAB1_1833</t>
  </si>
  <si>
    <t>chorismate mutase</t>
  </si>
  <si>
    <t>catalyzes the interconversion of chorismate to prephenate</t>
  </si>
  <si>
    <t>BAW_11755</t>
  </si>
  <si>
    <t>ffh</t>
  </si>
  <si>
    <t>BAB1_1834</t>
  </si>
  <si>
    <t>signal recognition particle protein</t>
  </si>
  <si>
    <t>Disease resistance protein:GTP-binding signal recognition particle (SRP54) G-domain:ATP/GTP-binding site motif A (P-loop):AAA</t>
  </si>
  <si>
    <t>BAW_11756</t>
  </si>
  <si>
    <t>BAB1_1835</t>
  </si>
  <si>
    <t>BAW_11757</t>
  </si>
  <si>
    <t>BAB1_1836</t>
  </si>
  <si>
    <t>BAW_11758</t>
  </si>
  <si>
    <t>BAB1_1837</t>
  </si>
  <si>
    <t>carbonate dehydratase</t>
  </si>
  <si>
    <t>BAW_11759</t>
  </si>
  <si>
    <t>BAB1_1838</t>
  </si>
  <si>
    <t>pyridoxamine kinase</t>
  </si>
  <si>
    <t>catalyzes the formation of pyridoxal 5'-phosphate from pyridoxal</t>
  </si>
  <si>
    <t>BAW_11760</t>
  </si>
  <si>
    <t>BAB1_1839</t>
  </si>
  <si>
    <t>BAW_11761</t>
  </si>
  <si>
    <t>mmsA</t>
  </si>
  <si>
    <t>BAB1_1840</t>
  </si>
  <si>
    <t>methylmalonate-semialdehyde dehydrogenase</t>
  </si>
  <si>
    <t>BAW_11762</t>
  </si>
  <si>
    <t>lysR14</t>
  </si>
  <si>
    <t>BAB1_1841</t>
  </si>
  <si>
    <t>BAW_11763</t>
  </si>
  <si>
    <t>BAB1_1842</t>
  </si>
  <si>
    <t>Protein with domain of uncharacterized membrane protein YoaK; UPF0700 family [Function unknown]</t>
  </si>
  <si>
    <t>BAW_11764</t>
  </si>
  <si>
    <t>BAB1_1843</t>
  </si>
  <si>
    <t>BAW_11765</t>
  </si>
  <si>
    <t>BAB1_1844</t>
  </si>
  <si>
    <t>RNA pyrophosphohydrolase</t>
  </si>
  <si>
    <t>hydrolyzes diadenosine polyphosphate</t>
  </si>
  <si>
    <t>BAW_11766</t>
  </si>
  <si>
    <t>BAB1_1845</t>
  </si>
  <si>
    <t>peptidase S41</t>
  </si>
  <si>
    <t>PDZ/DHR/GLGF domain:Tail specific protease:Carboxyl-terminal protease</t>
  </si>
  <si>
    <t>BAW_11767</t>
  </si>
  <si>
    <t>BAB1_1846</t>
  </si>
  <si>
    <t>BAW_11768</t>
  </si>
  <si>
    <t>BAB1_1847</t>
  </si>
  <si>
    <t>BAW_11769</t>
  </si>
  <si>
    <t>BAB1_1848</t>
  </si>
  <si>
    <t>50S rRNA methyltransferase</t>
  </si>
  <si>
    <t>SPOUT methyltransferase family protein; crystal structure shows homodimer; in Escherichia colithisprotein methylates pseudouridine at position 1915 of the 23S ribosomal RNA</t>
  </si>
  <si>
    <t>BAW_11770</t>
  </si>
  <si>
    <t>BAB1_1849</t>
  </si>
  <si>
    <t>ribosome-associated protein IOJAP</t>
  </si>
  <si>
    <t>BAW_11771</t>
  </si>
  <si>
    <t>nadD</t>
  </si>
  <si>
    <t>BAB1_1850</t>
  </si>
  <si>
    <t>nicotinic acid mononucleotide adenylyltransferase</t>
  </si>
  <si>
    <t>transfers an adenyl group from ATP to NaMN to form nicotinic acid adenine dinucleotide (NaAD) whichis then converted to the ubiquitous compound NAD by NAD synthetase; essential enzyme in bacteria</t>
  </si>
  <si>
    <t>BAW_11772</t>
  </si>
  <si>
    <t>proA</t>
  </si>
  <si>
    <t>BAB1_1851</t>
  </si>
  <si>
    <t>gamma-glutamyl phosphate reductase</t>
  </si>
  <si>
    <t>Catalyzes the phosphorylation of L-glutamate during the proline biosynthesis pathway</t>
  </si>
  <si>
    <t>BAW_11773</t>
  </si>
  <si>
    <t>proB</t>
  </si>
  <si>
    <t>BAB1_1852</t>
  </si>
  <si>
    <t>glutamate 5-kinase</t>
  </si>
  <si>
    <t>catalyzes the formation of glutamate 5-phosphate from glutamate in proline biosynthesis</t>
  </si>
  <si>
    <t>BAW_11774</t>
  </si>
  <si>
    <t>cgtA</t>
  </si>
  <si>
    <t>BAB1_1853</t>
  </si>
  <si>
    <t>GTPase cgtA</t>
  </si>
  <si>
    <t>essential GTPase; exhibits high exchange rate for GTP/GDP; associates with 50S ribosomal subunit; involved in regulation of chromosomal replication</t>
  </si>
  <si>
    <t>BAW_11775</t>
  </si>
  <si>
    <t>BAB1_1854</t>
  </si>
  <si>
    <t>putative adhesin  BtaF trimeric autotransporter in B. suis</t>
  </si>
  <si>
    <t>This autotransporter is one of the four predicted in Brucella genomes and it has been suggested that the combination present in each genome is related to host and tissue tropism. Other autotransporters with different degree of similarity are encoded in BOV_A0152;  BOV_A1053; and BOV_1937 (pseudogene in B ovis; marine isolates and B abortus). All are pseudogenes in B melitensis 16M</t>
  </si>
  <si>
    <t>BAW_11776</t>
  </si>
  <si>
    <t>BAB1_1855</t>
  </si>
  <si>
    <t>BAW_11777</t>
  </si>
  <si>
    <t>BAB1_1856</t>
  </si>
  <si>
    <t>BAW_11778</t>
  </si>
  <si>
    <t>rpmA</t>
  </si>
  <si>
    <t>BAB1_1857</t>
  </si>
  <si>
    <t>50S ribosomal protein L27</t>
  </si>
  <si>
    <t>involved in the peptidyltransferase reaction during translation</t>
  </si>
  <si>
    <t>BAW_11779</t>
  </si>
  <si>
    <t>rplU</t>
  </si>
  <si>
    <t>BAB1_1858</t>
  </si>
  <si>
    <t>50S ribosomal protein L21</t>
  </si>
  <si>
    <t>BAW_11780</t>
  </si>
  <si>
    <t>BAB1_1860</t>
  </si>
  <si>
    <t>Cro/Cl family transcriptional regulator</t>
  </si>
  <si>
    <t>BAW_11781</t>
  </si>
  <si>
    <t>BAB1_1861</t>
  </si>
  <si>
    <t>branched-chain amino acid ABC transporter permease</t>
  </si>
  <si>
    <t>BAW_11782</t>
  </si>
  <si>
    <t>BAB1_1862</t>
  </si>
  <si>
    <t>BAW_11783</t>
  </si>
  <si>
    <t>BAB1_1863</t>
  </si>
  <si>
    <t>integrase</t>
  </si>
  <si>
    <t>BAW_11784</t>
  </si>
  <si>
    <t>BAB1_1864</t>
  </si>
  <si>
    <t>BAW_11785</t>
  </si>
  <si>
    <t>BAB1_1865</t>
  </si>
  <si>
    <t>BAW_11786</t>
  </si>
  <si>
    <t>BAB1_1866</t>
  </si>
  <si>
    <t>peptidase M24</t>
  </si>
  <si>
    <t>BAW_11787</t>
  </si>
  <si>
    <t>BAB1_1867</t>
  </si>
  <si>
    <t>ErfK/YbiS/YcfS/YnhG</t>
  </si>
  <si>
    <t>BAW_11788</t>
  </si>
  <si>
    <t>BAB1_1868</t>
  </si>
  <si>
    <t>chaperone protein ClpB</t>
  </si>
  <si>
    <t>Chaperonin clpA/B:ATP/GTP-binding site motif A (P-loop):AAA ATPase:AAA ATPase; central region:Clp;Nterminal</t>
  </si>
  <si>
    <t>BAW_11789</t>
  </si>
  <si>
    <t>BAB1_1869</t>
  </si>
  <si>
    <t>BAW_11790</t>
  </si>
  <si>
    <t>BAB1_1870</t>
  </si>
  <si>
    <t>Protein containing Domain of unknown function (DUF4167)</t>
  </si>
  <si>
    <t>BAW_11791</t>
  </si>
  <si>
    <t>BAB1_1871</t>
  </si>
  <si>
    <t>N5-glutamine S-adenosyl-L-methionine-dependent methyltransferase</t>
  </si>
  <si>
    <t>BAW_11792</t>
  </si>
  <si>
    <t>prfA</t>
  </si>
  <si>
    <t>BAB1_1872</t>
  </si>
  <si>
    <t>peptide chain release factor 1</t>
  </si>
  <si>
    <t>recognizes the termination signals UAG and UAA during protein translation a specificity which is dependent on amino acid residues residing in loops of the L-shaped tRNA-like molecule of RF1; this protein is similar to release factor 2</t>
  </si>
  <si>
    <t>BAW_11793</t>
  </si>
  <si>
    <t>ptsP</t>
  </si>
  <si>
    <t>BAB1_1873</t>
  </si>
  <si>
    <t>phosphoenolpyruvate-protein phosphotransferase</t>
  </si>
  <si>
    <t>BAW_11794</t>
  </si>
  <si>
    <t>BAB1_1874</t>
  </si>
  <si>
    <t>aspartate kinase</t>
  </si>
  <si>
    <t>catalyzes the formation of 4-phospho-L-aspartate from L-aspartate and ATP; in Bacillus; lysinesensitive; regulated by response to starvation.</t>
  </si>
  <si>
    <t>BAW_11795</t>
  </si>
  <si>
    <t>ubiG</t>
  </si>
  <si>
    <t>BAB1_1875</t>
  </si>
  <si>
    <t>3-demethylubiquinone-9 3-methyltransferase</t>
  </si>
  <si>
    <t>Involved in ubiquinone biosynthesis</t>
  </si>
  <si>
    <t>BAW_11796</t>
  </si>
  <si>
    <t>BAB1_1876</t>
  </si>
  <si>
    <t>Frame shift; gap at 182046 and base change at 1825225. Transporter protein; similar to BS1330_I1867</t>
  </si>
  <si>
    <t>BAW_11797</t>
  </si>
  <si>
    <t>BAB1_1877</t>
  </si>
  <si>
    <t>BAW_11798</t>
  </si>
  <si>
    <t>BAB1_1878</t>
  </si>
  <si>
    <t>nitrilase/cyanide hydratase/apolipoprotein N-acyltransferase</t>
  </si>
  <si>
    <t>BAW_11799</t>
  </si>
  <si>
    <t>grxC</t>
  </si>
  <si>
    <t>BAB1_1879</t>
  </si>
  <si>
    <t>glutaredoxin</t>
  </si>
  <si>
    <t>BAW_11800</t>
  </si>
  <si>
    <t>BAB1_1880</t>
  </si>
  <si>
    <t>BAW_11801</t>
  </si>
  <si>
    <t>BAB1_1881</t>
  </si>
  <si>
    <t>SAM-dependent methyltransferase</t>
  </si>
  <si>
    <t>BAW_11802</t>
  </si>
  <si>
    <t>BAB1_1882</t>
  </si>
  <si>
    <t>BAW_11803</t>
  </si>
  <si>
    <t>BAB1_1883</t>
  </si>
  <si>
    <t>Uncharacterized conserved protein;tellurite resistance protein B (TerB) family [Function unknown]</t>
  </si>
  <si>
    <t>similar to BS1330_I1876 and BruAb1_1859</t>
  </si>
  <si>
    <t>BAW_11804</t>
  </si>
  <si>
    <t>hemY</t>
  </si>
  <si>
    <t>BAB1_1884</t>
  </si>
  <si>
    <t>heme biosynthesis protein HemY</t>
  </si>
  <si>
    <t>BAW_11805</t>
  </si>
  <si>
    <t>BAB1_1885</t>
  </si>
  <si>
    <t>Putative chromosome segregation protein SMC; common bacterial type; SMC (structural maintenance of chromosomes) proteins bind DNA and act in organizing and segregating chromosomes for partition</t>
  </si>
  <si>
    <t>Common and specific Brucella melitensis antigens for goats; similar to BMEI0178</t>
  </si>
  <si>
    <t>BAW_11806</t>
  </si>
  <si>
    <t>hemD</t>
  </si>
  <si>
    <t>BAB1_1886</t>
  </si>
  <si>
    <t>uroporphyrinogen III methyltransferase</t>
  </si>
  <si>
    <t>catalyzes the formation of uroporphyrinogen-III from hydroxymethylbilane</t>
  </si>
  <si>
    <t>BAW_11807</t>
  </si>
  <si>
    <t>hemC</t>
  </si>
  <si>
    <t>BAB1_1887</t>
  </si>
  <si>
    <t>hydroxymethylbilane synthase</t>
  </si>
  <si>
    <t>transformation of porphobilinogen to hydroxymethylbilane in porphyrin biosynthesis</t>
  </si>
  <si>
    <t>BAW_11808</t>
  </si>
  <si>
    <t>gcp</t>
  </si>
  <si>
    <t>BAB1_1888</t>
  </si>
  <si>
    <t>protein kinase:Glycoprotease (M22)metalloprotease</t>
  </si>
  <si>
    <t>in most organisms; only the N-terminal domain is present in a single polypeptide; in some archaea this domain is fused to a kinase domain; this gene is essential for growth in Escherichia coli and Bacillus subtilis; the secreted glycoprotease from Pasteurella haemolytica showed specificity for O-sialoglycosylated proteins; the Pyrococcus structure shows DNA-binding properties; iron-binding; ATP-binding; and AP endonuclease activity</t>
  </si>
  <si>
    <t>BAW_11809</t>
  </si>
  <si>
    <t>gpsA</t>
  </si>
  <si>
    <t>BAB1_1889</t>
  </si>
  <si>
    <t>gpsA: Adrenodoxin reductase:NAD-dependent glycerol-3-phosphate dehydrogenase</t>
  </si>
  <si>
    <t>catalyzes the NAD(P)H-dependent reduction of glycerol 3-phosphate to glycerone phosphate</t>
  </si>
  <si>
    <t>BAW_11810</t>
  </si>
  <si>
    <t>BAB1_1890</t>
  </si>
  <si>
    <t>YciI-related protein;Uncharacterized conserved protein YciI; contains a putative active-site phosphohistidine [General function prediction only]</t>
  </si>
  <si>
    <t>unknown function; YciI from Haemophilus influenzae presents crystal structure similarity toa muconolactone isomerase; but does not seem to catalyze any of the predicted reactions based on sequence and structure similarity</t>
  </si>
  <si>
    <t>BAW_11811</t>
  </si>
  <si>
    <t>BAB1_1891</t>
  </si>
  <si>
    <t>ubiquinol-cytochrome C reductase</t>
  </si>
  <si>
    <t>BAW_11812</t>
  </si>
  <si>
    <t>BAB1_1892</t>
  </si>
  <si>
    <t>BAW_11813</t>
  </si>
  <si>
    <t>BAB1_1893</t>
  </si>
  <si>
    <t>BAW_11814</t>
  </si>
  <si>
    <t>gntR4</t>
  </si>
  <si>
    <t>BAB1_1894</t>
  </si>
  <si>
    <t>BAW_11815</t>
  </si>
  <si>
    <t>BAB1_1895</t>
  </si>
  <si>
    <t>cell division protein FtsK</t>
  </si>
  <si>
    <t>DNA pump involved in cell division and final steps of chromosomes segregation; putative</t>
  </si>
  <si>
    <t>BAW_11816</t>
  </si>
  <si>
    <t>amt</t>
  </si>
  <si>
    <t>BAB1_1896</t>
  </si>
  <si>
    <t>ammonium transporter</t>
  </si>
  <si>
    <t>BAW_11817</t>
  </si>
  <si>
    <t>BAB1_1897</t>
  </si>
  <si>
    <t>Acyl-CoA thioesterase</t>
  </si>
  <si>
    <t>BAW_11818</t>
  </si>
  <si>
    <t>BAB1_1898</t>
  </si>
  <si>
    <t>2-octaprenyl-6-methoxyphenyl hydroxylase</t>
  </si>
  <si>
    <t>BAW_11819</t>
  </si>
  <si>
    <t>BAB1_1899</t>
  </si>
  <si>
    <t>glyoxalase</t>
  </si>
  <si>
    <t>BAW_11820</t>
  </si>
  <si>
    <t>sdhB</t>
  </si>
  <si>
    <t>BAB1_1900</t>
  </si>
  <si>
    <t>succinate dehydrogenase iron-sulfur subunit</t>
  </si>
  <si>
    <t>part of four member succinate dehydrogenase enzyme complex that forms a trimeric complex (trimer oftetramers); SdhA/B are the catalytic subcomplex and can exhibit succinate dehydrogenase activity in the absence of SdhC/D which are the membrane components and form cytochrome b556; SdhC binds ubiquinone; oxidizes succinate to fumarate while reducing ubiquinone to ubiquinol; the catalytic subunits are similar to fumarate reductase</t>
  </si>
  <si>
    <t>BAW_11821</t>
  </si>
  <si>
    <t>sdhA</t>
  </si>
  <si>
    <t>BAB1_1901</t>
  </si>
  <si>
    <t>Fumarate reductase/succinate dehydrogenase</t>
  </si>
  <si>
    <t>part of four member succinate dehydrogenase enzyme complex that forms a trimeric complex (trimer oftetramers); SdhA/B are the catalytic subcomplex and can exhibit succinate dehydrogenase activity in the absence of SdhC/D which are the membrane components and form cytochrome b556; SdhC binds ubiquinone; oxidizes succinate to fumarate while reducing ubiquinone to ubiquinol</t>
  </si>
  <si>
    <t>BAW_11822</t>
  </si>
  <si>
    <t>BAB1_1902</t>
  </si>
  <si>
    <t>succinate dehydrogenase hydrophobic membrane anchor protein</t>
  </si>
  <si>
    <t>BAW_11823</t>
  </si>
  <si>
    <t>sdhC</t>
  </si>
  <si>
    <t>BAB1_1903</t>
  </si>
  <si>
    <t>succinate dehydrogenase</t>
  </si>
  <si>
    <t>succinate dehydrogenase; cytochrome subunit B</t>
  </si>
  <si>
    <t>BAW_11824</t>
  </si>
  <si>
    <t>BAB1_1904</t>
  </si>
  <si>
    <t>BAW_11825</t>
  </si>
  <si>
    <t>leuC</t>
  </si>
  <si>
    <t>BAB1_1905</t>
  </si>
  <si>
    <t>isopropylmalate isomerase large subunit</t>
  </si>
  <si>
    <t>dehydratase component; catalyzes the isomerization between 2-isopropylmalate and 3-isopropylmalate</t>
  </si>
  <si>
    <t>BAW_11826</t>
  </si>
  <si>
    <t>rplS</t>
  </si>
  <si>
    <t>BAB1_1906</t>
  </si>
  <si>
    <t>50S ribosomal protein L19</t>
  </si>
  <si>
    <t>this protein is located at the 30S-50S ribosomal subunit interface and may play a role in the structure and function of the aminoacyl-tRNA binding site</t>
  </si>
  <si>
    <t>BAW_11827</t>
  </si>
  <si>
    <t>BAB1_1907- BAB1_1908</t>
  </si>
  <si>
    <t>Frame shift and 2 bp deletion at 1857238 position. Nitrate reductase; similar to BS1330_I1902 and BruAb1_1884</t>
  </si>
  <si>
    <t>BAW_11828</t>
  </si>
  <si>
    <t>BAB1_1909</t>
  </si>
  <si>
    <t>BAW_11829</t>
  </si>
  <si>
    <t>BAB1_1910</t>
  </si>
  <si>
    <t>Putative protein with ACT domain commonly involved in specifically binding an amino acid or other small ligand leading to regulation of the enzyme.</t>
  </si>
  <si>
    <t>BAW_11830</t>
  </si>
  <si>
    <t>BAB1_1911</t>
  </si>
  <si>
    <t>antibiotic biosynthesis monooxygenase</t>
  </si>
  <si>
    <t>BAW_11831</t>
  </si>
  <si>
    <t>BAB1_1912</t>
  </si>
  <si>
    <t>Putative Members of NIPSNAP familyprotein</t>
  </si>
  <si>
    <t>This family include many predicted proteins. It also includes members of the NIPSNAP familywhichhave putative roles in vesicular transport</t>
  </si>
  <si>
    <t>BAW_11832</t>
  </si>
  <si>
    <t>arsR4</t>
  </si>
  <si>
    <t>BAB1_1913</t>
  </si>
  <si>
    <t>ArsR family transcriptional regulator</t>
  </si>
  <si>
    <t>BAW_11833</t>
  </si>
  <si>
    <t>trmD</t>
  </si>
  <si>
    <t>BAB1_1914</t>
  </si>
  <si>
    <t>tRNA (guanine-N(1)-)-methyltransferase</t>
  </si>
  <si>
    <t>methylates guanosine-37 in various tRNAs; uses S-adenosyl-L-methionine to transfer methyl grouptotRNA</t>
  </si>
  <si>
    <t>BAW_11834</t>
  </si>
  <si>
    <t>rimM</t>
  </si>
  <si>
    <t>BAB1_1915</t>
  </si>
  <si>
    <t>16S rRNA-processing protein RimM</t>
  </si>
  <si>
    <t>Essential for efficient processing of 16S rRNA</t>
  </si>
  <si>
    <t>BAW_11835</t>
  </si>
  <si>
    <t>xerC</t>
  </si>
  <si>
    <t>BAB1_1916</t>
  </si>
  <si>
    <t>site-specific tyrosine recombinaseXerC</t>
  </si>
  <si>
    <t>site-specific tyrosine recombinase which cuts and rejoins DNA molecules; binds cooperatively tospecific DNA consensus sites; forms a heterotetrameric complex with XerC; XerCD exhibit similar sequences; essential to convert chromosome dimers to monomers during cell division and functions during plasmid segregation; cell division protein FtsK may regulate the XerCD complex; enzyme from Streptococcus group has unusual active site motifs</t>
  </si>
  <si>
    <t>BAW_11836</t>
  </si>
  <si>
    <t>BAB1_1917</t>
  </si>
  <si>
    <t>GumN family protein</t>
  </si>
  <si>
    <t>BAW_11837</t>
  </si>
  <si>
    <t>lpdA-2</t>
  </si>
  <si>
    <t>BAB1_1918</t>
  </si>
  <si>
    <t>Catalyzes the oxidation of dihydrolipoamide to lipoamide</t>
  </si>
  <si>
    <t>BAW_11838</t>
  </si>
  <si>
    <t>BAB1_1919</t>
  </si>
  <si>
    <t>BAW_11839</t>
  </si>
  <si>
    <t>BAB1_1920</t>
  </si>
  <si>
    <t>lysine transporter LysE /YggA</t>
  </si>
  <si>
    <t>BAW_11840</t>
  </si>
  <si>
    <t>BAB1_1921</t>
  </si>
  <si>
    <t>with domines MAPEG family; This family is has been called MAPEG (Membrane Associated Proteins in Eicosanoid and Glutathione metabolizm)</t>
  </si>
  <si>
    <t>BAW_11841</t>
  </si>
  <si>
    <t>sucB</t>
  </si>
  <si>
    <t>BAB1_1922</t>
  </si>
  <si>
    <t>dihydrolipoamide succinyltransferase</t>
  </si>
  <si>
    <t>Biotin/lipoyl attachment:Antifreeze protein; type I:Catalytic domain of components of various dehydrogenase complexes:Ribosom</t>
  </si>
  <si>
    <t>BAW_11842</t>
  </si>
  <si>
    <t>sucA</t>
  </si>
  <si>
    <t>BAB1_1923</t>
  </si>
  <si>
    <t>2-oxoglutarate dehydrogenase E1 component</t>
  </si>
  <si>
    <t>SucA; E1 component of the oxoglutarate dehydrogenase complex which catalyzes the formationof succinyl-CoA from 2-oxoglutarate; SucA catalyzes the reaction of 2-oxoglutarate with dihydrolipoamide succinyltransferase-lipoate to form dihydrolipoamide succinyltransferase-succinyldihydrolipoate and carbon dioxide</t>
  </si>
  <si>
    <t>BAW_11843</t>
  </si>
  <si>
    <t>BAB1_1924</t>
  </si>
  <si>
    <t>Frame shift; predicted protein; highly similar to BS1330_I1918</t>
  </si>
  <si>
    <t>BAW_11844</t>
  </si>
  <si>
    <t>sucD</t>
  </si>
  <si>
    <t>BAB1_1925</t>
  </si>
  <si>
    <t>succinyl-CoA synthetase subsunit alpha</t>
  </si>
  <si>
    <t>Catalyzes the only substrate-level phosphorylation in the TCA cycle</t>
  </si>
  <si>
    <t>BAW_11845</t>
  </si>
  <si>
    <t>sucC</t>
  </si>
  <si>
    <t>BAB1_1926</t>
  </si>
  <si>
    <t>succinyl-CoA synthetase subunit beta</t>
  </si>
  <si>
    <t>catalyzes the interconversion of succinyl-CoA and succinate</t>
  </si>
  <si>
    <t>BAW_11846</t>
  </si>
  <si>
    <t>mdh</t>
  </si>
  <si>
    <t>BAB1_1927</t>
  </si>
  <si>
    <t>malate dehydrogenase</t>
  </si>
  <si>
    <t>Catalyzes the reversible oxidation of malate to oxaloacetate</t>
  </si>
  <si>
    <t>BAW_11847</t>
  </si>
  <si>
    <t>BAB1_1928</t>
  </si>
  <si>
    <t>BAW_11848</t>
  </si>
  <si>
    <t>BAB1_1929</t>
  </si>
  <si>
    <t>ATPase</t>
  </si>
  <si>
    <t>BAW_11849</t>
  </si>
  <si>
    <t>omp19</t>
  </si>
  <si>
    <t>BAB1_1930</t>
  </si>
  <si>
    <t>lipoprotein Omp19</t>
  </si>
  <si>
    <t>BAW_11850</t>
  </si>
  <si>
    <t>BAB1_1931</t>
  </si>
  <si>
    <t>BAW_11851</t>
  </si>
  <si>
    <t>dapF</t>
  </si>
  <si>
    <t>BAB1_1932</t>
  </si>
  <si>
    <t>diaminopimelate epimerase</t>
  </si>
  <si>
    <t>involved in lysine biosynthesis; DAP epimerase; produces DL-diaminopimelate from LL-diaminopimelate</t>
  </si>
  <si>
    <t>BAW_11852</t>
  </si>
  <si>
    <t>BAB1_1933</t>
  </si>
  <si>
    <t>tRNA (N(6)-L-threonylcarbamoyladenosine(37)-C(2))-methylthiotransferase MtaB</t>
  </si>
  <si>
    <t>BAW_11853</t>
  </si>
  <si>
    <t>ftsY</t>
  </si>
  <si>
    <t>BAB1_1934</t>
  </si>
  <si>
    <t>cell division protein FtsY</t>
  </si>
  <si>
    <t>BAW_11854</t>
  </si>
  <si>
    <t>ispZ</t>
  </si>
  <si>
    <t>BAB1_1935</t>
  </si>
  <si>
    <t>intracellular septation protein A</t>
  </si>
  <si>
    <t>Involved in cell division; probably involved in intracellular septation</t>
  </si>
  <si>
    <t>BAW_11855</t>
  </si>
  <si>
    <t>gloB</t>
  </si>
  <si>
    <t>BAB1_1936</t>
  </si>
  <si>
    <t>Hydroxyacylglutathione hydrolase</t>
  </si>
  <si>
    <t>BAW_11856</t>
  </si>
  <si>
    <t>BAB1_1937- BAB1_1938</t>
  </si>
  <si>
    <t>Frame shift; predicted protein; similar to BS1330_I1931 and BruAb1_1913</t>
  </si>
  <si>
    <t>BAW_11857</t>
  </si>
  <si>
    <t>BAB1_1939</t>
  </si>
  <si>
    <t>BAW_11858</t>
  </si>
  <si>
    <t>BAB1_1940</t>
  </si>
  <si>
    <t>NTP pyrophosphohydrolase</t>
  </si>
  <si>
    <t>BAW_11859</t>
  </si>
  <si>
    <t>BAB1_1941</t>
  </si>
  <si>
    <t>BAW_11860</t>
  </si>
  <si>
    <t>argJ</t>
  </si>
  <si>
    <t>BAB1_1942</t>
  </si>
  <si>
    <t>arginine biosynthesis bifunctionalprotein ArgJ</t>
  </si>
  <si>
    <t>bifunctional arginine biosynthesis protein ArgJ; functions at the 1st and 5th steps in argininebiosynthesis; involved in synthesis of acetylglutamate from glutamate and acetyl-CoA and ornithine by transacetylation between acetylornithine and glutmate</t>
  </si>
  <si>
    <t>BAW_11861</t>
  </si>
  <si>
    <t>BAB1_1943</t>
  </si>
  <si>
    <t>BAW_11862</t>
  </si>
  <si>
    <t>BAB1_1944</t>
  </si>
  <si>
    <t>PpiC-type peptidyl-prolyl cis-trans isomerase</t>
  </si>
  <si>
    <t>BAW_11863</t>
  </si>
  <si>
    <t>BAB1_1945</t>
  </si>
  <si>
    <t>BAW_11864</t>
  </si>
  <si>
    <t>secA</t>
  </si>
  <si>
    <t>BAB1_1946</t>
  </si>
  <si>
    <t>preprotein translocase subunit SecA</t>
  </si>
  <si>
    <t>functions in protein export; can interact with acidic membrane phospholipids and the SecYEGproteincomplex; binds to preproteins; binds to ATP and undergoes a conformational change to promote membrane insertion of SecA/bound preprotein; ATP hydrolysis appears to drive release of the preprotein from SecA and deinsertion of SecA from the membrane; additional proteins SecD/F/YajC aid SecA recycling; exists in an equilibrium between monomers and dimers; may possibly form higher order oligomers; proteins in this cluster correspond SecA1; SecA2 is not essential and seems to play a role in secretion of a subset of proteins</t>
  </si>
  <si>
    <t>BAW_11865</t>
  </si>
  <si>
    <t>BAB1_1947</t>
  </si>
  <si>
    <t>BAW_11866</t>
  </si>
  <si>
    <t>BAB1_1948</t>
  </si>
  <si>
    <t>bspF:type IV secretion effector</t>
  </si>
  <si>
    <t xml:space="preserve">BspF is part of the three VirB effectors; BspA; BspB and BspF that inhibited protein secretion and contributed to varying degrees to bacterial inhibition of host protein secretion; pathogen intracellular growth and persistence in the liver of infected mice. </t>
  </si>
  <si>
    <t>BAW_11867</t>
  </si>
  <si>
    <t>BAB1_1949 - BAB1_1950</t>
  </si>
  <si>
    <t>This region contains a frame shift; predicted protein; similar to BS1330_I1942 and BruAb1_1924</t>
  </si>
  <si>
    <t>BAW_11868</t>
  </si>
  <si>
    <t>BAB1_1951</t>
  </si>
  <si>
    <t>BAW_11869</t>
  </si>
  <si>
    <t>BAB1_1952</t>
  </si>
  <si>
    <t>BAW_11870</t>
  </si>
  <si>
    <t>lysR9</t>
  </si>
  <si>
    <t>BAB1_1953</t>
  </si>
  <si>
    <t>BAW_11871</t>
  </si>
  <si>
    <t>BAB1_1954</t>
  </si>
  <si>
    <t>BAW_11872</t>
  </si>
  <si>
    <t>BAB1_1955</t>
  </si>
  <si>
    <t>Frame shift. Polar amino acid ABC transporter permease; similar to BMEI0113 (asparagine transport system permease protein)</t>
  </si>
  <si>
    <t>BAW_11873</t>
  </si>
  <si>
    <t>BAB1_1956</t>
  </si>
  <si>
    <t>BAW_11874</t>
  </si>
  <si>
    <t>BAB1_1957</t>
  </si>
  <si>
    <t>arginine ABC transporter ATP-binding protein</t>
  </si>
  <si>
    <t>BAW_11875</t>
  </si>
  <si>
    <t>BAB1_1958</t>
  </si>
  <si>
    <t>arginase</t>
  </si>
  <si>
    <t>BAW_11876</t>
  </si>
  <si>
    <t>aspA</t>
  </si>
  <si>
    <t>BAB1_1959</t>
  </si>
  <si>
    <t>aspartate ammonia-lyase</t>
  </si>
  <si>
    <t>catalyzes the formation of fumarate from aspartate</t>
  </si>
  <si>
    <t>BAW_11877</t>
  </si>
  <si>
    <t>BAB1_1960</t>
  </si>
  <si>
    <t>BAW_11878</t>
  </si>
  <si>
    <t>BAB1_1961</t>
  </si>
  <si>
    <t>asparaginase/glutaminase</t>
  </si>
  <si>
    <t>BAW_11879</t>
  </si>
  <si>
    <t>gntR13</t>
  </si>
  <si>
    <t>BAB1_1962</t>
  </si>
  <si>
    <t>BAW_11880</t>
  </si>
  <si>
    <t>BAB1_1963</t>
  </si>
  <si>
    <t>L-asparaginase</t>
  </si>
  <si>
    <t>BAW_11881</t>
  </si>
  <si>
    <t>BAB1_1964</t>
  </si>
  <si>
    <t>before tetracycline resistance protein</t>
  </si>
  <si>
    <t>BAW_11882</t>
  </si>
  <si>
    <t>BAB1_1965</t>
  </si>
  <si>
    <t>BAW_11883</t>
  </si>
  <si>
    <t>BAB1_1966</t>
  </si>
  <si>
    <t>methionine gamma-lyase</t>
  </si>
  <si>
    <t>catalyzes the formation of methanethiol and 2-ocobutanoate from L-methionine</t>
  </si>
  <si>
    <t>BAW_11884</t>
  </si>
  <si>
    <t>BAB1_1967</t>
  </si>
  <si>
    <t>Universal stress protein (Usp):Uspdomain</t>
  </si>
  <si>
    <t>BAW_11885</t>
  </si>
  <si>
    <t>BAB1_1968</t>
  </si>
  <si>
    <t>cysteine synthase</t>
  </si>
  <si>
    <t>BAW_11886</t>
  </si>
  <si>
    <t>BAB1_1969</t>
  </si>
  <si>
    <t>Frame shift; conserved predicted protein; similar to BS1330_I1962</t>
  </si>
  <si>
    <t>BAW_11887</t>
  </si>
  <si>
    <t>BAB1_1970</t>
  </si>
  <si>
    <t>3-hydroxybutyryl-CoA dehydrogenase</t>
  </si>
  <si>
    <t>converts (S)-3-hydroxybutanoyl-CoA to 3-acetoacetyl-CoA</t>
  </si>
  <si>
    <t>BAW_11888</t>
  </si>
  <si>
    <t>etfA</t>
  </si>
  <si>
    <t>BAB1_1971</t>
  </si>
  <si>
    <t>Antifreeze protein; type I:Electron transfer flavoprotein; alpha subunit</t>
  </si>
  <si>
    <t>BAW_11889</t>
  </si>
  <si>
    <t>etfB</t>
  </si>
  <si>
    <t>BAB1_1972</t>
  </si>
  <si>
    <t>electron transfer flavoprotein subunit beta</t>
  </si>
  <si>
    <t>BAW_11890</t>
  </si>
  <si>
    <t>BAB1_1973</t>
  </si>
  <si>
    <t>7-cyano-7-deazaguanine synthase</t>
  </si>
  <si>
    <t>Previously  know as ExsB protein</t>
  </si>
  <si>
    <t>BAW_11891</t>
  </si>
  <si>
    <t>BAB1_1974</t>
  </si>
  <si>
    <t>6-pyruvoyl tetrahydropterin synthase</t>
  </si>
  <si>
    <t>BAW_11892</t>
  </si>
  <si>
    <t>BAB1_1975</t>
  </si>
  <si>
    <t>7-carboxy-7-deazaguanine synthase</t>
  </si>
  <si>
    <t>folate biosynthesis; purine biosynthesis. Regulated by MucR. Sinorhizobium meliloti SMb20938 orthologis related to succinoglycan biosynthesis</t>
  </si>
  <si>
    <t>BAW_11893</t>
  </si>
  <si>
    <t>BAB1_1976</t>
  </si>
  <si>
    <t>BAW_11894</t>
  </si>
  <si>
    <t>BAB1_1977</t>
  </si>
  <si>
    <t>putative membrane protein with Hypoxia induced domain</t>
  </si>
  <si>
    <t>BAW_11895</t>
  </si>
  <si>
    <t>BAB1_1978</t>
  </si>
  <si>
    <t>BAW_11896</t>
  </si>
  <si>
    <t>BAB1_1979</t>
  </si>
  <si>
    <t>ribonuclease BN</t>
  </si>
  <si>
    <t>BAW_11897</t>
  </si>
  <si>
    <t>BAB1_1980</t>
  </si>
  <si>
    <t>BAW_11898</t>
  </si>
  <si>
    <t>BAB1_1981</t>
  </si>
  <si>
    <t>Sodium:dicarboxylate symporter</t>
  </si>
  <si>
    <t>Thioredoxin type domain:Thioredoxin domain 2</t>
  </si>
  <si>
    <t>BAW_11899</t>
  </si>
  <si>
    <t>BAB1_1982</t>
  </si>
  <si>
    <t>argininosuccinate lyase</t>
  </si>
  <si>
    <t>catalyzes the formation of arginine from (N-L-arginino)succinate</t>
  </si>
  <si>
    <t>BAW_11900</t>
  </si>
  <si>
    <t>BAB1_1983</t>
  </si>
  <si>
    <t>Putative protein within domain LPAM_2 for Prokaryotic lipoprotein-attachment site</t>
  </si>
  <si>
    <t>BAW_11901</t>
  </si>
  <si>
    <t>lysA</t>
  </si>
  <si>
    <t>BAB1_1984</t>
  </si>
  <si>
    <t>diaminopimelate decarboxylase</t>
  </si>
  <si>
    <t>BAW_11902</t>
  </si>
  <si>
    <t>BAB1_1985</t>
  </si>
  <si>
    <t>Unnamed protein product; TIGR02302family protein</t>
  </si>
  <si>
    <t>BAW_11903</t>
  </si>
  <si>
    <t>hpt</t>
  </si>
  <si>
    <t>BAB1_1986</t>
  </si>
  <si>
    <t>hypoxanthine phosphoribosyltransferase</t>
  </si>
  <si>
    <t>BAW_11904</t>
  </si>
  <si>
    <t>BAB1_1987</t>
  </si>
  <si>
    <t>BAW_11905</t>
  </si>
  <si>
    <t>hisC</t>
  </si>
  <si>
    <t>BAB1_1988</t>
  </si>
  <si>
    <t>catalyzes the formation of L-histidinol phosphate from imidazole-acetol phosphate and glutamateinhistidine biosynthesis</t>
  </si>
  <si>
    <t>BAW_11906</t>
  </si>
  <si>
    <t>BAB1_1989</t>
  </si>
  <si>
    <t>cyclohexadienyl dehydrogenase</t>
  </si>
  <si>
    <t>dual function enzyme catalyzes the formation of 4-hydroxyphenylpyruvate from prephenate andtheformation of tyrosine from arogenate</t>
  </si>
  <si>
    <t>BAW_11907</t>
  </si>
  <si>
    <t>BAB1_1990</t>
  </si>
  <si>
    <t>BAW_11908</t>
  </si>
  <si>
    <t>BAB1_1991</t>
  </si>
  <si>
    <t>gamma-glutamyl cyclotransferase</t>
  </si>
  <si>
    <t>BAW_11909</t>
  </si>
  <si>
    <t>BAB1_1992</t>
  </si>
  <si>
    <t>membrane protein; YGGT family</t>
  </si>
  <si>
    <t>BAW_11910</t>
  </si>
  <si>
    <t>ppa</t>
  </si>
  <si>
    <t>BAB1_1993</t>
  </si>
  <si>
    <t>Inorganic pyrophosphatase</t>
  </si>
  <si>
    <t>catalyzes the hydrolysis of pyrophosphate to phosphate</t>
  </si>
  <si>
    <t>BAW_11911</t>
  </si>
  <si>
    <t>BAB1_1994</t>
  </si>
  <si>
    <t>1-acyl-sn-glycerol-3-phosphate acyltransferase</t>
  </si>
  <si>
    <t>BAW_11912</t>
  </si>
  <si>
    <t>BAB1_1995</t>
  </si>
  <si>
    <t>Putative membrane protein YdcF-like domain</t>
  </si>
  <si>
    <t>BAW_11913</t>
  </si>
  <si>
    <t>ftsX</t>
  </si>
  <si>
    <t>BAB1_1996</t>
  </si>
  <si>
    <t>cell division protein FtsX</t>
  </si>
  <si>
    <t>BAW_11914</t>
  </si>
  <si>
    <t>ftsE</t>
  </si>
  <si>
    <t>BAB1_1997</t>
  </si>
  <si>
    <t>BAW_11915</t>
  </si>
  <si>
    <t>BAB1_1998</t>
  </si>
  <si>
    <t>BAW_11916</t>
  </si>
  <si>
    <t>BAB1_1999</t>
  </si>
  <si>
    <t>BAW_11917</t>
  </si>
  <si>
    <t>BAB1_2000</t>
  </si>
  <si>
    <t>BAW_11918</t>
  </si>
  <si>
    <t>BAB1_2001</t>
  </si>
  <si>
    <t>aquaporin Z</t>
  </si>
  <si>
    <t>porin involved in osmoregulation allowing water to move into and out of the cell in response toosmotic pressure</t>
  </si>
  <si>
    <t>BAW_11919</t>
  </si>
  <si>
    <t>BAB1_2002</t>
  </si>
  <si>
    <t>BAW_11920</t>
  </si>
  <si>
    <t>BAB1_2003</t>
  </si>
  <si>
    <t>Putative lolA lipoprotein chaperone</t>
  </si>
  <si>
    <t>BAW_11921</t>
  </si>
  <si>
    <t>BAB1_2004</t>
  </si>
  <si>
    <t>exodeoxyribonuclease III</t>
  </si>
  <si>
    <t>Exonuclease III; encoded by the xthA gene plays a central role in the base excision pathwayofDNArepair in bacteria; AP endonuclease activity</t>
  </si>
  <si>
    <t>BAW_11922</t>
  </si>
  <si>
    <t>BAB1_2005</t>
  </si>
  <si>
    <t xml:space="preserve">BPE005 Type IV secreted protein effector. </t>
  </si>
  <si>
    <t>Contains a cNMP binding domain but is unable to bind cAMP and cGMP.  Promotes hepatic pro-fibrotic response via TGF-B1</t>
  </si>
  <si>
    <t>BAW_11923</t>
  </si>
  <si>
    <t>cenR</t>
  </si>
  <si>
    <t>BAB1_2006</t>
  </si>
  <si>
    <t>Two-component response regulator CenR</t>
  </si>
  <si>
    <t>Response regulator receiver:Transcriptional regulatory protein; C terminal</t>
  </si>
  <si>
    <t>BAW_11924</t>
  </si>
  <si>
    <t>BAB1_2007</t>
  </si>
  <si>
    <t>BAW_11925</t>
  </si>
  <si>
    <t>BAB1_2008</t>
  </si>
  <si>
    <t>BAW_11926</t>
  </si>
  <si>
    <t>BAB1_2009</t>
  </si>
  <si>
    <t>Frame shift; bigA adhesin with a bacterial immunoglobulin-like domain</t>
  </si>
  <si>
    <t>BAW_11927</t>
  </si>
  <si>
    <t>BAB1_2010</t>
  </si>
  <si>
    <t>glyceraldehyde 3-phosphate dehydrogenase</t>
  </si>
  <si>
    <t>BAW_11928</t>
  </si>
  <si>
    <t>BAB1_2011</t>
  </si>
  <si>
    <t>BAW_11929</t>
  </si>
  <si>
    <t>BAB1_2012</t>
  </si>
  <si>
    <t>BAW_11930</t>
  </si>
  <si>
    <t>BAB1_2013 - BAB1_2014</t>
  </si>
  <si>
    <t>Premature stop codon; outer membrane autotransporter; similar to BS1330_I2007 and BruAb1_1988</t>
  </si>
  <si>
    <t>BAW_11931</t>
  </si>
  <si>
    <t>BAB1_2015</t>
  </si>
  <si>
    <t>Putative membrane protein with domain YhhQ related with membrane protein YhhQ</t>
  </si>
  <si>
    <t>BAW_11932</t>
  </si>
  <si>
    <t>rpmB</t>
  </si>
  <si>
    <t>BAB1_2016</t>
  </si>
  <si>
    <t>50S ribosomal protein L28</t>
  </si>
  <si>
    <t>required for 70S ribosome assembly</t>
  </si>
  <si>
    <t>BAW_11933</t>
  </si>
  <si>
    <t>BAB1_2017</t>
  </si>
  <si>
    <t>Putative protein of bacterial family of putative lipoproteins (DUF3108)</t>
  </si>
  <si>
    <t>BAW_11934</t>
  </si>
  <si>
    <t>zntR</t>
  </si>
  <si>
    <t>BAB1_2018</t>
  </si>
  <si>
    <t>Zn responsive regulator of zntA</t>
  </si>
  <si>
    <t>BAW_11935</t>
  </si>
  <si>
    <t>zntA</t>
  </si>
  <si>
    <t>BAB1_2019</t>
  </si>
  <si>
    <t>Zn exporter</t>
  </si>
  <si>
    <t>BAW_11936</t>
  </si>
  <si>
    <t>BAB1_2020</t>
  </si>
  <si>
    <t>BAW_11937</t>
  </si>
  <si>
    <t>BAB1_2021</t>
  </si>
  <si>
    <t>BAW_11938</t>
  </si>
  <si>
    <t>BAB1_2022</t>
  </si>
  <si>
    <t>cobalt chelatase subunit CobT</t>
  </si>
  <si>
    <t>BAW_11939</t>
  </si>
  <si>
    <t>BAB1_2023</t>
  </si>
  <si>
    <t>aerobic cobaltochelatase subunit CobS</t>
  </si>
  <si>
    <t>BAW_11940</t>
  </si>
  <si>
    <t>BAB1_2024</t>
  </si>
  <si>
    <t>BAW_11941</t>
  </si>
  <si>
    <t>BAB1_2025</t>
  </si>
  <si>
    <t>molecular chaperone DnaJ</t>
  </si>
  <si>
    <t>BAW_11942</t>
  </si>
  <si>
    <t>BAB1_2026</t>
  </si>
  <si>
    <t>BAW_11943</t>
  </si>
  <si>
    <t>bolA</t>
  </si>
  <si>
    <t>BAB1_2027</t>
  </si>
  <si>
    <t>BolA family transcriptional regulator</t>
  </si>
  <si>
    <t>BAW_11944</t>
  </si>
  <si>
    <t>BAB1_2028</t>
  </si>
  <si>
    <t>Putative membrane protein with domain CorB relate to Mg2+ and Co2+ transporter CorB</t>
  </si>
  <si>
    <t>BAW_11945</t>
  </si>
  <si>
    <t>aroB</t>
  </si>
  <si>
    <t>BAB1_2029</t>
  </si>
  <si>
    <t>3-dehydroquinate synthase</t>
  </si>
  <si>
    <t>catalyzes the formation of 3-dehydroquinate from 3-deoxy-arabino-heptulonate 7-phosphate; functionsin aromatic amino acid biosynthesis</t>
  </si>
  <si>
    <t>BAW_11946</t>
  </si>
  <si>
    <t>aroK</t>
  </si>
  <si>
    <t>BAB1_2030</t>
  </si>
  <si>
    <t>shikimate kinase</t>
  </si>
  <si>
    <t>catalyzes the formation of shikimate 3-phosphate from shikimate in aromatic amino acid biosynthesis</t>
  </si>
  <si>
    <t>BAW_11947</t>
  </si>
  <si>
    <t>BAB1_2031</t>
  </si>
  <si>
    <t>BAW_11948</t>
  </si>
  <si>
    <t>xerD</t>
  </si>
  <si>
    <t>BAB1_2032</t>
  </si>
  <si>
    <t>site-specific tyrosine recombinaseXerD</t>
  </si>
  <si>
    <t>site-specific tyrosine recombinase which cuts and rejoins DNA molecules; binds cooperatively tospecific DNA consensus sites; forms a heterotetrameric complex with XerC; XerCD exhibit similar sequences; essential to convert chromosome dimers to monomers during cell division and functions during plasmid segregation; XerD specifically exchanges the bottom strands; cell division protein FtsK may regulate the XerCD complex; enzyme from Streptococcus group has unusual active site motifs</t>
  </si>
  <si>
    <t>BAW_11949</t>
  </si>
  <si>
    <t>accA</t>
  </si>
  <si>
    <t>BAB1_2033</t>
  </si>
  <si>
    <t>acetyl-CoA carboxylase carboxyltransferase subunit alpha</t>
  </si>
  <si>
    <t>catalyzes the carboxylation of acetyl-CoA to malonyl-CoA; forms a tetramer composed of twoalpha (AccA) and two beta (AccD) subunits; one of the two catalytic subunits that can form the acetyl CoA carboxylase enzyme together with a carrier protein</t>
  </si>
  <si>
    <t>BAW_11950</t>
  </si>
  <si>
    <t>BAB1_2034</t>
  </si>
  <si>
    <t>Putative protein with domain YafK related to Murein L;D-transpeptidase YafK [Cell wall/membrane/envelope biogenesis]</t>
  </si>
  <si>
    <t>BAW_11951</t>
  </si>
  <si>
    <t>BAB1_2035</t>
  </si>
  <si>
    <t>response regulator SirA</t>
  </si>
  <si>
    <t>BAW_11952</t>
  </si>
  <si>
    <t>BAB1_2036</t>
  </si>
  <si>
    <t>ATP-binding protein with domain CobW_C related to Cobalamin synthesis protein cobW C-terminal domain</t>
  </si>
  <si>
    <t>BAW_11953</t>
  </si>
  <si>
    <t>BAB1_2037</t>
  </si>
  <si>
    <t>BAW_11954</t>
  </si>
  <si>
    <t>BAB1_2038</t>
  </si>
  <si>
    <t>N-acyl-L-amino acid amidohydrolase</t>
  </si>
  <si>
    <t>Previously know as antifreeze protein</t>
  </si>
  <si>
    <t>BAW_11955</t>
  </si>
  <si>
    <t>BAB1_2039</t>
  </si>
  <si>
    <t>3-oxoacyl-ACP reductase</t>
  </si>
  <si>
    <t>BAW_11956</t>
  </si>
  <si>
    <t>BAB1_2040</t>
  </si>
  <si>
    <t>aldehyde-activating protein</t>
  </si>
  <si>
    <t>BAW_11957</t>
  </si>
  <si>
    <t>BAB1_2041</t>
  </si>
  <si>
    <t>ATP-binding protein</t>
  </si>
  <si>
    <t>ATP/GTP-binding domain-containing protein</t>
  </si>
  <si>
    <t>BAW_11958</t>
  </si>
  <si>
    <t>BAB1_2042</t>
  </si>
  <si>
    <t>alanine-phosphoribitol ligase</t>
  </si>
  <si>
    <t>BAW_11959</t>
  </si>
  <si>
    <t>BAB1_2043</t>
  </si>
  <si>
    <t>BAW_11960</t>
  </si>
  <si>
    <t>BAB1_2044</t>
  </si>
  <si>
    <t>GMC family oxidoreductase</t>
  </si>
  <si>
    <t>BAW_11961</t>
  </si>
  <si>
    <t>BAB1_2045</t>
  </si>
  <si>
    <t>sorbosone dehydrogenase</t>
  </si>
  <si>
    <t>BAW_11962</t>
  </si>
  <si>
    <t>BAB1_2046</t>
  </si>
  <si>
    <t>enoyl-CoA hydratase/isomerase</t>
  </si>
  <si>
    <t>BAW_11963</t>
  </si>
  <si>
    <t>BAB1_2047 - BAB1_2048</t>
  </si>
  <si>
    <t>Frame shift; acetyl-CoA-transferase subunit; similar to BS1330_I2041 and BruAb1_2022</t>
  </si>
  <si>
    <t>BAW_11964</t>
  </si>
  <si>
    <t>BAB1_2049</t>
  </si>
  <si>
    <t>1;5-anhydro-D-fructose reductase</t>
  </si>
  <si>
    <t>BAW_11965</t>
  </si>
  <si>
    <t>BAB1_2050</t>
  </si>
  <si>
    <t>LacI family transcriptional regulator</t>
  </si>
  <si>
    <t>BAW_11966</t>
  </si>
  <si>
    <t>BAB1_2051</t>
  </si>
  <si>
    <t>BAW_11967</t>
  </si>
  <si>
    <t>BAB1_2052</t>
  </si>
  <si>
    <t>alkanal monooxygenase</t>
  </si>
  <si>
    <t>BAW_11968</t>
  </si>
  <si>
    <t>BAB1_2053</t>
  </si>
  <si>
    <t>BAW_11969</t>
  </si>
  <si>
    <t>BAB1_2054</t>
  </si>
  <si>
    <t>BAW_11970</t>
  </si>
  <si>
    <t>BAB1_2055</t>
  </si>
  <si>
    <t>BAW_11971</t>
  </si>
  <si>
    <t>BAB1_2056</t>
  </si>
  <si>
    <t>BAW_11972</t>
  </si>
  <si>
    <t>BAB1_2057</t>
  </si>
  <si>
    <t>BAW_11973</t>
  </si>
  <si>
    <t>holA</t>
  </si>
  <si>
    <t>BAB1_2058</t>
  </si>
  <si>
    <t>DNA polymerase III subunit delta</t>
  </si>
  <si>
    <t>required for the assembly and function of the DNAX complex which are required for the assemblyof thebeta subunit onto primed DNA</t>
  </si>
  <si>
    <t>BAW_11974</t>
  </si>
  <si>
    <t>parB</t>
  </si>
  <si>
    <t>BAB1_2059</t>
  </si>
  <si>
    <t>chromosome partitioning protein ParB</t>
  </si>
  <si>
    <t>BAW_11975</t>
  </si>
  <si>
    <t>parA</t>
  </si>
  <si>
    <t>BAB1_2060</t>
  </si>
  <si>
    <t>BAW_11976</t>
  </si>
  <si>
    <t>gidB</t>
  </si>
  <si>
    <t>BAB1_2061</t>
  </si>
  <si>
    <t>16S rRNA methyltransferase GidB</t>
  </si>
  <si>
    <t>glucose-inhibited division protein B; SAM-dependent methyltransferase; methylates the N7 position ofguanosine in position 527 of 16S rRNA</t>
  </si>
  <si>
    <t>BAW_11977</t>
  </si>
  <si>
    <t>gidA</t>
  </si>
  <si>
    <t>BAB1_2062</t>
  </si>
  <si>
    <t>tRNA uridine 5-carboxymethylaminomethyl modification protein GidA</t>
  </si>
  <si>
    <t>GidA; glucose-inhibited cell division protein A; involved in the 5-carboxymethylaminomethylmodification (mnm(5)s(2)U) of the wobble uridine base in some tRNAs</t>
  </si>
  <si>
    <t>BAW_11978</t>
  </si>
  <si>
    <t>trmE</t>
  </si>
  <si>
    <t>BAB1_2063</t>
  </si>
  <si>
    <t>tRNA modification GTPase TrmE</t>
  </si>
  <si>
    <t>in Escherichia coli this protein is involved in the biosynthesis of the hypermodified nucleoside 5-methylaminomethyl-2-thiouridine; which is found in the wobble position of some tRNAs and affects ribosomal frameshifting; shows potassium-dependent dimerization and GTP hydrolysis; also involved in regulation of glutamate-dependent acid resistance and activation of gadE</t>
  </si>
  <si>
    <t>BAW_11979</t>
  </si>
  <si>
    <t>BAB1_2064</t>
  </si>
  <si>
    <t>Putative uncharacterized conservedprotein YyaL; SSP411 family; contains thoiredoxin and six-hairpin glycosidase-like domains</t>
  </si>
  <si>
    <t>BAW_11980</t>
  </si>
  <si>
    <t>rho</t>
  </si>
  <si>
    <t>BAB1_2065</t>
  </si>
  <si>
    <t>transcription termination factor Rho</t>
  </si>
  <si>
    <t>An RNA-DNA helicase that actively releases nascent mRNAs from paused transcription complexes</t>
  </si>
  <si>
    <t>BAW_11981</t>
  </si>
  <si>
    <t>BAB1_2066</t>
  </si>
  <si>
    <t>Membrane protein with domain  TIGR00701 family protein; It appears this conserved predicted integral membrane protein is found only in gram negative bacteria</t>
  </si>
  <si>
    <t>BAW_11982</t>
  </si>
  <si>
    <t>hemE</t>
  </si>
  <si>
    <t>BAB1_2067</t>
  </si>
  <si>
    <t>uroporphyrinogen decarboxylase</t>
  </si>
  <si>
    <t>catalyzes the formation of coproporphyrinogen from uroporphyrinogen III</t>
  </si>
  <si>
    <t>BAW_11983</t>
  </si>
  <si>
    <t>BAB1_2068</t>
  </si>
  <si>
    <t>phosphoenolpyruvate synthetase regulatory protein</t>
  </si>
  <si>
    <t>BAW_11984</t>
  </si>
  <si>
    <t>maf-2</t>
  </si>
  <si>
    <t>BAB1_2069</t>
  </si>
  <si>
    <t>septum formation protein Maf</t>
  </si>
  <si>
    <t>BAW_11985</t>
  </si>
  <si>
    <t>aroE</t>
  </si>
  <si>
    <t>BAB1_2070</t>
  </si>
  <si>
    <t>shikimate 5-dehydrogenase</t>
  </si>
  <si>
    <t>AroE; catalyzes the conversion of shikimate to 3-dehydroshikimate</t>
  </si>
  <si>
    <t>BAW_11986</t>
  </si>
  <si>
    <t>coaE</t>
  </si>
  <si>
    <t>BAB1_2071</t>
  </si>
  <si>
    <t>dephospho-CoA kinase</t>
  </si>
  <si>
    <t>catalyzes the phosphorylation of the 3'-hydroxyl group of dephosphocoenzyme A to form coenzymeA; involved in coenzyme A biosynthesis</t>
  </si>
  <si>
    <t>BAW_11987</t>
  </si>
  <si>
    <t>dnaQ</t>
  </si>
  <si>
    <t>BAB1_2072</t>
  </si>
  <si>
    <t>DNA polymerase III subunit epsilon</t>
  </si>
  <si>
    <t>3'-5' exonuclease of DNA polymerase III</t>
  </si>
  <si>
    <t>BAW_11988</t>
  </si>
  <si>
    <t>secB</t>
  </si>
  <si>
    <t>BAB1_2073</t>
  </si>
  <si>
    <t>preprotein translocase subunit SecB</t>
  </si>
  <si>
    <t>molecular chaperone that is required for the normal export of envelope proteins out of thecellcytoplasm; in Escherichia coli this proteins forms a homotetramer in the cytoplasm and delivers proteins to be exported to SecA</t>
  </si>
  <si>
    <t>BAW_11989</t>
  </si>
  <si>
    <t>fxsA</t>
  </si>
  <si>
    <t>BAB1_2074</t>
  </si>
  <si>
    <t>exclusion suppressor FxsA</t>
  </si>
  <si>
    <t>F exclusion of bacteriophage T7; overproduction of this protein in Escherichia coli inhibits the Fplasmid-mediated exclusion of bacteriophage T7; interacts with the F plasmid-encoded PifA protein; inner membrane protein</t>
  </si>
  <si>
    <t>BAW_11990</t>
  </si>
  <si>
    <t>BAB1_2075</t>
  </si>
  <si>
    <t>calcium-binding protein</t>
  </si>
  <si>
    <t>BAW_11991</t>
  </si>
  <si>
    <t>BAB1_2076</t>
  </si>
  <si>
    <t>transglycosylase</t>
  </si>
  <si>
    <t>BAW_11992</t>
  </si>
  <si>
    <t>BAB1_2077</t>
  </si>
  <si>
    <t>BAW_11993</t>
  </si>
  <si>
    <t>BAB1_2078</t>
  </si>
  <si>
    <t>BAW_11994</t>
  </si>
  <si>
    <t>BAB1_2079</t>
  </si>
  <si>
    <t>Protein unknown funcion</t>
  </si>
  <si>
    <t>BAW_11995</t>
  </si>
  <si>
    <t>hslU</t>
  </si>
  <si>
    <t>BAB1_2080</t>
  </si>
  <si>
    <t>ATP-dependent protease ATP-bindingsubunit HslU</t>
  </si>
  <si>
    <t>heat shock protein involved in degradation of misfolded proteins</t>
  </si>
  <si>
    <t>BAW_11996</t>
  </si>
  <si>
    <t>hslV</t>
  </si>
  <si>
    <t>BAB1_2081</t>
  </si>
  <si>
    <t>ATP-dependent protease subunit HslV</t>
  </si>
  <si>
    <t>heat shock protein involved in degradation of misfolded proteins; ATP-dependent protease subunit HslV</t>
  </si>
  <si>
    <t>BAW_11997</t>
  </si>
  <si>
    <t>hisB</t>
  </si>
  <si>
    <t>BAB1_2082</t>
  </si>
  <si>
    <t>imidazoleglycerol-phosphate dehydratase</t>
  </si>
  <si>
    <t>catalyzes the dehydration of D-erythro-1-(imidazol-4-yl)glycerol 3-phosphate to 3-(imidazol-4-yl)-2-oxopropyl phosphate in histidine biosynthesis</t>
  </si>
  <si>
    <t>BAW_11998</t>
  </si>
  <si>
    <t>BAB1_2083</t>
  </si>
  <si>
    <t>BAW_11999</t>
  </si>
  <si>
    <t>hisH</t>
  </si>
  <si>
    <t>BAB1_2084</t>
  </si>
  <si>
    <t>imidazole glycerol phosphate synthase subunit HisH</t>
  </si>
  <si>
    <t>with HisF IGPS catalyzes the conversion of phosphoribulosyl-formimino-5-aminoimidazole-4-carboxamideribonucleotide phosphate and glutamine to imidazole-glycerol phosphate; 5-aminoimidazol-4-carboxamide ribonucleotide; and glutamate in histidine biosynthesis; the HisH subunit provides the glutamine amidotransferase activity that produces the ammonia necessary to HisF for the synthesis of imidazole-glycerol phosphate and 5-aminoimidazol-4-carboxamide ribonucleotide</t>
  </si>
  <si>
    <t>BAW_12000</t>
  </si>
  <si>
    <t>BAB1_2085</t>
  </si>
  <si>
    <t>1-(5-phosphoribosyl)-5-[(5- phosphoribosylamino)methylideneamino] imidazole-4-carboxamide isomerase</t>
  </si>
  <si>
    <t>catalyzes the formation of 5-(5-phospho-1-deoxyribulos-1-ylamino)methylideneamino-l- (5-phosphoribosyl)imidazole-4-carboxamide from 1-(5-phosphoribosyl)-5-[(5- phosphoribosylamino)methylideneamino] imidazole-4-carboxamide</t>
  </si>
  <si>
    <t>BAW_12001</t>
  </si>
  <si>
    <t>hisF</t>
  </si>
  <si>
    <t>BAB1_2086</t>
  </si>
  <si>
    <t>imidazole glycerol phosphate synthase subunit HisF</t>
  </si>
  <si>
    <t>catalyzes the conversion of 5-[(5-phospho-1-deoxyribulos-1-ylamino)methylideneamino]- 1-(5-phosphoribosyl)imidazole-4-carboxamideand glutamine to imidazole-glycerol phosphate; 5-aminoimidazol-4-carboxamideribonucleotide and glutamate; the HisF subunit acts as a cyclase</t>
  </si>
  <si>
    <t>BAW_12002</t>
  </si>
  <si>
    <t>hisE</t>
  </si>
  <si>
    <t>BAB1_2087</t>
  </si>
  <si>
    <t>phosphoribosyl-ATP pyrophosphatase</t>
  </si>
  <si>
    <t>catalyzes the formation of 1-(5-phosphoribosyl)-AMP from 1-(5-phosphoribolsyl)-ATP in histidinebiosynthesis</t>
  </si>
  <si>
    <t>BAW_12003</t>
  </si>
  <si>
    <t>coaA</t>
  </si>
  <si>
    <t>BAB1_2088</t>
  </si>
  <si>
    <t>type I pantothenate kinase</t>
  </si>
  <si>
    <t>catalyzes the formation of (R)-4'-phosphopantothenate in coenzyme A biosynthesis</t>
  </si>
  <si>
    <t>BAW_12004</t>
  </si>
  <si>
    <t>BAB1_2089</t>
  </si>
  <si>
    <t>BAW_12005</t>
  </si>
  <si>
    <t>pckA</t>
  </si>
  <si>
    <t>BAB1_2090 - BAB1_2091</t>
  </si>
  <si>
    <t>Premature stop codon. Phosphoenolpyruvate carboxykinase (ATP); similar to BS1330_I2083 and BruAb1_2064</t>
  </si>
  <si>
    <t>BAW_12006</t>
  </si>
  <si>
    <t>bvrR</t>
  </si>
  <si>
    <t>BAB1_2092</t>
  </si>
  <si>
    <t>transcriptional regulator BvrR</t>
  </si>
  <si>
    <t xml:space="preserve">Brucella virulence related regulatory protein. BvrR a cytoplasmic regulator. BvrRS participates in the homeostasis of the outer membrane (OM) controlling the structure of the lipopolysaccharide (LPS) and the expression of periplasmic and OM proteins (Omp) and controls the expression of the T4SS VirB through direct and indirect mechanisms.  BvrRS system is required for intracellular survival and replication. </t>
  </si>
  <si>
    <t>BAW_12007</t>
  </si>
  <si>
    <t>bvrS</t>
  </si>
  <si>
    <t>BAB1_2093</t>
  </si>
  <si>
    <t>histidine kinase BvrS</t>
  </si>
  <si>
    <t xml:space="preserve">Brucella virulence related sensory protein. BvrS is a histidine kinase sensor located in the cell membrane.  BvrRS participates in the homeostasis of the outer membrane (OM) controlling the structure of the lipopolysaccharide (LPS) and the expression of periplasmic and OM proteins (Omp) and controls the expression of the T4SS VirB through direct and indirect mechanisms.  BvrRS system is required for intracellular survival and replication. </t>
  </si>
  <si>
    <t>BAW_12008</t>
  </si>
  <si>
    <t>BAB1_2094</t>
  </si>
  <si>
    <t>HPr kinase</t>
  </si>
  <si>
    <t xml:space="preserve">Protein kinase HprK/P phosphorylates NPr on a conserved serine residue; providing an additional level of regulation to the B. melitensis PTS. This kinase activity was inhibited by inorganic phosphate and stimulated by fructose-1;6 bisphosphate.  Brucella genomes encoding a truncated homologue of HPr kinase/phosphorylase (HprK/P). In most firmicute HprK/P catalyses the phosphorylation and dephosphorylation of a conserved serine residue in HPr; this system is a central regulator of carbon metabolism mediating among others inducer exclusion and acting as a co-repressor of the catabolite control protein A (CcpA) during CCR. </t>
  </si>
  <si>
    <t>BAW_12009</t>
  </si>
  <si>
    <t>BAB1_2095</t>
  </si>
  <si>
    <t>BAW_12010</t>
  </si>
  <si>
    <t>BAB1_2096</t>
  </si>
  <si>
    <t>PTS system fructose subfamily transporter subunit IIA</t>
  </si>
  <si>
    <t xml:space="preserve">EIIA is part of the enzyme II complex is specific for one or several sugars and is generally;  is a cytoplasmic component. </t>
  </si>
  <si>
    <t>BAW_12011</t>
  </si>
  <si>
    <t>ptsH</t>
  </si>
  <si>
    <t>BAB1_2097</t>
  </si>
  <si>
    <t>HPr</t>
  </si>
  <si>
    <t>phosphocarrier HPr protein:histidine phosphorylation site in HPr protein</t>
  </si>
  <si>
    <t>BAW_12012</t>
  </si>
  <si>
    <t>BAB1_2098</t>
  </si>
  <si>
    <t>Frame shift and importante deletion near N-terminal; predicted protein; similar to BS1330_I2090 and BruAb1_2071</t>
  </si>
  <si>
    <t>BAW_12013</t>
  </si>
  <si>
    <t>ahcY</t>
  </si>
  <si>
    <t>BAB1_2099</t>
  </si>
  <si>
    <t>S-adenosyl-L-homocysteine hydrolase/ Adenosylhomocysteinase</t>
  </si>
  <si>
    <t>catalyzes the formation of L-homocysteine from S-adenosyl-L-homocysteine</t>
  </si>
  <si>
    <t>BAW_12014</t>
  </si>
  <si>
    <t>BAB1_2100</t>
  </si>
  <si>
    <t>BAW_12015</t>
  </si>
  <si>
    <t>BAB1_2101</t>
  </si>
  <si>
    <t>two-component sensor histidine kinase</t>
  </si>
  <si>
    <t>Interacts with DivK and CCkA; controls CtrA phosphorylation and proteolysis pathway</t>
  </si>
  <si>
    <t>BAW_12016</t>
  </si>
  <si>
    <t>BAB1_2102</t>
  </si>
  <si>
    <t>tRNA threonylcarbamoyladenosine biosynthesis protein TsaE</t>
  </si>
  <si>
    <t>BAW_12017</t>
  </si>
  <si>
    <t>BAB1_2103</t>
  </si>
  <si>
    <t>mannose-1-phosphate guanylyltransferase</t>
  </si>
  <si>
    <t>BAW_12018</t>
  </si>
  <si>
    <t>addB</t>
  </si>
  <si>
    <t>BAB1_2104</t>
  </si>
  <si>
    <t>BAW_12019</t>
  </si>
  <si>
    <t>addA</t>
  </si>
  <si>
    <t>BAB1_2105</t>
  </si>
  <si>
    <t>Double-strand break repair helicase AddA</t>
  </si>
  <si>
    <t>Also named ATP-dependent helicase UvrD/REP</t>
  </si>
  <si>
    <t>BAW_12020</t>
  </si>
  <si>
    <t>BAB1_2106</t>
  </si>
  <si>
    <t>BAW_12021</t>
  </si>
  <si>
    <t>trx-1</t>
  </si>
  <si>
    <t>BAB1_2107</t>
  </si>
  <si>
    <t>thioredoxin</t>
  </si>
  <si>
    <t>BAW_12022</t>
  </si>
  <si>
    <t>folC</t>
  </si>
  <si>
    <t>BAB1_2108</t>
  </si>
  <si>
    <t>folylpolyglutamate synthetase</t>
  </si>
  <si>
    <t>BAW_12023</t>
  </si>
  <si>
    <t>accD</t>
  </si>
  <si>
    <t>BAB1_2109</t>
  </si>
  <si>
    <t>Acetyl-coenzyme A carboxylase carboxyl transferase subunit beta</t>
  </si>
  <si>
    <t>catalyzes the carboxylation of acetyl-CoA to malonyl-CoA; forms a tetramer of AccA2D2 subunits</t>
  </si>
  <si>
    <t>BAW_12024</t>
  </si>
  <si>
    <t>trpA</t>
  </si>
  <si>
    <t>BAB1_2110</t>
  </si>
  <si>
    <t>tryptophan synthase subunit alpha</t>
  </si>
  <si>
    <t>catalyzes the formation of indole and glyceraldehyde 3-phosphate from indoleglycerol phosphatein tryptophan biosynthesis</t>
  </si>
  <si>
    <t>BAW_12025</t>
  </si>
  <si>
    <t>BAB1_2111</t>
  </si>
  <si>
    <t>BAW_12026</t>
  </si>
  <si>
    <t>trpB</t>
  </si>
  <si>
    <t>BAB1_2112</t>
  </si>
  <si>
    <t>tryptophan synthase subunit beta</t>
  </si>
  <si>
    <t>catalyzes the formation of L-tryptophan from L-serine and 1-(indol-3-yl)glycerol 3-phosphate</t>
  </si>
  <si>
    <t>BAW_12027</t>
  </si>
  <si>
    <t>trpF</t>
  </si>
  <si>
    <t>BAB1_2113</t>
  </si>
  <si>
    <t>N-(5'-phosphoribosyl)anthranilateisomerase</t>
  </si>
  <si>
    <t>catalyzes the formation of 1-(2-carboxyphenylamino)-1-deoxy-D-ribulose 5-phosphate from N-(5-phospho-beta-D-ribosyl)-anthranilate in tryptophan biosynthesis</t>
  </si>
  <si>
    <t>BAW_12028</t>
  </si>
  <si>
    <t>BAB1_2114</t>
  </si>
  <si>
    <t>Putative YcdF like protein; SAM-binding protein</t>
  </si>
  <si>
    <t>BAW_12029</t>
  </si>
  <si>
    <t>BAB1_2115</t>
  </si>
  <si>
    <t>Putative YgjP protein; Predictedmetal-dependent hydrolase</t>
  </si>
  <si>
    <t>BAW_12030</t>
  </si>
  <si>
    <t>BAB1_2116 - BAB1_2117</t>
  </si>
  <si>
    <t>similar to BS1330_I2108 and BruAb1_2089</t>
  </si>
  <si>
    <t>Brucella abortus 9-941 NC_006932</t>
  </si>
  <si>
    <t>BAW_12031</t>
  </si>
  <si>
    <t>BAB1_2118 - BAB1_2119</t>
  </si>
  <si>
    <t>Frame shift. Benzoate transporter; similar to BS1330_I2109 and BruAb1_2090</t>
  </si>
  <si>
    <t>BAW_12032</t>
  </si>
  <si>
    <t>BAB1_2120</t>
  </si>
  <si>
    <t>2-hydroxymuconic semialdehyde hydrolase</t>
  </si>
  <si>
    <t>BAW_12033</t>
  </si>
  <si>
    <t>infC</t>
  </si>
  <si>
    <t>BAB1_2121</t>
  </si>
  <si>
    <t>translation initiation factor IF-3</t>
  </si>
  <si>
    <t>IF-3 has several functions that are required and promote translation initiation including;preventingassociation of 70S by binding to 30S; monitoring codon-anticodon interactions by promoting disassociation of fMet-tRNA(fMet) from initiation complexes formed on leaderless mRNAs or incorrectly bound noninitiatior tRNAs and complexes with noncanonical start sites; stimulates codon-anticodon interactions at P-site; involved in moving mRNA to the P-site; and in recycling subunits</t>
  </si>
  <si>
    <t>BAW_12034</t>
  </si>
  <si>
    <t>BAB1_2122</t>
  </si>
  <si>
    <t>isoprenylcysteine carboxyl methyltransferase</t>
  </si>
  <si>
    <t>BAW_12035</t>
  </si>
  <si>
    <t>rpmI</t>
  </si>
  <si>
    <t>BAB1_2123</t>
  </si>
  <si>
    <t>50S ribosomal protein L35</t>
  </si>
  <si>
    <t>BAW_12036</t>
  </si>
  <si>
    <t>rplT</t>
  </si>
  <si>
    <t>BAB1_2124</t>
  </si>
  <si>
    <t>50S ribosomal protein L20</t>
  </si>
  <si>
    <t>binds directly to 23S ribosomal RNA prior to in vitro assembly of the 50S ribosomal subunit</t>
  </si>
  <si>
    <t>BAW_12037</t>
  </si>
  <si>
    <t>BAB1_2125</t>
  </si>
  <si>
    <t>Mn2+-dependent serine/threonine protein kinase</t>
  </si>
  <si>
    <t>BAW_12038</t>
  </si>
  <si>
    <t>pheS</t>
  </si>
  <si>
    <t>BAB1_2126</t>
  </si>
  <si>
    <t>phenylalanyl-tRNA synthetase subunit alpha</t>
  </si>
  <si>
    <t>catalyzes a two-step reaction; first charging a phenylalanine molecule by linking its carboxylgroupto the alpha-phosphate of ATP; followed by transfer of the aminoacyl-adenylate to its tRNA; forms a heterotetramer of alpha(2)beta(2); binds two magnesium ions per tetramer; type 1 subfamily</t>
  </si>
  <si>
    <t>BAW_12039</t>
  </si>
  <si>
    <t>pheT</t>
  </si>
  <si>
    <t>BAB1_2127</t>
  </si>
  <si>
    <t>phenylalanyl-tRNA synthetase subunit beta</t>
  </si>
  <si>
    <t>catalyzes a two-step reaction; first charging a phenylalanine molecule by linking its carboxylgroupto the alpha-phosphate of ATP; followed by transfer of the aminoacyl-adenylate to its tRNA; forms a tetramer of alpha(2)beta(2); binds two magnesium ions per tetramer; type 2 subfamily</t>
  </si>
  <si>
    <t>BAW_12040</t>
  </si>
  <si>
    <t>BAB1_2128</t>
  </si>
  <si>
    <t>BAW_12041</t>
  </si>
  <si>
    <t>dnaK</t>
  </si>
  <si>
    <t>BAB1_2129</t>
  </si>
  <si>
    <t>Chaperone protein DnaK</t>
  </si>
  <si>
    <t>heat shock protein 70; assists in folding of nascent polypeptide chains; refolding of misfoldedproteins; utilizes ATPase activity to help fold; co-chaperones are DnaJ and GrpE; multiple copies in some bacteria</t>
  </si>
  <si>
    <t>BAW_12042</t>
  </si>
  <si>
    <t>dnaJ</t>
  </si>
  <si>
    <t>BAB1_2130</t>
  </si>
  <si>
    <t>chaperone protein DnaJ</t>
  </si>
  <si>
    <t>chaperone Hsp40; co-chaperone with DnaK; Participates actively in the response to hyperosmoticandheat shock by preventing the aggregation of stress-denatured proteins and by disaggregating proteins; also in an autonomous; dnaK-independent fashion</t>
  </si>
  <si>
    <t>BAW_12043</t>
  </si>
  <si>
    <t>BAB1_2131</t>
  </si>
  <si>
    <t>SAM-dependent methlyltransferase</t>
  </si>
  <si>
    <t>BAW_12044</t>
  </si>
  <si>
    <t>pyrF</t>
  </si>
  <si>
    <t>BAB1_2132</t>
  </si>
  <si>
    <t>orotidine 5'-phosphate decarboxylase</t>
  </si>
  <si>
    <t>type 1 subfamily; involved in last step of pyrimidine biosynthesis; converts orotidine 5'-phosphateto UMP and carbon dioxide; OMP decarboxylase; OMPDCase; OMPdecase</t>
  </si>
  <si>
    <t>BAW_12045</t>
  </si>
  <si>
    <t>BAB1_2133</t>
  </si>
  <si>
    <t>BAW_12046</t>
  </si>
  <si>
    <t>BAB1_2134</t>
  </si>
  <si>
    <t>senescence marker protein-30</t>
  </si>
  <si>
    <t>BAW_12047</t>
  </si>
  <si>
    <t>gshb</t>
  </si>
  <si>
    <t>BAB1_2135</t>
  </si>
  <si>
    <t>glutathione synthetase</t>
  </si>
  <si>
    <t>catalyzes the second step in the glutathione biosynthesis pathway; where it synthesizes ATP + gamma-L-glutamyl-L-cysteine + glycine = ADP + phosphate + glutathione</t>
  </si>
  <si>
    <t>BAW_12048</t>
  </si>
  <si>
    <t>BAB1_2136</t>
  </si>
  <si>
    <t>This region contains a frame shift. Mg chelatase-related protein/ ATPase AAA; similar to BS1330_I2126 and BruAb1_2107</t>
  </si>
  <si>
    <t>BAW_12049</t>
  </si>
  <si>
    <t>BAB1_2137</t>
  </si>
  <si>
    <t>Putative bacterial transglutaminase-like cysteine proteinase</t>
  </si>
  <si>
    <t>BAW_12050</t>
  </si>
  <si>
    <t>BAB1_2138</t>
  </si>
  <si>
    <t>BAW_12051</t>
  </si>
  <si>
    <t>BAB1_2139</t>
  </si>
  <si>
    <t>BAW_12052</t>
  </si>
  <si>
    <t>BAB1_2140</t>
  </si>
  <si>
    <t>BAW_12053</t>
  </si>
  <si>
    <t>BAB1_2141</t>
  </si>
  <si>
    <t>phosphonate ABC transporter substrate-binding protein</t>
  </si>
  <si>
    <t>BAW_12054</t>
  </si>
  <si>
    <t>pstC</t>
  </si>
  <si>
    <t>BAB1_2142</t>
  </si>
  <si>
    <t>phosphate ABC transporter permease</t>
  </si>
  <si>
    <t>BAW_12055</t>
  </si>
  <si>
    <t>pstA</t>
  </si>
  <si>
    <t>BAB1_2143</t>
  </si>
  <si>
    <t>BAW_12056</t>
  </si>
  <si>
    <t>pstB</t>
  </si>
  <si>
    <t>BAB1_2144</t>
  </si>
  <si>
    <t>phosphate ABC transporter ATP-binding protein</t>
  </si>
  <si>
    <t>ATP-binding protein; PstABCS is an ATP dependent phosphate uptake system which is responsible for inorganic phosphate uptake during phosphate starvation</t>
  </si>
  <si>
    <t>BAW_12057</t>
  </si>
  <si>
    <t>phoU</t>
  </si>
  <si>
    <t>BAB1_2145</t>
  </si>
  <si>
    <t>PhoU family transcriptional regulator</t>
  </si>
  <si>
    <t>BAW_12058</t>
  </si>
  <si>
    <t>phoB</t>
  </si>
  <si>
    <t>BAB1_2146</t>
  </si>
  <si>
    <t>response regulator interacting with PhoR histidine kinase</t>
  </si>
  <si>
    <t>also named chemotaxis protein CheY</t>
  </si>
  <si>
    <t>BAW_12059</t>
  </si>
  <si>
    <t>BAB1_2147</t>
  </si>
  <si>
    <t>cell wall hydrolase SleB</t>
  </si>
  <si>
    <t>BAW_12060</t>
  </si>
  <si>
    <t>BAB1_2148</t>
  </si>
  <si>
    <t>BAW_12061</t>
  </si>
  <si>
    <t>pepS</t>
  </si>
  <si>
    <t>BAB1_2149</t>
  </si>
  <si>
    <t>peptidase M29</t>
  </si>
  <si>
    <t>BAW_12062</t>
  </si>
  <si>
    <t>dps</t>
  </si>
  <si>
    <t>BAB1_2150</t>
  </si>
  <si>
    <t>DNA starvation/stationary phase protection protein Dps</t>
  </si>
  <si>
    <t>binds DNA in a non-sequence-specific manner and is abundant during stationary phase; formsa DNA-protein crystal that protects DNA from damage; required for normal starvation response and long-term stationary viability; forms a homododecameric complex and sequesters iron which provides protection against oxidative damage</t>
  </si>
  <si>
    <t>Roop et al. 2012. Metal acquistion by Brucella strains; pp. 179-199. In O' Callaghan; D.; and Lopez-Goni; I. (eds.) Brucella: Molecular Microbiology and Genomics</t>
  </si>
  <si>
    <t>BAW_12063</t>
  </si>
  <si>
    <t>BAB1_2151</t>
  </si>
  <si>
    <t>tRNA threonylcarbamoyladenosine biosynthesis protein TsaB</t>
  </si>
  <si>
    <t>BAW_12064</t>
  </si>
  <si>
    <t>BAB1_2152</t>
  </si>
  <si>
    <t>ribosomal-protein-alanine acetyltransferase</t>
  </si>
  <si>
    <t>BAW_12065</t>
  </si>
  <si>
    <t>OlsA</t>
  </si>
  <si>
    <t>BAB1_2153</t>
  </si>
  <si>
    <t xml:space="preserve">OlsA Lyso-ornithine O-acyltransferase </t>
  </si>
  <si>
    <t>catalizes the second step in the synthesis of Ornithine lipid</t>
  </si>
  <si>
    <t>BAW_12066</t>
  </si>
  <si>
    <t>BAB1_2154</t>
  </si>
  <si>
    <t>(dimethylallyl)adenosine tRNA methylthiotransferase</t>
  </si>
  <si>
    <t>catalyzes the formation of 2-methylthio-N6-(dimethylallyl)adenosine (ms(2)i(6)A) at position 37intRNAs that read codons beginning with uridine from N6-(dimethylallyl)adenosine (i(6)A)</t>
  </si>
  <si>
    <t>BAW_12067</t>
  </si>
  <si>
    <t>phoH</t>
  </si>
  <si>
    <t>BAB1_2155</t>
  </si>
  <si>
    <t>phosphate starvation protein PhoH</t>
  </si>
  <si>
    <t>BAW_12068</t>
  </si>
  <si>
    <t>BAB1_2156</t>
  </si>
  <si>
    <t>16S rRNA maturation RNase YbeY</t>
  </si>
  <si>
    <t>BAW_12069</t>
  </si>
  <si>
    <t>BAB1_2157</t>
  </si>
  <si>
    <t>BAW_12070</t>
  </si>
  <si>
    <t>lnt</t>
  </si>
  <si>
    <t>BAB1_2158</t>
  </si>
  <si>
    <t>apolipoprotein N-acyltransferase</t>
  </si>
  <si>
    <t>Transfers the fatty acyl group on membrane lipoproteins</t>
  </si>
  <si>
    <t>BAW_12071</t>
  </si>
  <si>
    <t>BAB1_2159</t>
  </si>
  <si>
    <t>BAW_12072</t>
  </si>
  <si>
    <t>BAB1_2160</t>
  </si>
  <si>
    <t>S-adenosylmethionine synthetase</t>
  </si>
  <si>
    <t>catalyzes the formation of S-adenosylmethionine from methionine and ATP; methionine adenosyltransferase</t>
  </si>
  <si>
    <t>BAW_12073</t>
  </si>
  <si>
    <t>trmB</t>
  </si>
  <si>
    <t>BAB1_2161</t>
  </si>
  <si>
    <t>tRNA (guanine-N(7)-)-methyltransferase</t>
  </si>
  <si>
    <t>tRNA (guanine-N(7)-)-methyltransferase; catalyzes the formation of N(7)-methylguanine at position 46(m7G46) in tRNA by transferring the methyl residue from S-adenosyl-L-methionine</t>
  </si>
  <si>
    <t>BAW_12074</t>
  </si>
  <si>
    <t>rimP</t>
  </si>
  <si>
    <t>BAB1_2162</t>
  </si>
  <si>
    <t>Ribosome maturation factor RimP</t>
  </si>
  <si>
    <t>in Streptococcus pneumoniae this gene was found to be essential; structure determination oftheStreptococcus protein shows that it is similar to a number of other proteins</t>
  </si>
  <si>
    <t>BAW_12075</t>
  </si>
  <si>
    <t>nusA</t>
  </si>
  <si>
    <t>BAB1_2163</t>
  </si>
  <si>
    <t>transcription termination factor NusA</t>
  </si>
  <si>
    <t>modifies transcription through interactions with RNA polymerase affecting elongation; readthrough;termination; and antitermination</t>
  </si>
  <si>
    <t>BAW_12076</t>
  </si>
  <si>
    <t>BAB1_2164</t>
  </si>
  <si>
    <t>Putative DNA-binding protein</t>
  </si>
  <si>
    <t>DNA-binding protein in other proteobacteria species</t>
  </si>
  <si>
    <t>BAW_12077</t>
  </si>
  <si>
    <t>infB</t>
  </si>
  <si>
    <t>BAB1_2165</t>
  </si>
  <si>
    <t>translation initiation factor IF-2</t>
  </si>
  <si>
    <t>Protects formylmethionyl-tRNA from spontaneous hydrolysis and promotes its binding to the 30S ribosomal subunits during initiation of protein synthesis. Also involved in the hydrolysis of GTP during the formation of the 70S ribosomal complex</t>
  </si>
  <si>
    <t>BAW_12078</t>
  </si>
  <si>
    <t>rbfA</t>
  </si>
  <si>
    <t>BAB1_2166</t>
  </si>
  <si>
    <t>ribosome-binding factor A</t>
  </si>
  <si>
    <t>associates with free 30S ribosomal subunits; essential for efficient processing of 16S rRNA; inEscherichia coli rbfA is induced by cold shock</t>
  </si>
  <si>
    <t>BAW_12079</t>
  </si>
  <si>
    <t>truB</t>
  </si>
  <si>
    <t>BAB1_2167</t>
  </si>
  <si>
    <t>tRNA pseudouridine synthase B</t>
  </si>
  <si>
    <t>catalyzes isomerization of specific uridines in RNA to pseudouridine; responsible for residuesin Tloops of many tRNAs</t>
  </si>
  <si>
    <t>BAW_12080</t>
  </si>
  <si>
    <t>rpsO</t>
  </si>
  <si>
    <t>BAB1_2168</t>
  </si>
  <si>
    <t>30S ribosomal protein S15</t>
  </si>
  <si>
    <t>primary rRNA binding protein; helps nucleate assembly of 30S; binds directly to the 16S rRNA and anintersubunit bridge to the 23S rRNA; autoregulates translation through interactions with the mRNA leader sequence</t>
  </si>
  <si>
    <t>BAW_12081</t>
  </si>
  <si>
    <t>BAB1_2169</t>
  </si>
  <si>
    <t>polynucleotide phosphorylase</t>
  </si>
  <si>
    <t>BAW_12082</t>
  </si>
  <si>
    <t>BAB1_2170</t>
  </si>
  <si>
    <t>16S rRNA methyltransferase</t>
  </si>
  <si>
    <t>BAW_12083</t>
  </si>
  <si>
    <t>BAB1_2171</t>
  </si>
  <si>
    <t>BAW_12084</t>
  </si>
  <si>
    <t>fabI-2</t>
  </si>
  <si>
    <t>BAB1_2172</t>
  </si>
  <si>
    <t>Enoyl-[acyl-carrier-protein] reductase [NADH]</t>
  </si>
  <si>
    <t>BAW_12085</t>
  </si>
  <si>
    <t>fabB</t>
  </si>
  <si>
    <t>BAB1_2173</t>
  </si>
  <si>
    <t>FabB; beta-Ketoacyl-ACP synthase I; KASI; catalyzes a condensation reaction in fatty acid biosynthesis: addition of an acyl acceptor of two carbons from malonyl-ACP; required for the elongation of short-chain unsaturated acyl-ACP</t>
  </si>
  <si>
    <t>BAW_12086</t>
  </si>
  <si>
    <t>fabA</t>
  </si>
  <si>
    <t>BAB1_2174</t>
  </si>
  <si>
    <t>3-hydroxydecanoyl-ACP dehydratase</t>
  </si>
  <si>
    <t>catalyzes the dehydration of (3R)-3-hydroxydecanoyl-ACP to 2;3-decenoyl-ACP or 3;4-decenoyl-ACP</t>
  </si>
  <si>
    <t>BAW_12087</t>
  </si>
  <si>
    <t>irr</t>
  </si>
  <si>
    <t>BAB1_2175</t>
  </si>
  <si>
    <t>Fur family transcriptional regulator</t>
  </si>
  <si>
    <t>Iron response regulator</t>
  </si>
  <si>
    <t>BAW_12088</t>
  </si>
  <si>
    <t>BAB1_2176</t>
  </si>
  <si>
    <t>metal ABC transporter substrate-binding protein</t>
  </si>
  <si>
    <t>BAW_12089</t>
  </si>
  <si>
    <t>BAB1_2177</t>
  </si>
  <si>
    <t>Bacterial SH3-like region</t>
  </si>
  <si>
    <t>BAW_12090</t>
  </si>
  <si>
    <t>BAB1_2178</t>
  </si>
  <si>
    <t>D-glycerate dehydrogenase</t>
  </si>
  <si>
    <t>Previously named TrkA potassium uptake protein</t>
  </si>
  <si>
    <t>BAW_12091</t>
  </si>
  <si>
    <t>BAB1_2179</t>
  </si>
  <si>
    <t>esterase</t>
  </si>
  <si>
    <t>BAW_12092</t>
  </si>
  <si>
    <t>BAB1_2180</t>
  </si>
  <si>
    <t>peptidase P60</t>
  </si>
  <si>
    <t>BAW_12093</t>
  </si>
  <si>
    <t>BAB1_2181</t>
  </si>
  <si>
    <t>MarR family transcriptional regulator</t>
  </si>
  <si>
    <t>BAW_12094</t>
  </si>
  <si>
    <t>BAB1_2182</t>
  </si>
  <si>
    <t>cytochrome C oxidase subunit II</t>
  </si>
  <si>
    <t>BAW_12095</t>
  </si>
  <si>
    <t>BAB1_2183</t>
  </si>
  <si>
    <t>pilus biosynthesis protein-like protein</t>
  </si>
  <si>
    <t>BAW_12096</t>
  </si>
  <si>
    <t>BAB1_2184</t>
  </si>
  <si>
    <t>formamidopyrimidine-DNA glycosylase</t>
  </si>
  <si>
    <t>Involved in base excision repair of DNA damaged by oxidation or by mutagenic agents. Acts as DNA glycosylase that recognizes and removes damaged bases</t>
  </si>
  <si>
    <t>BAW_12097</t>
  </si>
  <si>
    <t>BAB1_2185</t>
  </si>
  <si>
    <t>BAW_12098</t>
  </si>
  <si>
    <t>rpsT</t>
  </si>
  <si>
    <t>BAB1_2186</t>
  </si>
  <si>
    <t>30S ribosomal protein S20</t>
  </si>
  <si>
    <t>binds directly to the 16S rRNA and is involved in post-translational inhibition of arginineandornithine decarboxylase</t>
  </si>
  <si>
    <t>BAW_12099</t>
  </si>
  <si>
    <t>BAB1_0189</t>
  </si>
  <si>
    <t>BAW_1rRNA01</t>
  </si>
  <si>
    <t>BAB1_2229</t>
  </si>
  <si>
    <t>5S ribosomal RNA</t>
  </si>
  <si>
    <t>BAW_1rRNA02</t>
  </si>
  <si>
    <t>BAB1_2230</t>
  </si>
  <si>
    <t>23S ribosomal RNA</t>
  </si>
  <si>
    <t>BAW_1rRNA03</t>
  </si>
  <si>
    <t>BAB1_2233</t>
  </si>
  <si>
    <t>16S ribosomal RNA</t>
  </si>
  <si>
    <t>BAW_1tmRNA0001</t>
  </si>
  <si>
    <t>ssrA</t>
  </si>
  <si>
    <t>BAB1_2214</t>
  </si>
  <si>
    <t>Transfer-messenger RNA</t>
  </si>
  <si>
    <t>BAW_1tRNA01</t>
  </si>
  <si>
    <t>BAB1_2187</t>
  </si>
  <si>
    <t>tRNA-Ala</t>
  </si>
  <si>
    <t>BAW_1tRNA02</t>
  </si>
  <si>
    <t>BAB1_2189</t>
  </si>
  <si>
    <t>tRNA-Pro</t>
  </si>
  <si>
    <t>BAW_1tRNA03</t>
  </si>
  <si>
    <t>BAB1_2190</t>
  </si>
  <si>
    <t>tRNA-Phe</t>
  </si>
  <si>
    <t>BAW_1tRNA04</t>
  </si>
  <si>
    <t>BAB1_2191</t>
  </si>
  <si>
    <t>tRNA-Thr</t>
  </si>
  <si>
    <t>BAW_1tRNA05</t>
  </si>
  <si>
    <t>BAB1_2192</t>
  </si>
  <si>
    <t>tRNA-Arg</t>
  </si>
  <si>
    <t>BAW_1tRNA06</t>
  </si>
  <si>
    <t>BAB1_2193</t>
  </si>
  <si>
    <t>tRNA-Gln</t>
  </si>
  <si>
    <t>BAW_1tRNA07</t>
  </si>
  <si>
    <t>BAB1_2194</t>
  </si>
  <si>
    <t>tRNA-Ser</t>
  </si>
  <si>
    <t>BAW_1tRNA08</t>
  </si>
  <si>
    <t>BAB1_2195</t>
  </si>
  <si>
    <t>BAW_1tRNA09</t>
  </si>
  <si>
    <t>BAB1_2196</t>
  </si>
  <si>
    <t>BAW_1tRNA10</t>
  </si>
  <si>
    <t>BAB1_2197</t>
  </si>
  <si>
    <t>BAW_1tRNA11</t>
  </si>
  <si>
    <t>BAB1_2198</t>
  </si>
  <si>
    <t>tRNA-Val</t>
  </si>
  <si>
    <t>BAW_1tRNA12</t>
  </si>
  <si>
    <t>BAB1_2199</t>
  </si>
  <si>
    <t>tRNA-Asp</t>
  </si>
  <si>
    <t>BAW_1tRNA13</t>
  </si>
  <si>
    <t>BAB1_2202</t>
  </si>
  <si>
    <t>BAW_1tRNA14</t>
  </si>
  <si>
    <t>BAB1_2203</t>
  </si>
  <si>
    <t>BAW_1tRNA15</t>
  </si>
  <si>
    <t>BAB1_2204</t>
  </si>
  <si>
    <t>tRNA-Gly</t>
  </si>
  <si>
    <t>BAW_1tRNA16</t>
  </si>
  <si>
    <t>BAB1_2205</t>
  </si>
  <si>
    <t>tRNA-Leu</t>
  </si>
  <si>
    <t>BAW_1tRNA17</t>
  </si>
  <si>
    <t>BAB1_2206</t>
  </si>
  <si>
    <t>BAW_1tRNA18</t>
  </si>
  <si>
    <t>BAB1_2207</t>
  </si>
  <si>
    <t>BAW_1tRNA19</t>
  </si>
  <si>
    <t>BAB1_2208</t>
  </si>
  <si>
    <t>tRNA-Trp</t>
  </si>
  <si>
    <t>BAW_1tRNA20</t>
  </si>
  <si>
    <t>BAB1_2209</t>
  </si>
  <si>
    <t>BAW_1tRNA21</t>
  </si>
  <si>
    <t>BAB1_2210</t>
  </si>
  <si>
    <t>tRNA-Tyr</t>
  </si>
  <si>
    <t>BAW_1tRNA22</t>
  </si>
  <si>
    <t>BAB1_2211</t>
  </si>
  <si>
    <t>tRNA-Glu</t>
  </si>
  <si>
    <t>BAW_1tRNA23</t>
  </si>
  <si>
    <t>BAB1_2212</t>
  </si>
  <si>
    <t>BAW_1tRNA24</t>
  </si>
  <si>
    <t>BAB1_2213</t>
  </si>
  <si>
    <t>tRNA-Lys</t>
  </si>
  <si>
    <t>BAW_1tRNA25</t>
  </si>
  <si>
    <t>BAB1_2216</t>
  </si>
  <si>
    <t>tRNA-Met</t>
  </si>
  <si>
    <t>BAW_1tRNA26</t>
  </si>
  <si>
    <t>BAB1_2217</t>
  </si>
  <si>
    <t>BAW_1tRNA27</t>
  </si>
  <si>
    <t>BAB1_2218</t>
  </si>
  <si>
    <t>tRNA-His</t>
  </si>
  <si>
    <t>BAW_1tRNA28</t>
  </si>
  <si>
    <t>BAB1_2219</t>
  </si>
  <si>
    <t>BAW_1tRNA29</t>
  </si>
  <si>
    <t>BAB1_2220</t>
  </si>
  <si>
    <t>BAW_1tRNA30</t>
  </si>
  <si>
    <t>BAB1_2226</t>
  </si>
  <si>
    <t>BAW_1tRNA31</t>
  </si>
  <si>
    <t>BAB1_2227</t>
  </si>
  <si>
    <t>BAW_1tRNA32</t>
  </si>
  <si>
    <t>BAB1_2228</t>
  </si>
  <si>
    <t>BAW_1tRNA33</t>
  </si>
  <si>
    <t>BAB1_2231</t>
  </si>
  <si>
    <t>BAW_1tRNA34</t>
  </si>
  <si>
    <t>BAB1_2232</t>
  </si>
  <si>
    <t>tRNA-Ile</t>
  </si>
  <si>
    <t>BAW_1tRNA35</t>
  </si>
  <si>
    <t>BAB1_2234</t>
  </si>
  <si>
    <t>BAW_1tRNA36</t>
  </si>
  <si>
    <t>BAB1_2235</t>
  </si>
  <si>
    <t>BAW_1tRNA37</t>
  </si>
  <si>
    <t>BAB1_2236</t>
  </si>
  <si>
    <t>BAW_20001</t>
  </si>
  <si>
    <t>repC</t>
  </si>
  <si>
    <t>BAB2_0001</t>
  </si>
  <si>
    <t>replication initiation protein RepC</t>
  </si>
  <si>
    <t>BAW_20002</t>
  </si>
  <si>
    <t>BAB2_0002</t>
  </si>
  <si>
    <t>BAW_20003</t>
  </si>
  <si>
    <t>BAB2_0003</t>
  </si>
  <si>
    <t>BAW_20004</t>
  </si>
  <si>
    <t>BAB2_0004</t>
  </si>
  <si>
    <t>BAW_20005</t>
  </si>
  <si>
    <t>BAB2_0005</t>
  </si>
  <si>
    <t>inosine/uridine-preferring nucleoside hydrolase</t>
  </si>
  <si>
    <t>BAW_20006</t>
  </si>
  <si>
    <t>BAB2_0006</t>
  </si>
  <si>
    <t xml:space="preserve"> Important deletion near to N-terminal due to repetitive sequences; the gene could be functional. Cl-channel; voltage gated:Bacterial inner-membrane translocator; highly similar to BS1330_II0007 (Brucella suis 1330).</t>
  </si>
  <si>
    <t>BAW_20007</t>
  </si>
  <si>
    <t>BAB2_0007</t>
  </si>
  <si>
    <t>BAW_20008</t>
  </si>
  <si>
    <t>BAB2_0008</t>
  </si>
  <si>
    <t>BAW_20009</t>
  </si>
  <si>
    <t>bmpA</t>
  </si>
  <si>
    <t>BAB2_0009</t>
  </si>
  <si>
    <t>adenine nucleotide translocator 1:basic membrane lipoprotein</t>
  </si>
  <si>
    <t>BAW_20010</t>
  </si>
  <si>
    <t>BAB2_0010</t>
  </si>
  <si>
    <t>BAW_20011</t>
  </si>
  <si>
    <t>entD</t>
  </si>
  <si>
    <t>BAB2_0011</t>
  </si>
  <si>
    <t>4'-phosphopantetheinyl transferase superfamily protein</t>
  </si>
  <si>
    <t>BAW_20012</t>
  </si>
  <si>
    <t>dhbA</t>
  </si>
  <si>
    <t>BAB2_0012</t>
  </si>
  <si>
    <t>2;3-dihydroxybenzoate-2;3-dehydrogenase</t>
  </si>
  <si>
    <t>catalyzes the formation of 2;3-dihydroxybenzoate from 2;3-dihydro-2;3-dihydroxybenzoate; involved in the biosynthesis of siderophores; enterobactin; bacillibactin or vibriobactin</t>
  </si>
  <si>
    <t>BAW_20013</t>
  </si>
  <si>
    <t>dhbB</t>
  </si>
  <si>
    <t>BAB2_0013</t>
  </si>
  <si>
    <t>BAW_20014</t>
  </si>
  <si>
    <t>dhbE</t>
  </si>
  <si>
    <t>BAB2_0014</t>
  </si>
  <si>
    <t>2;3-dihydroxybenzoate-AMP ligase</t>
  </si>
  <si>
    <t>bifunctional 2;3-dihydroxybenzoate-AMP ligase/S-dihydroxybenzoyltransferase; activates the carboxylate group of 2;3-dihydroxy-benzoate forming (2;3-dihydroxybenzoyl)adenylate then catalyzes the acylation of holo-entB with 2;3-dihydroxy-benzoate adenylate</t>
  </si>
  <si>
    <t>BAW_20015</t>
  </si>
  <si>
    <t>dhbC</t>
  </si>
  <si>
    <t>BAB2_0015</t>
  </si>
  <si>
    <t>isochorismate synthase</t>
  </si>
  <si>
    <t>entD/dhbC</t>
  </si>
  <si>
    <t>BAW_20016</t>
  </si>
  <si>
    <t>vibH</t>
  </si>
  <si>
    <t>BAB2_0016</t>
  </si>
  <si>
    <t>nonribosomal peptide synthetase condensation</t>
  </si>
  <si>
    <t>BAW_20017</t>
  </si>
  <si>
    <t>BAB2_0017</t>
  </si>
  <si>
    <t>molybdopterin oxidoreductase</t>
  </si>
  <si>
    <t>BAW_20018</t>
  </si>
  <si>
    <t>hupC</t>
  </si>
  <si>
    <t>BAB2_0018</t>
  </si>
  <si>
    <t>HupC protein</t>
  </si>
  <si>
    <t>BAW_20019</t>
  </si>
  <si>
    <t>BAB2_0019</t>
  </si>
  <si>
    <t>pentapeptide MXKDX repeat protein</t>
  </si>
  <si>
    <t>BAW_20020</t>
  </si>
  <si>
    <t>BAB2_0020</t>
  </si>
  <si>
    <t>RNA polymerase subunit sigma-24</t>
  </si>
  <si>
    <t>BAW_20021</t>
  </si>
  <si>
    <t>rpoE2</t>
  </si>
  <si>
    <t>BAB2_0021</t>
  </si>
  <si>
    <t>extracytoplasmic function alternative sigma factor</t>
  </si>
  <si>
    <t>BAW_20022</t>
  </si>
  <si>
    <t>gntR7</t>
  </si>
  <si>
    <t>BAB2_0022</t>
  </si>
  <si>
    <t>BAW_20023</t>
  </si>
  <si>
    <t>BAB2_0023</t>
  </si>
  <si>
    <t>BAW_20024</t>
  </si>
  <si>
    <t>BAB2_0024</t>
  </si>
  <si>
    <t>BAW_20025</t>
  </si>
  <si>
    <t>BAB2_0025</t>
  </si>
  <si>
    <t>BAW_20026</t>
  </si>
  <si>
    <t>BAB2_0026</t>
  </si>
  <si>
    <t>branched-chain amino acid ABC transporter substrate-binding protein</t>
  </si>
  <si>
    <t>BAW_20027</t>
  </si>
  <si>
    <t>BAB2_0027</t>
  </si>
  <si>
    <t>mannosyltransferase</t>
  </si>
  <si>
    <t>BAW_20028</t>
  </si>
  <si>
    <t>BAB2_0028</t>
  </si>
  <si>
    <t>bleomycin resistance protein</t>
  </si>
  <si>
    <t>BAW_20029</t>
  </si>
  <si>
    <t>BAB2_0029</t>
  </si>
  <si>
    <t>BAW_20030</t>
  </si>
  <si>
    <t>BAB2_0030</t>
  </si>
  <si>
    <t>similar to BRA0031; oxidoreductase; short-chain dehydrogenase/reductase</t>
  </si>
  <si>
    <t>BAW_20031</t>
  </si>
  <si>
    <t>BAB2_0031</t>
  </si>
  <si>
    <t>BAW_20032</t>
  </si>
  <si>
    <t>BAB2_0032</t>
  </si>
  <si>
    <t>BAW_20033</t>
  </si>
  <si>
    <t>BAB2_0033</t>
  </si>
  <si>
    <t>shikimate/quinate 5-dehydrogenase</t>
  </si>
  <si>
    <t>BAW_20034</t>
  </si>
  <si>
    <t>BAB2_0034</t>
  </si>
  <si>
    <t xml:space="preserve">Frame shift and deletion of  42 bp. Predicted protein; hihgly similar to BS1330_II0035. </t>
  </si>
  <si>
    <t>BAW_20035</t>
  </si>
  <si>
    <t>BAB2_0035</t>
  </si>
  <si>
    <t>Predicted protein</t>
  </si>
  <si>
    <t>BAW_20036</t>
  </si>
  <si>
    <t>mgtB</t>
  </si>
  <si>
    <t>BAB2_0036</t>
  </si>
  <si>
    <t>magnesium-translocating P-type ATPase</t>
  </si>
  <si>
    <t>BAW_20037</t>
  </si>
  <si>
    <t>BAB2_0037</t>
  </si>
  <si>
    <t>BAW_20038</t>
  </si>
  <si>
    <t>BAB2_0038</t>
  </si>
  <si>
    <t>BAW_20039</t>
  </si>
  <si>
    <t>mgtC</t>
  </si>
  <si>
    <t>BAB2_0039</t>
  </si>
  <si>
    <t>MgtC/SapB transporter</t>
  </si>
  <si>
    <t>BAW_20040</t>
  </si>
  <si>
    <t>nodV</t>
  </si>
  <si>
    <t>BAB2_0040</t>
  </si>
  <si>
    <t>Sensory transduction histidine kinase</t>
  </si>
  <si>
    <t>BAW_20041</t>
  </si>
  <si>
    <t>nodW</t>
  </si>
  <si>
    <t>BAB2_0041</t>
  </si>
  <si>
    <t>DNA-binding response regulator/ LuxR family regulatory protein</t>
  </si>
  <si>
    <t>BAW_20042</t>
  </si>
  <si>
    <t>cpdR</t>
  </si>
  <si>
    <t>BAB2_0042</t>
  </si>
  <si>
    <t>BAW_20043</t>
  </si>
  <si>
    <t>nfgD</t>
  </si>
  <si>
    <t>BAB2_0043</t>
  </si>
  <si>
    <t>BAW_20044</t>
  </si>
  <si>
    <t>BAB2_0044</t>
  </si>
  <si>
    <t>BAW_20045</t>
  </si>
  <si>
    <t>BAB2_0045</t>
  </si>
  <si>
    <t>lysophospholipase L2</t>
  </si>
  <si>
    <t>BAW_20046</t>
  </si>
  <si>
    <t>BAB2_0046</t>
  </si>
  <si>
    <t>BAW_20047</t>
  </si>
  <si>
    <t>BAB2_0047</t>
  </si>
  <si>
    <t>Putative Peptidase propeptide protein with YPEB domain</t>
  </si>
  <si>
    <t>BAW_20048</t>
  </si>
  <si>
    <t>BAB2_0048</t>
  </si>
  <si>
    <t>BAW_20049</t>
  </si>
  <si>
    <t>BAB2_0049</t>
  </si>
  <si>
    <t>BAW_20050</t>
  </si>
  <si>
    <t>ibpA</t>
  </si>
  <si>
    <t>BAB2_0050</t>
  </si>
  <si>
    <t>heat shock protein IbpA</t>
  </si>
  <si>
    <t>BAW_20051</t>
  </si>
  <si>
    <t>BAB2_0051</t>
  </si>
  <si>
    <t>low-specificity threonine aldolase</t>
  </si>
  <si>
    <t>BAW_20052</t>
  </si>
  <si>
    <t>BAB2_0052</t>
  </si>
  <si>
    <t>BAW_20053</t>
  </si>
  <si>
    <t>gltB</t>
  </si>
  <si>
    <t>BAB2_0053</t>
  </si>
  <si>
    <t>glutamate synthase glutamate synthase amidotransferase subunit</t>
  </si>
  <si>
    <t>BAW_20054</t>
  </si>
  <si>
    <t>gltD</t>
  </si>
  <si>
    <t>BAB2_0054</t>
  </si>
  <si>
    <t>glutamate synthase subunit beta</t>
  </si>
  <si>
    <t>glutamate synthase is composed of subunits alpha and beta; beta subunit is a flavin adenine dinucleotide-NADPH dependent oxidoreductase; provides electrons to the alpha subunit; which binds L-glutamine and 2-oxoglutarate and forms L-glutamate</t>
  </si>
  <si>
    <t>BAW_20055</t>
  </si>
  <si>
    <t>BAB2_0055</t>
  </si>
  <si>
    <t>alanine glycine permease</t>
  </si>
  <si>
    <t>BAW_20056</t>
  </si>
  <si>
    <t>BAB2_0056</t>
  </si>
  <si>
    <t>putative periplasmic member of the SGNH-family ofhydrolases; a diverse family of lipases and esterases</t>
  </si>
  <si>
    <t>BAW_20057</t>
  </si>
  <si>
    <t>oprF</t>
  </si>
  <si>
    <t>BAB2_0057</t>
  </si>
  <si>
    <t>outer membrane protein OprF</t>
  </si>
  <si>
    <t xml:space="preserve">Also named VirB12;  this protein is not crucial for survival and replication of Brucella within host cells. </t>
  </si>
  <si>
    <t>BAW_20058</t>
  </si>
  <si>
    <t>virB11</t>
  </si>
  <si>
    <t>BAB2_0058</t>
  </si>
  <si>
    <t>type IV secretion system protein VirB11</t>
  </si>
  <si>
    <t>This protein  has been found to associate dynamically with the cytoplasmic membrane; it has  a conserved Walker A NTP binding site.  VirB11 along with VirB 4 form the ATPases/energy center of the typeIV secretion system. This protein is essential for the survival and replication of Brucella within host cells.</t>
  </si>
  <si>
    <t>BAW_20059</t>
  </si>
  <si>
    <t>virB10</t>
  </si>
  <si>
    <t>BAB2_0059</t>
  </si>
  <si>
    <t>type IV secretion system protein VirB10</t>
  </si>
  <si>
    <t>VirB10 along with VirB7 and VirB9 form the core/outer membrane complex. Also  parts of  VirB10 and VirB5 form the linking stalk;  and N terminus of VirB10; VirB3; VirB4; VirB6; VirB8 composed the inner membrane complex.  This protein is essential for the survival and replication of Brucella within host cells.</t>
  </si>
  <si>
    <t>BAW_20060</t>
  </si>
  <si>
    <t>virB9</t>
  </si>
  <si>
    <t>BAB2_0060</t>
  </si>
  <si>
    <t>type IV secretion protein VirB9</t>
  </si>
  <si>
    <t>Together VirB7; VirB9 and VirB10 composed the core/outer membrane complex.  This protein is essential for the survival and replication of Brucella within host cells.</t>
  </si>
  <si>
    <t>BAW_20061</t>
  </si>
  <si>
    <t>virB8</t>
  </si>
  <si>
    <t>BAB2_0061</t>
  </si>
  <si>
    <t>type IV secretion system protein VirB8</t>
  </si>
  <si>
    <t>VirB 8 along with VirB3; VirB4; VirB6;  and the N-terminus of VirB10 form the inner membrane complex. This protein is essential for the survival and replication of Brucella within host cells.</t>
  </si>
  <si>
    <t>BAW_20062</t>
  </si>
  <si>
    <t>virB7</t>
  </si>
  <si>
    <t>BAB2_0062</t>
  </si>
  <si>
    <t>type IV secretion system protein VirB7</t>
  </si>
  <si>
    <t xml:space="preserve">VirB7 along with VirB9 and VirB10 composed the core/outer membrane complex; however this protein is not crucial for survival and replication of Brucella within host cells. </t>
  </si>
  <si>
    <t>BAW_20063</t>
  </si>
  <si>
    <t>virB6</t>
  </si>
  <si>
    <t>BAB2_0063</t>
  </si>
  <si>
    <t>type IV secretion system protein VirB6</t>
  </si>
  <si>
    <t xml:space="preserve"> VirB3; VirB4; VirB6; VirB8; and the N-terminus of VirB10 form the inner membrane complex. This protein is essential for the survival and replication of Brucella within host cells.</t>
  </si>
  <si>
    <t>BAW_20064</t>
  </si>
  <si>
    <t>virB5</t>
  </si>
  <si>
    <t>BAB2_0064</t>
  </si>
  <si>
    <t>type IV secretion system protein VirB5</t>
  </si>
  <si>
    <t>Fragments of VirB5 and VirB10 the linking stalk (probably composed of fragments from VirB5 or VirB10).  This protein is essential for the survival and replication of Brucella within host cells.</t>
  </si>
  <si>
    <t>BAW_20065</t>
  </si>
  <si>
    <t>virB4</t>
  </si>
  <si>
    <t>BAB2_0065</t>
  </si>
  <si>
    <t>type IV secretion system protein virB4</t>
  </si>
  <si>
    <t>VirB4 and VirB 3 composed the inner membrane complex of the system; also this protein form with VirB11 the ATPases/energy center. This protein is essential for the survival and replication of Brucella within host cells.</t>
  </si>
  <si>
    <t>BAW_20066</t>
  </si>
  <si>
    <t>virB3</t>
  </si>
  <si>
    <t>BAB2_0066</t>
  </si>
  <si>
    <t>type IV secretion system protein VirB3-like protein</t>
  </si>
  <si>
    <t>The inner membrane complex is composed of VirB3; VirB4; VirB6; VirB8; and the N-terminus of VirB10. This protein is essential for the survival and replication of Brucella within host cells.</t>
  </si>
  <si>
    <t>BAW_20067</t>
  </si>
  <si>
    <t>virB2</t>
  </si>
  <si>
    <t>BAB2_0067</t>
  </si>
  <si>
    <t>type IV secretion system protein VirB2</t>
  </si>
  <si>
    <t>VirB2 form the stretching needle complex of the secretion system. This protein is essential for the survival and replication of Brucella within host cells.</t>
  </si>
  <si>
    <t>BAW_20068</t>
  </si>
  <si>
    <t>virB1</t>
  </si>
  <si>
    <t>BAB2_0068</t>
  </si>
  <si>
    <t>type IV secretion system protein VirB1</t>
  </si>
  <si>
    <t xml:space="preserve">VirB1 is a predicted to have two domains—a lytic transglycosylase and a second domain that is released to the extracellular medium and remains associated with the bacterial surface. </t>
  </si>
  <si>
    <t>BAW_20069</t>
  </si>
  <si>
    <t>BAB2_0069</t>
  </si>
  <si>
    <t>lytic transglycosylase</t>
  </si>
  <si>
    <t>BAW_20070</t>
  </si>
  <si>
    <t>galU</t>
  </si>
  <si>
    <t>BAB2_0070</t>
  </si>
  <si>
    <t>UTP-glucose-1-phosphate uridylyltransferase</t>
  </si>
  <si>
    <t>BAW_20071</t>
  </si>
  <si>
    <t>BAB2_0071</t>
  </si>
  <si>
    <t>BAW_20072</t>
  </si>
  <si>
    <t>BAB2_0072</t>
  </si>
  <si>
    <t>sugar isomerase KpsF/GutQ family protein</t>
  </si>
  <si>
    <t>BAW_20073</t>
  </si>
  <si>
    <t>BAB2_0073</t>
  </si>
  <si>
    <t>nodulation protein NfeD</t>
  </si>
  <si>
    <t>BAW_20074</t>
  </si>
  <si>
    <t>BAB2_0074</t>
  </si>
  <si>
    <t>Predicted membrane protein</t>
  </si>
  <si>
    <t>BAW_20075</t>
  </si>
  <si>
    <t>hemH</t>
  </si>
  <si>
    <t>BAB2_0075</t>
  </si>
  <si>
    <t>ferrochelatase</t>
  </si>
  <si>
    <t>protoheme ferro-lyase; catalyzes the insertion of a ferrous ion into protoporphyrin IX to form protoheme; involved in protoheme biosynthesis; in some organisms this protein is membrane-associated while in others it is cytosolic</t>
  </si>
  <si>
    <t>BAW_20076</t>
  </si>
  <si>
    <t>omp10</t>
  </si>
  <si>
    <t>BAB2_0076</t>
  </si>
  <si>
    <t>lipoprotein Omp10</t>
  </si>
  <si>
    <t>Immunoreactive outer membrane lipoproteins</t>
  </si>
  <si>
    <t>BAW_20077</t>
  </si>
  <si>
    <t>BAB2_0077</t>
  </si>
  <si>
    <t>homospermidine synthase</t>
  </si>
  <si>
    <t>BAW_20078</t>
  </si>
  <si>
    <t>BAB2_0078</t>
  </si>
  <si>
    <t>Putative aminodeoxychorismate lyase; Members of this protein family are aminodeoxychorismate lyase (ADC lyase)</t>
  </si>
  <si>
    <t>BAW_20079</t>
  </si>
  <si>
    <t>BAB2_0079</t>
  </si>
  <si>
    <t>aminodeoxychorismate synthase</t>
  </si>
  <si>
    <t>catalyzes the formation of 4-amino-4-deoxychorismate from chorismate and glutamine</t>
  </si>
  <si>
    <t>BAW_20080</t>
  </si>
  <si>
    <t>pepF</t>
  </si>
  <si>
    <t>BAB2_0080</t>
  </si>
  <si>
    <t>peptidase M3</t>
  </si>
  <si>
    <t>BAW_20081</t>
  </si>
  <si>
    <t>BAB2_0081</t>
  </si>
  <si>
    <t>sigma-54-dependent Fis family transcriptional regulator</t>
  </si>
  <si>
    <t>BAW_20082</t>
  </si>
  <si>
    <t>BAB2_0082</t>
  </si>
  <si>
    <t>ATP/GTP-binding motif-containing protein</t>
  </si>
  <si>
    <t>BAW_20083</t>
  </si>
  <si>
    <t>BAB2_0083</t>
  </si>
  <si>
    <t>keto-hydroxyglutarate-aldolase/keto-deoxy- phosphogluconate aldolase</t>
  </si>
  <si>
    <t>catalyzes the formation of pyruvate and glyoxylate from 4-hydroxy-2-oxoglutarate; or pyruvate and D-glyceraldehyde 3-phosphate from 2-dehydro-3-deoxy-D-glyconate 6-phosphate</t>
  </si>
  <si>
    <t>BAW_20084</t>
  </si>
  <si>
    <t>BAB2_0084</t>
  </si>
  <si>
    <t>peptidoglycan-binding protein</t>
  </si>
  <si>
    <t>BAW_20085</t>
  </si>
  <si>
    <t>BAB2_0085</t>
  </si>
  <si>
    <t>rhodanese-like protein</t>
  </si>
  <si>
    <t>BAW_20086</t>
  </si>
  <si>
    <t>BAB2_0086</t>
  </si>
  <si>
    <t>BAW_20087</t>
  </si>
  <si>
    <t>modA</t>
  </si>
  <si>
    <t>BAB2_0087</t>
  </si>
  <si>
    <t>molybdenum ABC transporter periplasmic-binding protein</t>
  </si>
  <si>
    <t>BAW_20088</t>
  </si>
  <si>
    <t>modB</t>
  </si>
  <si>
    <t>BAB2_0088</t>
  </si>
  <si>
    <t>molybdate ABC transporter permease</t>
  </si>
  <si>
    <t>part of ModCBA molybdate transporter; member of ABC superfamily; inner membrane component; regulated by repressor protein ModE</t>
  </si>
  <si>
    <t>BAW_20089</t>
  </si>
  <si>
    <t>modC</t>
  </si>
  <si>
    <t>BAB2_0089</t>
  </si>
  <si>
    <t>molybdenum ABC transporter ATP-binding protein</t>
  </si>
  <si>
    <t>BAW_20090</t>
  </si>
  <si>
    <t>BAB2_0090</t>
  </si>
  <si>
    <t>BAW_20091</t>
  </si>
  <si>
    <t>BAB2_0091</t>
  </si>
  <si>
    <t>BAW_20092</t>
  </si>
  <si>
    <t>BAB2_0092</t>
  </si>
  <si>
    <t>BAW_20093</t>
  </si>
  <si>
    <t>BAB2_0093</t>
  </si>
  <si>
    <t>similar to BRA0094 and BRA0095 and BruAb2_0094; identified by sequence similarity to BRA0094 and BRA0095 and similarity to short predicted proteins GB:ANN33305.1; GB:AAL54380.1</t>
  </si>
  <si>
    <t>BAW_20094</t>
  </si>
  <si>
    <t>BAB2_0094</t>
  </si>
  <si>
    <t>BAW_20095</t>
  </si>
  <si>
    <t>BAB2_0095</t>
  </si>
  <si>
    <t>Putative ABC-type uncharacterized transport system; periplasmic component</t>
  </si>
  <si>
    <t>BAW_20096</t>
  </si>
  <si>
    <t>BAB2_0096</t>
  </si>
  <si>
    <t>BAW_20097</t>
  </si>
  <si>
    <t>BAB2_0097</t>
  </si>
  <si>
    <t>BAW_20098</t>
  </si>
  <si>
    <t>BAB2_0098</t>
  </si>
  <si>
    <t>ornithine decarboxylase  Orn/DAP/Arg</t>
  </si>
  <si>
    <t>BAW_20099</t>
  </si>
  <si>
    <t>BAB2_0099</t>
  </si>
  <si>
    <t>chain-length determining protein</t>
  </si>
  <si>
    <t>Chain length determinant protein; This family includes proteins involved in lipopolysaccharide (lps) biosynthesis. This family comprises the whole length of chain length determinant protein (or wzz protein) that confers a modal distribution of chain length on the O-antigen component of lps</t>
  </si>
  <si>
    <t>BAW_20100</t>
  </si>
  <si>
    <t>BAB2_0100</t>
  </si>
  <si>
    <t>BAW_20101</t>
  </si>
  <si>
    <t>BAB2_0101</t>
  </si>
  <si>
    <t>BAW_20102</t>
  </si>
  <si>
    <t>BAB2_0102</t>
  </si>
  <si>
    <t xml:space="preserve">Frame shift. UDP-N-acetyl-D-mannosaminuronic acid transferase/ Glycosyl transferase WecB/TagA/CpsF family; hihgly similar to BS1330_II0103. </t>
  </si>
  <si>
    <t>BAW_20103</t>
  </si>
  <si>
    <t>BAB2_0103-BAB2_0104</t>
  </si>
  <si>
    <t>BAW_20104</t>
  </si>
  <si>
    <t>BAB2_0105</t>
  </si>
  <si>
    <t>BAW_20105</t>
  </si>
  <si>
    <t>BAB2_0106</t>
  </si>
  <si>
    <t>biotin transporter BioY</t>
  </si>
  <si>
    <t>BAW_20106</t>
  </si>
  <si>
    <t>BAB2_0107</t>
  </si>
  <si>
    <t>BAW_20107</t>
  </si>
  <si>
    <t>BAB2_0108</t>
  </si>
  <si>
    <t>BAW_20108</t>
  </si>
  <si>
    <t>gnd</t>
  </si>
  <si>
    <t>BAB2_0109</t>
  </si>
  <si>
    <t>6-phosphogluconate dehydrogenase</t>
  </si>
  <si>
    <t>catalyzes the formation of D-ribulose 5-phosphate from 6-phospho-D-gluconate</t>
  </si>
  <si>
    <t>BAW_20109</t>
  </si>
  <si>
    <t>BAB2_0110</t>
  </si>
  <si>
    <t>spermidine/putrescine ABC transporter ATPase</t>
  </si>
  <si>
    <t>BAW_20110</t>
  </si>
  <si>
    <t>BAB2_0111</t>
  </si>
  <si>
    <t>spermidine/putrescine ABC transporter permease</t>
  </si>
  <si>
    <t>BAW_20111</t>
  </si>
  <si>
    <t>BAB2_0112</t>
  </si>
  <si>
    <t>BAW_20112</t>
  </si>
  <si>
    <t>BAB2_0113</t>
  </si>
  <si>
    <t>iron ABC transporter substrate-binding protein</t>
  </si>
  <si>
    <t>BAW_20113</t>
  </si>
  <si>
    <t>BAB2_0114</t>
  </si>
  <si>
    <t xml:space="preserve">Frame shift and 67 bp deletion at the middle; drug resistance transporter; Bcr/CflA family; highly similar to BS1330_II0115 and BruAb_0114. </t>
  </si>
  <si>
    <t>BAW_20114</t>
  </si>
  <si>
    <t>BAB2_0116</t>
  </si>
  <si>
    <t>Important deletion at middle; multidrug resistance protein A; similar to BMEII1118; this could be a functional gene.</t>
  </si>
  <si>
    <t>BAW_20115</t>
  </si>
  <si>
    <t>tetR2</t>
  </si>
  <si>
    <t>BAB2_0117</t>
  </si>
  <si>
    <t>TetR family transcriptional regulator</t>
  </si>
  <si>
    <t>BAW_20116</t>
  </si>
  <si>
    <t>vjbR</t>
  </si>
  <si>
    <t>BAB2_0118</t>
  </si>
  <si>
    <t xml:space="preserve">HTH-type quorum sensing-dependent transcriptional regulator vjbR.  VjbR regulated expression of both virB operon and flagellar genes either during vegetative growth or during intracellular infection. Mutant in vjbR  is strongly attenuated in a mouse model of infection. </t>
  </si>
  <si>
    <t>BAW_20117</t>
  </si>
  <si>
    <t>BAB2_0119</t>
  </si>
  <si>
    <t>BAW_20118</t>
  </si>
  <si>
    <t>flhB</t>
  </si>
  <si>
    <t>BAB2_0120</t>
  </si>
  <si>
    <t>flagellar biosynthesis protein FlhB</t>
  </si>
  <si>
    <t>membrane protein responsible for substrate specificity switching from rod/hook-type export to filament-type export</t>
  </si>
  <si>
    <t>BAW_20119</t>
  </si>
  <si>
    <t>fliG</t>
  </si>
  <si>
    <t>BAB2_0121</t>
  </si>
  <si>
    <t xml:space="preserve"> Frame shift; Flagellar motor switch protein FliG; similar to BMEII1113.</t>
  </si>
  <si>
    <t>BAW_20120</t>
  </si>
  <si>
    <t>fliN</t>
  </si>
  <si>
    <t>BAB2_0122</t>
  </si>
  <si>
    <t>flagellar motor switch FliN</t>
  </si>
  <si>
    <t>FliN is one of three proteins (FliG; FliN; FliM) that form the rotor-mounted switch complex (C ring); located at the base of the basal body. This complex interacts with the CheY and CheZ chemotaxis proteins; in addition to contacting components of the motor that determine the direction of flagellar rotation.</t>
  </si>
  <si>
    <t>BAW_20121</t>
  </si>
  <si>
    <t>BPE123</t>
  </si>
  <si>
    <t>BAB2_0123</t>
  </si>
  <si>
    <t>Type IV secreted protein</t>
  </si>
  <si>
    <t xml:space="preserve">BPE123 requires a functional VirB system to be translocated into host cells where it remains associated to the BCVs membranes.  N-terminal 25-aa of BPE123 are necessary for its delivery into host cells by B. abortus VirB system but BPE123 is not essential for B. abortus virulence. </t>
  </si>
  <si>
    <t>BAW_20122</t>
  </si>
  <si>
    <t>fliM</t>
  </si>
  <si>
    <t>BAB2_0124</t>
  </si>
  <si>
    <t xml:space="preserve">Frame shift; flagellar motor switch protein FliM; similar to BS1330_II0124 and BruAb2_0123. </t>
  </si>
  <si>
    <t>BAW_20123</t>
  </si>
  <si>
    <t>motA</t>
  </si>
  <si>
    <t>BAB2_0126</t>
  </si>
  <si>
    <t>With MotB forms the ion channels that couple flagellar rotation to proton/sodium motive force across the membrane and forms the stator elements of the rotary flagellar machine</t>
  </si>
  <si>
    <t>BAW_20124</t>
  </si>
  <si>
    <t>fligF</t>
  </si>
  <si>
    <t>BAB2_0127</t>
  </si>
  <si>
    <t>flagellar basal-body rod protein FlgF</t>
  </si>
  <si>
    <t>BAW_20125</t>
  </si>
  <si>
    <t>flgF</t>
  </si>
  <si>
    <t>BAB2_0128</t>
  </si>
  <si>
    <t>flagellar basal body rod protein FlgF</t>
  </si>
  <si>
    <t>FlgF; with FlgB and C; makes up the proximal portion of the flagellar basal body rod; Bradyrhizobium have one thick flagellum and several thin flagella; the protein in this cluster is associated with the thin flagella</t>
  </si>
  <si>
    <t>BAW_20126</t>
  </si>
  <si>
    <t>fliI</t>
  </si>
  <si>
    <t>BAB2_0129</t>
  </si>
  <si>
    <t>flagellar protein export ATPase FliI</t>
  </si>
  <si>
    <t>involved in type III protein export during flagellum assembly</t>
  </si>
  <si>
    <t>BAW_20127</t>
  </si>
  <si>
    <t>BAB2_0130</t>
  </si>
  <si>
    <t>BAW_20128</t>
  </si>
  <si>
    <t>BAB2_0131</t>
  </si>
  <si>
    <t>BAW_20129</t>
  </si>
  <si>
    <t>BAB2_0132</t>
  </si>
  <si>
    <t xml:space="preserve">	Putative flippase GtrA (transmembrane translocaseof bactoprenol-linked glucose) [Lipid transport and metabolism]</t>
  </si>
  <si>
    <t>BAW_20130</t>
  </si>
  <si>
    <t>BAB2_0133</t>
  </si>
  <si>
    <t>bactoprenol glucosyl transferase</t>
  </si>
  <si>
    <t>BAW_20131</t>
  </si>
  <si>
    <t>BAB2_0134</t>
  </si>
  <si>
    <t>Glu/Leu/Phe/Val dehydrogenase</t>
  </si>
  <si>
    <t>BAW_20132</t>
  </si>
  <si>
    <t>BAB2_0135</t>
  </si>
  <si>
    <t>dolichyl-phosphate-mannose-protein mannosyltransferase family protein</t>
  </si>
  <si>
    <t>BAW_20133</t>
  </si>
  <si>
    <t>araC2</t>
  </si>
  <si>
    <t>BAB2_0136</t>
  </si>
  <si>
    <t>BAW_20134</t>
  </si>
  <si>
    <t>BAB2_0137</t>
  </si>
  <si>
    <t>BAW_20135</t>
  </si>
  <si>
    <t>BAB2_0138</t>
  </si>
  <si>
    <t>SyrB family protein</t>
  </si>
  <si>
    <t>BAW_20136</t>
  </si>
  <si>
    <t>BAB2_0139</t>
  </si>
  <si>
    <t>BAW_20137</t>
  </si>
  <si>
    <t>BAB2_0140</t>
  </si>
  <si>
    <t>major facilitator superfamily transporter</t>
  </si>
  <si>
    <t>BAW_20138</t>
  </si>
  <si>
    <t>BAB2_0141</t>
  </si>
  <si>
    <t>Class II aldolase/adducin; N-terminal</t>
  </si>
  <si>
    <t>BAW_20139</t>
  </si>
  <si>
    <t>BAB2_0142</t>
  </si>
  <si>
    <t>Putative dTDP-glucose 4;6-dehydratase; This protein is related to UDP-glucose 4-epimerase (GalE) and likewise has an NAD cofactor. [Cell envelope; Biosynthesis and degradation of surface polysaccharides and lipopolysaccharides]</t>
  </si>
  <si>
    <t>BAW_20140</t>
  </si>
  <si>
    <t>deoR1</t>
  </si>
  <si>
    <t>BAB2_0143</t>
  </si>
  <si>
    <t>DeoR family transcriptional regulator</t>
  </si>
  <si>
    <t>BAW_20141</t>
  </si>
  <si>
    <t>BAB2_0144</t>
  </si>
  <si>
    <t>hydroxypyruvate isomerase</t>
  </si>
  <si>
    <t>BAW_20142</t>
  </si>
  <si>
    <t>BAB2_0145</t>
  </si>
  <si>
    <t>Putative membrane protein with domain  YgbK</t>
  </si>
  <si>
    <t>BAW_20143</t>
  </si>
  <si>
    <t>BAB2_0146</t>
  </si>
  <si>
    <t>Frame shift; D-Beta- Hydroxybutyrate dehydrogenase; 3-hydroxyisobutyrate dehydrogenase; similar to BMEII1090 and BruAb2_0145.</t>
  </si>
  <si>
    <t>BAW_20144</t>
  </si>
  <si>
    <t>BAB2_0147</t>
  </si>
  <si>
    <t>BAW_20145</t>
  </si>
  <si>
    <t>flgB</t>
  </si>
  <si>
    <t>BAB2_0148</t>
  </si>
  <si>
    <t>flagellar basal body rod protein FlgB</t>
  </si>
  <si>
    <t>with FlgF and C makes up the proximal portion of the flagellar basal body rod; Bradyrhizobium have one thick flagellum and several thin flagella; the proteins in this cluster are associated with the thin flagella</t>
  </si>
  <si>
    <t>BAW_20146</t>
  </si>
  <si>
    <t>flgC</t>
  </si>
  <si>
    <t>BAB2_0149</t>
  </si>
  <si>
    <t>flagellar basal body rod protein FlgC</t>
  </si>
  <si>
    <t>with FlgF and B makes up the proximal portion of the flagellar basal body rod</t>
  </si>
  <si>
    <t>BAW_20147</t>
  </si>
  <si>
    <t>fliE</t>
  </si>
  <si>
    <t>BAB2_0150</t>
  </si>
  <si>
    <t>flagellar hook-basal body protein FliE</t>
  </si>
  <si>
    <t>forms a junction between the M-ring and FlgB during flagella biosynthesis; Bradyrhizobium has one thick flagellum and several thin flagella; the protein in this cluster is associated with the thin flagella</t>
  </si>
  <si>
    <t>BAW_20148</t>
  </si>
  <si>
    <t>flgG</t>
  </si>
  <si>
    <t>BAB2_0151</t>
  </si>
  <si>
    <t>flagellar basal body rod protein FlgG</t>
  </si>
  <si>
    <t>makes up the distal portion of the flagellar basal body rod; Bradyrhizobium has one thick flagellum and several thin flagella; the Bradyrhizobium protein in this cluster is associated with the thick flagella</t>
  </si>
  <si>
    <t>BAW_20149</t>
  </si>
  <si>
    <t>flgA</t>
  </si>
  <si>
    <t>BAB2_0152</t>
  </si>
  <si>
    <t>flagellar basal body P-ring biosynthesis protein FlgA</t>
  </si>
  <si>
    <t>required for the assembly of the flagellar basal body P-ring; Bradyrhizobium japonicum has two types of flagella; a single thick flagella and a few thin flagella; the protein in this cluster is associated with the thin flagella</t>
  </si>
  <si>
    <t>BAW_20150</t>
  </si>
  <si>
    <t>flgI</t>
  </si>
  <si>
    <t>BAB2_0153</t>
  </si>
  <si>
    <t xml:space="preserve">Premature stop codon; flagellar P-ring protein FlgI; similar to BS1330_II0155 and BruAb2_0152. </t>
  </si>
  <si>
    <t>BAW_20151</t>
  </si>
  <si>
    <t>BAB2_0155</t>
  </si>
  <si>
    <t>motility protein motE</t>
  </si>
  <si>
    <t>BAW_20152</t>
  </si>
  <si>
    <t>flgH</t>
  </si>
  <si>
    <t>BAB2_0156</t>
  </si>
  <si>
    <t>flagellar basal body L-ring protein</t>
  </si>
  <si>
    <t>part of the flagellar basal body which consists of four rings L;P; S and M mounted on a central rod</t>
  </si>
  <si>
    <t>BAW_20153</t>
  </si>
  <si>
    <t>fliL</t>
  </si>
  <si>
    <t>BAB2_0157</t>
  </si>
  <si>
    <t>flagellar basal body-associated protein FliL</t>
  </si>
  <si>
    <t>BAW_20154</t>
  </si>
  <si>
    <t>fliP</t>
  </si>
  <si>
    <t>BAB2_0158</t>
  </si>
  <si>
    <t>flagellar biosynthesis protein FliP</t>
  </si>
  <si>
    <t>FliP; with proteins FliQ and FliR; forms the core of the central channel in the flagella export apparatus</t>
  </si>
  <si>
    <t>BAW_20155</t>
  </si>
  <si>
    <t>BAB2_0159</t>
  </si>
  <si>
    <t>BAW_20156</t>
  </si>
  <si>
    <t>BAB2_0160</t>
  </si>
  <si>
    <t>BAW_20157</t>
  </si>
  <si>
    <t>lysR16</t>
  </si>
  <si>
    <t>BAB2_0161</t>
  </si>
  <si>
    <t>BAW_20158</t>
  </si>
  <si>
    <t>BAB2_0162</t>
  </si>
  <si>
    <t>CoA transferase</t>
  </si>
  <si>
    <t>BAW_20159</t>
  </si>
  <si>
    <t>BAB2_0163</t>
  </si>
  <si>
    <t>metal-binding domain containing of MaoC dehydratase</t>
  </si>
  <si>
    <t>BAW_20160</t>
  </si>
  <si>
    <t>BAB2_0164</t>
  </si>
  <si>
    <t>citrate lyase subunit beta</t>
  </si>
  <si>
    <t>BAW_20161</t>
  </si>
  <si>
    <t>BAB2_0165</t>
  </si>
  <si>
    <t>cytochrome b561</t>
  </si>
  <si>
    <t>nickel-dependent hydrogenase b-type cytochrome subunit</t>
  </si>
  <si>
    <t>BAW_20162</t>
  </si>
  <si>
    <t>BAB2_0166</t>
  </si>
  <si>
    <t xml:space="preserve">Frame shift; predicted protein; highly similar to BS1330_II0168; BruAb2_0166 and BMEII1072. </t>
  </si>
  <si>
    <t>BAW_20163</t>
  </si>
  <si>
    <t>BS1330_II0169</t>
  </si>
  <si>
    <t>corresponds to BRA0172</t>
  </si>
  <si>
    <t>BAW_20164</t>
  </si>
  <si>
    <t>BAB2_0167</t>
  </si>
  <si>
    <t xml:space="preserve">Frame shift and several diferences in amino acid composition; outer membrane autotransporter; similar to BS1330_II0170. </t>
  </si>
  <si>
    <t>BAW_20165</t>
  </si>
  <si>
    <t>cycA</t>
  </si>
  <si>
    <t>BAB2_0169</t>
  </si>
  <si>
    <t>BAW_20166</t>
  </si>
  <si>
    <t>BAB2_0170</t>
  </si>
  <si>
    <t>BAW_20167</t>
  </si>
  <si>
    <t>BAB2_0171</t>
  </si>
  <si>
    <t>BAW_20168</t>
  </si>
  <si>
    <t>gntR18</t>
  </si>
  <si>
    <t>BAB2_0172</t>
  </si>
  <si>
    <t>BAW_20169</t>
  </si>
  <si>
    <t>lysR15</t>
  </si>
  <si>
    <t>BAB2_0173</t>
  </si>
  <si>
    <t>BAW_20170</t>
  </si>
  <si>
    <t>glcD</t>
  </si>
  <si>
    <t>BAB2_0174</t>
  </si>
  <si>
    <t>glycolate oxidase; subunit GlcD</t>
  </si>
  <si>
    <t>BAW_20171</t>
  </si>
  <si>
    <t>glcE</t>
  </si>
  <si>
    <t>BAB2_0175</t>
  </si>
  <si>
    <t>2-hydroxy-acid oxidase; subunit GlcE</t>
  </si>
  <si>
    <t>BAW_20172</t>
  </si>
  <si>
    <t>glcF</t>
  </si>
  <si>
    <t>BAB2_0176</t>
  </si>
  <si>
    <t>2-hydroxy-acid oxidase subunit GlcF</t>
  </si>
  <si>
    <t>BAW_20173</t>
  </si>
  <si>
    <t>BAB2_0177</t>
  </si>
  <si>
    <t>2;5-diketo-d-gluconic acid reductase</t>
  </si>
  <si>
    <t>BAW_20174</t>
  </si>
  <si>
    <t>BAB2_0178</t>
  </si>
  <si>
    <t xml:space="preserve"> Frame shift; conserved predicted protein; similar to BS1330_II0181 and BruAb2_0179. </t>
  </si>
  <si>
    <t>BAW_20175</t>
  </si>
  <si>
    <t>tag</t>
  </si>
  <si>
    <t>BAB2_0179</t>
  </si>
  <si>
    <t>DNA-3-methyladenine glycosylase I</t>
  </si>
  <si>
    <t>BAW_20176</t>
  </si>
  <si>
    <t>BAB2_0180</t>
  </si>
  <si>
    <t>amino acid transporter LysE</t>
  </si>
  <si>
    <t>BAW_20177</t>
  </si>
  <si>
    <t>hisS</t>
  </si>
  <si>
    <t>BAB2_0181</t>
  </si>
  <si>
    <t>histidyl-tRNA synthetase</t>
  </si>
  <si>
    <t>catalyzes a two-step reaction; first charging a histidine molecule by linking its carboxyl group to the alpha-phosphate of ATP; followed by transfer of the aminoacyl-adenylate to its tRNA; class II aminoacyl-tRNA synthetase; forms homodimers; some organisms have a paralogous gene; hisZ; that is similar to hisS and produces a protein that performs the first step in histidine biosynthesis along with HisG</t>
  </si>
  <si>
    <t>BAW_20178</t>
  </si>
  <si>
    <t>hisZ</t>
  </si>
  <si>
    <t>BAB2_0182</t>
  </si>
  <si>
    <t>ATP phosphoribosyltransferase regulatory subunit</t>
  </si>
  <si>
    <t>May allow the feedback regulation of ATP phosphoribosyltransferase activity by histidine</t>
  </si>
  <si>
    <t>BAW_20179</t>
  </si>
  <si>
    <t>hisG</t>
  </si>
  <si>
    <t>BAB2_0183</t>
  </si>
  <si>
    <t>ATP phosphoribosyltransferase catalytic subunit</t>
  </si>
  <si>
    <t>short form of enzyme; requires HisZ for function; catalyzes the formation of N'-5'-phosphoribosyl-ATP from phosphoribosyl pyrophosphate; crucial role in histidine biosynthesis; forms heteromultimer of HisG and HisZ</t>
  </si>
  <si>
    <t>BAW_20180</t>
  </si>
  <si>
    <t>ggt</t>
  </si>
  <si>
    <t>BAB2_0184</t>
  </si>
  <si>
    <t>glucose/galactose transporter</t>
  </si>
  <si>
    <t>glucose/galactose transporter/ MFS transporte</t>
  </si>
  <si>
    <t>BAW_20181</t>
  </si>
  <si>
    <t>BAB2_0185</t>
  </si>
  <si>
    <t>Putative membrane protein DoxD-like</t>
  </si>
  <si>
    <t>BAW_20182</t>
  </si>
  <si>
    <t>fumC</t>
  </si>
  <si>
    <t>BAB2_0186</t>
  </si>
  <si>
    <t>fumarate hydratase</t>
  </si>
  <si>
    <t>class II family (does not require metal); tetrameric enzyme; fumarase C; reversibly converts (S)-malate to fumarate and water; functions in the TCA cycle</t>
  </si>
  <si>
    <t>BAW_20183</t>
  </si>
  <si>
    <t>BAB2_0187</t>
  </si>
  <si>
    <t>BAW_20184</t>
  </si>
  <si>
    <t>BAB2_0188</t>
  </si>
  <si>
    <t>BAW_20185</t>
  </si>
  <si>
    <t>groEL</t>
  </si>
  <si>
    <t>BAB2_0189</t>
  </si>
  <si>
    <t>chaperonin GroEL</t>
  </si>
  <si>
    <t>60 kDa chaperone family; promotes refolding of misfolded polypeptides especially under stressful conditions; forms two stacked rings of heptamers to form a barrel-shaped 14mer; ends can be capped by GroES; misfolded proteins enter the barrel where they are refolded when GroES binds; many bacteria have multiple copies of the groEL gene which are active under different environmental conditions; the B.japonicum protein in this cluster is expressed constitutively; in Rhodobacter; Corynebacterium and Rhizobium this protein is essential for growth</t>
  </si>
  <si>
    <t>BAW_20186</t>
  </si>
  <si>
    <t>groES</t>
  </si>
  <si>
    <t>BAB2_0190</t>
  </si>
  <si>
    <t>molecular chaperone GroES</t>
  </si>
  <si>
    <t>10 kDa chaperonin; Cpn10; GroES; forms homoheptameric ring; binds to one or both ends of the GroEL double barrel in the presence of adenine nucleotides capping it; folding of unfolded substrates initiates in a GroEL-substrate bound and capped by GroES; release of the folded substrate is dependent on ATP binding and hydrolysis in the trans ring</t>
  </si>
  <si>
    <t>BAW_20187</t>
  </si>
  <si>
    <t>BAB2_0191</t>
  </si>
  <si>
    <t>BAW_20188</t>
  </si>
  <si>
    <t>BAB2_0192</t>
  </si>
  <si>
    <t>BAW_20189</t>
  </si>
  <si>
    <t>BAB2_0193</t>
  </si>
  <si>
    <t>bifunctional riboflavin kinase/FMN adenylyltransferase</t>
  </si>
  <si>
    <t>catalyzes the formation of FMN from riboflavin and the formation of FAD from FMN; in Bacillus the ribC gene has both flavokinase and FAD synthetase activities</t>
  </si>
  <si>
    <t>BAW_20190</t>
  </si>
  <si>
    <t>ileS</t>
  </si>
  <si>
    <t>BAB2_0194</t>
  </si>
  <si>
    <t>isoleucyl-tRNA synthetase</t>
  </si>
  <si>
    <t>IleRS; catalyzes the formation of isoleucyl-tRNA(Ile) from isoleucine and tRNA(Ile); since isoleucine and other amino acids such as valine are similar; there are additional editing function in this enzyme; one is involved in hydrolysis of activated valine-AMP and the other is involved in deacylation of mischarged Val-tRNA(Ile); there are two active sites; one for aminoacylation and one for editing; class-I aminoacyl-tRNA synthetase family; some organisms carry two different copies of this enzyme</t>
  </si>
  <si>
    <t>BAW_20191</t>
  </si>
  <si>
    <t>BAB2_0195</t>
  </si>
  <si>
    <t>BAW_20192</t>
  </si>
  <si>
    <t>BAB2_0196</t>
  </si>
  <si>
    <t>BAW_20193</t>
  </si>
  <si>
    <t>BAB2_0197</t>
  </si>
  <si>
    <t>cytidine/deoxycytidylate deaminase</t>
  </si>
  <si>
    <t>BAW_20194</t>
  </si>
  <si>
    <t>rsuA</t>
  </si>
  <si>
    <t>BAB2_0198</t>
  </si>
  <si>
    <t>RNA pseudouridylate synthase</t>
  </si>
  <si>
    <t>BAW_20195</t>
  </si>
  <si>
    <t>BAB2_0199</t>
  </si>
  <si>
    <t>N-6 adenine-specific DNA methyltransferase</t>
  </si>
  <si>
    <t>BAW_20196</t>
  </si>
  <si>
    <t>BAB2_0200</t>
  </si>
  <si>
    <t>zinc protease</t>
  </si>
  <si>
    <t>similar to BMEII1037 and BruAb2_0203; GB:AAB91908.1; protease</t>
  </si>
  <si>
    <t>BAW_20197</t>
  </si>
  <si>
    <t>BAB2_0201</t>
  </si>
  <si>
    <t xml:space="preserve">This region contains a frame shift and a premature stop codon; zinc protease; similar to BMEII1036 and BruAb2_0204. </t>
  </si>
  <si>
    <t>BAW_20198</t>
  </si>
  <si>
    <t>BAB2_0203</t>
  </si>
  <si>
    <t>BAW_20199</t>
  </si>
  <si>
    <t>BAB2_0204</t>
  </si>
  <si>
    <t>TrkA-N:potassium efflux system protein</t>
  </si>
  <si>
    <t>BAW_20200</t>
  </si>
  <si>
    <t>pmbA</t>
  </si>
  <si>
    <t>BAB2_0205</t>
  </si>
  <si>
    <t>modulator of DNA gyrase</t>
  </si>
  <si>
    <t>BAW_20201</t>
  </si>
  <si>
    <t>BAB2_0206</t>
  </si>
  <si>
    <t>BAW_20202</t>
  </si>
  <si>
    <t>BAB2_0207</t>
  </si>
  <si>
    <t>BAW_20203</t>
  </si>
  <si>
    <t>BAB2_0208</t>
  </si>
  <si>
    <t>BAW_20204</t>
  </si>
  <si>
    <t>kdtA</t>
  </si>
  <si>
    <t>BAB2_0209</t>
  </si>
  <si>
    <t>3-deoxy-D-manno-octulosonic-acid transferase</t>
  </si>
  <si>
    <t>catalyzes the transfer of 2-keto-3-deoxy-D-manno-octulosonic acid to lipid A</t>
  </si>
  <si>
    <t>BAW_20205</t>
  </si>
  <si>
    <t>lpxK</t>
  </si>
  <si>
    <t>BAB2_0210</t>
  </si>
  <si>
    <t>tetraacyldisaccharide 4'-kinase</t>
  </si>
  <si>
    <t>transfers the gamma-phosphate of ATP to the 4' position of a tetraacyldisaccharide 1-phosphate intermediate to form tetraacyldisaccharide 1;4'-bis-phosphate</t>
  </si>
  <si>
    <t>BAW_20206</t>
  </si>
  <si>
    <t>BAB2_0211</t>
  </si>
  <si>
    <t>BAW_20207</t>
  </si>
  <si>
    <t>mutL</t>
  </si>
  <si>
    <t>BAB2_0212</t>
  </si>
  <si>
    <t>DNA mismatch repair protein</t>
  </si>
  <si>
    <t>This protein is involved in the repair of mismatches in DNA. It is required for dam-dependent methyl-directed DNA mismatch repair. Promotes the formation of a stable complex between two or more DNA-binding proteins in an ATP-dependent manner without itself being part of a final effector complex</t>
  </si>
  <si>
    <t>BAW_20208</t>
  </si>
  <si>
    <t>mucK</t>
  </si>
  <si>
    <t>BAB2_0213</t>
  </si>
  <si>
    <t>Cis;cis-muconate transport protein MucK</t>
  </si>
  <si>
    <t>binding-protein dependent transport system inner membrane protein. Major facilitator transporter</t>
  </si>
  <si>
    <t>BAW_20209</t>
  </si>
  <si>
    <t>acaD2</t>
  </si>
  <si>
    <t>BAB2_0214</t>
  </si>
  <si>
    <t>BAW_20210</t>
  </si>
  <si>
    <t>iclR2</t>
  </si>
  <si>
    <t>BAB2_0215</t>
  </si>
  <si>
    <t>IclR family transcriptional regulator</t>
  </si>
  <si>
    <t>BAW_20211</t>
  </si>
  <si>
    <t>BAB2_0216</t>
  </si>
  <si>
    <t xml:space="preserve"> Frame shift; enoyl-CoA hydratase/isomerase; similar to BS1330_II0219 and BruAb2_0218.</t>
  </si>
  <si>
    <t>BAW_20212</t>
  </si>
  <si>
    <t>BAB2_0217</t>
  </si>
  <si>
    <t xml:space="preserve">Frame shift; 3-hydroxyacyl-CoA dehydrogenase; similar to BS1330_II0220 and BruAb2_0219. </t>
  </si>
  <si>
    <t>BAW_20213</t>
  </si>
  <si>
    <t>BAB2_0218</t>
  </si>
  <si>
    <t xml:space="preserve"> Truncated; CAIB/BAIF family protein; similar to BS1330_II0221 and BruAb2_0220. </t>
  </si>
  <si>
    <t>BAW_20214</t>
  </si>
  <si>
    <t>BAB2_0219</t>
  </si>
  <si>
    <t>2;4-dienoyl-CoA reductase</t>
  </si>
  <si>
    <t>NNNN gap</t>
  </si>
  <si>
    <t>BAW_20215</t>
  </si>
  <si>
    <t>merR6</t>
  </si>
  <si>
    <t>BAB2_0220</t>
  </si>
  <si>
    <t>BAW_20216</t>
  </si>
  <si>
    <t>tcfS</t>
  </si>
  <si>
    <t>BAB2_0221</t>
  </si>
  <si>
    <t>Two component sensor histidine kinase TcfS</t>
  </si>
  <si>
    <t>BAW_20217</t>
  </si>
  <si>
    <t>tcfR</t>
  </si>
  <si>
    <t>BAB2_0222</t>
  </si>
  <si>
    <t>two component response regulator TcfR</t>
  </si>
  <si>
    <t>BAW_20218</t>
  </si>
  <si>
    <t>BAB2_0223</t>
  </si>
  <si>
    <t>Putative peptidase propeptide and YPEB domain; This region is likely to have a protease inhibitory function</t>
  </si>
  <si>
    <t>BAW_20219</t>
  </si>
  <si>
    <t>BAB2_0224</t>
  </si>
  <si>
    <t>Tat pathway signal protein</t>
  </si>
  <si>
    <t>BAW_20220</t>
  </si>
  <si>
    <t>BAB2_0225</t>
  </si>
  <si>
    <t xml:space="preserve">Frame shift; oxidoreductase; FAD-binding; predicted; similar to BS1330_II0230 and BruAb2_0228. </t>
  </si>
  <si>
    <t>BAW_20221</t>
  </si>
  <si>
    <t>ApbE</t>
  </si>
  <si>
    <t>BAB2_0227</t>
  </si>
  <si>
    <t>thiamine biosynthesis lipoprotein ApbE</t>
  </si>
  <si>
    <t>BAW_20222</t>
  </si>
  <si>
    <t>BAB2_0228</t>
  </si>
  <si>
    <t xml:space="preserve">Important deletion at N-terminal; diguanylate cyclase; GAF/GGDEF domain-containing protein; highly similar to BS1330_II0232. </t>
  </si>
  <si>
    <t>BAW_20223</t>
  </si>
  <si>
    <t>BAB2_0229</t>
  </si>
  <si>
    <t xml:space="preserve">This region is similar to only a portion of BS1330_II0995 due to a large genomic inversion relative to the genomic sequences of Brucella abortus and Brucella suis; conserved predicted protein; similar to BS1330_II0995 and BruAb2_0231. </t>
  </si>
  <si>
    <t>BAW_20224</t>
  </si>
  <si>
    <t>BAB2_0230</t>
  </si>
  <si>
    <t>BAW_20225</t>
  </si>
  <si>
    <t>BAB2_0231</t>
  </si>
  <si>
    <t>biphenyl-2;3-diol 1;2-dioxygenase III</t>
  </si>
  <si>
    <t>BAW_20226</t>
  </si>
  <si>
    <t>BAB2_0232</t>
  </si>
  <si>
    <t>BAW_20227</t>
  </si>
  <si>
    <t>BAB2_0233</t>
  </si>
  <si>
    <t>BAW_20228</t>
  </si>
  <si>
    <t>BAB2_0234</t>
  </si>
  <si>
    <t>Putative protein of glycosyl hydrolase family 36</t>
  </si>
  <si>
    <t>BAW_20229</t>
  </si>
  <si>
    <t>iclR4</t>
  </si>
  <si>
    <t>BAB2_0235</t>
  </si>
  <si>
    <t>IclR family transcriptional regulatory</t>
  </si>
  <si>
    <t>BAW_20230</t>
  </si>
  <si>
    <t>rbsB-3</t>
  </si>
  <si>
    <t>BAB2_0236</t>
  </si>
  <si>
    <t xml:space="preserve">Frame shift; ribose ABC transporter substrate-binding protein; similar to BS1330_II0988 and BruAb2_0238. </t>
  </si>
  <si>
    <t>BAW_20231</t>
  </si>
  <si>
    <t>rbsA-4</t>
  </si>
  <si>
    <t>BAB2_0238</t>
  </si>
  <si>
    <t>BAW_20232</t>
  </si>
  <si>
    <t>rbsC-5</t>
  </si>
  <si>
    <t>BAB2_0239</t>
  </si>
  <si>
    <t>BAW_20233</t>
  </si>
  <si>
    <t>rbsC-4</t>
  </si>
  <si>
    <t>BAB2_0240</t>
  </si>
  <si>
    <t>BAW_20234</t>
  </si>
  <si>
    <t>BAB2_0241</t>
  </si>
  <si>
    <t>YjgF-like protein:endoribonuclease L-PSP</t>
  </si>
  <si>
    <t>BAW_20235</t>
  </si>
  <si>
    <t>BAB2_0242</t>
  </si>
  <si>
    <t>sulfoxide reductase heme-binding subunit YedZ</t>
  </si>
  <si>
    <t>in Escherichia coli this inner membrane protein was found to anchor the periplasmic catalytic oxidoreductase YedY; sulfite oxidase activity not demonstrated; contains heme</t>
  </si>
  <si>
    <t>BAW_20236</t>
  </si>
  <si>
    <t>BAB2_0243</t>
  </si>
  <si>
    <t>sulfoxide reductase catalytic subunit yedY</t>
  </si>
  <si>
    <t>in Escherichia coli this periplasmic enzyme was found to encode the periplasmic catalytic subunit of an oxidoreductase; sulfite oxidase activity not demonstrated; requires inner membrane anchor protein YedZ</t>
  </si>
  <si>
    <t>BAW_20237</t>
  </si>
  <si>
    <t>BAB2_0244</t>
  </si>
  <si>
    <t>carboxylesterase</t>
  </si>
  <si>
    <t>esterase/lipase/thioesterase; active site</t>
  </si>
  <si>
    <t>BAW_20238</t>
  </si>
  <si>
    <t>BAB2_0245</t>
  </si>
  <si>
    <t>BAW_20239</t>
  </si>
  <si>
    <t>CobW</t>
  </si>
  <si>
    <t>BAB2_0246</t>
  </si>
  <si>
    <t>cobalamin biosynthesis protein CobW</t>
  </si>
  <si>
    <t>BAW_20240</t>
  </si>
  <si>
    <t>BAB2_0247</t>
  </si>
  <si>
    <t>creatininase</t>
  </si>
  <si>
    <t>BAW_20241</t>
  </si>
  <si>
    <t>BAB2_0248</t>
  </si>
  <si>
    <t>BAW_20242</t>
  </si>
  <si>
    <t>BAB2_0249</t>
  </si>
  <si>
    <t>BAW_20243</t>
  </si>
  <si>
    <t>BAB2_0250</t>
  </si>
  <si>
    <t>BAW_20244</t>
  </si>
  <si>
    <t>BAB2_0251</t>
  </si>
  <si>
    <t>BAW_20245</t>
  </si>
  <si>
    <t>BAB2_0252</t>
  </si>
  <si>
    <t>glutamine amidotransferase</t>
  </si>
  <si>
    <t>BAW_20246</t>
  </si>
  <si>
    <t>BAB2_0253</t>
  </si>
  <si>
    <t>2-deoxy-D-gluconate 3-dehydrogenase</t>
  </si>
  <si>
    <t>DNA topoisomerase II</t>
  </si>
  <si>
    <t>BAW_20247</t>
  </si>
  <si>
    <t>BAB2_0254</t>
  </si>
  <si>
    <t>BAW_20248</t>
  </si>
  <si>
    <t>BAB2_0255</t>
  </si>
  <si>
    <t xml:space="preserve">Frame shift; GGDEF domain protein; diguanylate cyclase; similar to BS1330_II0971 and BruAb2_0255. </t>
  </si>
  <si>
    <t>BAW_20249</t>
  </si>
  <si>
    <t>BAB2_0257</t>
  </si>
  <si>
    <t>6-aminohexanoate-dimer hydrolase</t>
  </si>
  <si>
    <t>BAW_20250</t>
  </si>
  <si>
    <t>BAB2_0258</t>
  </si>
  <si>
    <t>No differences found to consider it a pseudogene; corresponds to BS1330_II0969</t>
  </si>
  <si>
    <t>BAW_20251</t>
  </si>
  <si>
    <t>BAB2_0259</t>
  </si>
  <si>
    <t>RNA recognition motif-containing protein</t>
  </si>
  <si>
    <t>BAW_20252</t>
  </si>
  <si>
    <t>BAB2_0260</t>
  </si>
  <si>
    <t>Bacterial aa3 type cytochrome c oxidase subunit IV</t>
  </si>
  <si>
    <t>BAW_20253</t>
  </si>
  <si>
    <t>pntA</t>
  </si>
  <si>
    <t>BAB2_0261</t>
  </si>
  <si>
    <t>NAD(P) transhydrogenase subunit alpha</t>
  </si>
  <si>
    <t>BAW_20254</t>
  </si>
  <si>
    <t>pntAB</t>
  </si>
  <si>
    <t>BAB2_0262</t>
  </si>
  <si>
    <t>BAW_20255</t>
  </si>
  <si>
    <t>pntB</t>
  </si>
  <si>
    <t>BAB2_0263</t>
  </si>
  <si>
    <t>NAD(P) transhydrogenase subunit beta</t>
  </si>
  <si>
    <t>BAW_20256</t>
  </si>
  <si>
    <t>BAB2_0264</t>
  </si>
  <si>
    <t>BAW_20257</t>
  </si>
  <si>
    <t>BAB2_0265</t>
  </si>
  <si>
    <t>BAW_20258</t>
  </si>
  <si>
    <t>BAB2_0266</t>
  </si>
  <si>
    <t>nodulation protein NodN</t>
  </si>
  <si>
    <t>BAW_20259</t>
  </si>
  <si>
    <t>BAB2_0267</t>
  </si>
  <si>
    <t xml:space="preserve"> Frame shift; predicted protein; similar to BS1330_II0959 and BruAb2_0268.</t>
  </si>
  <si>
    <t>BAW_20260</t>
  </si>
  <si>
    <t>rpsU</t>
  </si>
  <si>
    <t>BAB2_0269</t>
  </si>
  <si>
    <t>30S ribosomal protein S21</t>
  </si>
  <si>
    <t>a small basic protein that is one of the last in the subunit assembly; omission does not prevent assembly but the subunit is inactive; binds central domain of 16S rRNA</t>
  </si>
  <si>
    <t>BAW_20261</t>
  </si>
  <si>
    <t>BAB2_0270</t>
  </si>
  <si>
    <t>BAW_20262</t>
  </si>
  <si>
    <t>BAB2_0271</t>
  </si>
  <si>
    <t>GlcNAc transferase</t>
  </si>
  <si>
    <t>BAW_20263</t>
  </si>
  <si>
    <t>BAB2_0272</t>
  </si>
  <si>
    <t>BAW_20264</t>
  </si>
  <si>
    <t>BAB2_0273</t>
  </si>
  <si>
    <t>BAW_20265</t>
  </si>
  <si>
    <t>BAB2_0274</t>
  </si>
  <si>
    <t>methionine ABC transporter ATP-binding protein</t>
  </si>
  <si>
    <t>BAW_20266</t>
  </si>
  <si>
    <t>BAB2_0275</t>
  </si>
  <si>
    <t>ABC transporter substrate-binding protein</t>
  </si>
  <si>
    <t>YaeC family lipoprotein</t>
  </si>
  <si>
    <t>BAW_20267</t>
  </si>
  <si>
    <t>BAB2_0276</t>
  </si>
  <si>
    <t>BAW_20268</t>
  </si>
  <si>
    <t>BAB2_0277</t>
  </si>
  <si>
    <t>BAW_20269</t>
  </si>
  <si>
    <t>BAB2_0278</t>
  </si>
  <si>
    <t>BAW_20270</t>
  </si>
  <si>
    <t>BAB2_0279</t>
  </si>
  <si>
    <t>BAW_20271</t>
  </si>
  <si>
    <t>BAB2_0280</t>
  </si>
  <si>
    <t>BAW_20272</t>
  </si>
  <si>
    <t>BAB2_0281</t>
  </si>
  <si>
    <t>amino acid ABC transporter ATP-binding protein</t>
  </si>
  <si>
    <t>BAW_20273</t>
  </si>
  <si>
    <t>BAB2_0282</t>
  </si>
  <si>
    <t>BAW_20274</t>
  </si>
  <si>
    <t>BAB2_0283</t>
  </si>
  <si>
    <t>BAW_20275</t>
  </si>
  <si>
    <t>lysR11</t>
  </si>
  <si>
    <t>BAB2_0284</t>
  </si>
  <si>
    <t>BAW_20276</t>
  </si>
  <si>
    <t>BAB2_0285</t>
  </si>
  <si>
    <t>Putative 4-aminobutyrate aminotransferase or related aminotransferase</t>
  </si>
  <si>
    <t>BAW_20277</t>
  </si>
  <si>
    <t>BAB2_0286</t>
  </si>
  <si>
    <t>BAW_20278</t>
  </si>
  <si>
    <t>BAB2_0287</t>
  </si>
  <si>
    <t>D-aminopeptidase</t>
  </si>
  <si>
    <t>intracellular enzymes acting on low molecular weight D-amino acid amides; esters and oligopeptides containing D-amino acids; these proteases release the N-terminal D-amino acid from a peptide; and show higher affinity for D-Ala; D-Ser or D-Thr; no preference for the stereochemistry of the second amino acid</t>
  </si>
  <si>
    <t>BAW_20279</t>
  </si>
  <si>
    <t>BAB2_0288</t>
  </si>
  <si>
    <t>Pyruvate decarboxylase</t>
  </si>
  <si>
    <t>catalyzes the formation of 2-acetolactate from pyruvate; leucine sensitive; also known as acetolactate synthase large subunit</t>
  </si>
  <si>
    <t>BAW_20280</t>
  </si>
  <si>
    <t>BAB2_0289</t>
  </si>
  <si>
    <t>BAW_20281</t>
  </si>
  <si>
    <t>gntR15</t>
  </si>
  <si>
    <t>BAB2_0290</t>
  </si>
  <si>
    <t>BAW_20282</t>
  </si>
  <si>
    <t>BAB2_0291</t>
  </si>
  <si>
    <t>Putative part of inner membrane ABC transporter permease protein YjfF</t>
  </si>
  <si>
    <t>BAW_20283</t>
  </si>
  <si>
    <t>BAB2_0292</t>
  </si>
  <si>
    <t>fumarylacetoacetate (FAA) hydrolase family protein</t>
  </si>
  <si>
    <t>BAW_20284</t>
  </si>
  <si>
    <t>BAB2_0293</t>
  </si>
  <si>
    <t>galactose 1-dehydrogenase</t>
  </si>
  <si>
    <t>BAW_20285</t>
  </si>
  <si>
    <t>BAB2_0294</t>
  </si>
  <si>
    <t>Dihydroxy-acid and 6-phosphogluconate dehydratase</t>
  </si>
  <si>
    <t>catalyzes the formation of 3-methyl-2-oxobutanoate from 2;3;-dihydroxy-3-methylbutanoate</t>
  </si>
  <si>
    <t>BAW_20286</t>
  </si>
  <si>
    <t>BAB2_0295</t>
  </si>
  <si>
    <t>2-keto-3-deoxy-galactonokinase</t>
  </si>
  <si>
    <t>BAW_20287</t>
  </si>
  <si>
    <t>BAB2_0296</t>
  </si>
  <si>
    <t>2-dehydro-3-deoxy-6-phosphogalactonate aldolase</t>
  </si>
  <si>
    <t>catalyzes the formation of D-glyceraldehyde 3-phosphate and pyruvate from 2-dehydro-3-deoxy-D-galactonate 6-phosphate; functions in galactonate metabolism</t>
  </si>
  <si>
    <t>BAW_20288</t>
  </si>
  <si>
    <t>BAB2_0297</t>
  </si>
  <si>
    <t xml:space="preserve">Frame shift; sugar ABC transporter; periplasmic sugar-binding protein; similar to BS1330_II0929 and BruAb2_0296. </t>
  </si>
  <si>
    <t>BAW_20289</t>
  </si>
  <si>
    <t>BAB2_0299</t>
  </si>
  <si>
    <t>xylose ABC transporter ATP-binding protein</t>
  </si>
  <si>
    <t>BAW_20290</t>
  </si>
  <si>
    <t>BAB2_0300</t>
  </si>
  <si>
    <t>BAW_20291</t>
  </si>
  <si>
    <t>BAB2_0301</t>
  </si>
  <si>
    <t>D-amino acid aminotransferase</t>
  </si>
  <si>
    <t>catalyzes the transamination of D-amino acids and their alpha-keto acids</t>
  </si>
  <si>
    <t>BAW_20292</t>
  </si>
  <si>
    <t>hutD</t>
  </si>
  <si>
    <t>BAB2_0302</t>
  </si>
  <si>
    <t>Putative HutD is operonic with the well characterized repressor protein HutC</t>
  </si>
  <si>
    <t>BAW_20293</t>
  </si>
  <si>
    <t>hutU</t>
  </si>
  <si>
    <t>BAB2_0303</t>
  </si>
  <si>
    <t>urocanate hydratase</t>
  </si>
  <si>
    <t>catalyzes the formation of 4-imidazolone-5-propanoate from urocanate during histidine metabolism</t>
  </si>
  <si>
    <t>BAW_20294</t>
  </si>
  <si>
    <t>hutG</t>
  </si>
  <si>
    <t>BAB2_0304</t>
  </si>
  <si>
    <t>BAW_20295</t>
  </si>
  <si>
    <t>hutH</t>
  </si>
  <si>
    <t>BAB2_0305</t>
  </si>
  <si>
    <t>histidine ammonia-lyase</t>
  </si>
  <si>
    <t>catalyzes the degradation of histidine to urocanate and ammmonia</t>
  </si>
  <si>
    <t>BAW_20296</t>
  </si>
  <si>
    <t>hutI</t>
  </si>
  <si>
    <t>BAB2_0306</t>
  </si>
  <si>
    <t>imidazolonepropionase</t>
  </si>
  <si>
    <t>catalyzing the hydrolysis of 4-imidazolone-5-propionate to N-formimidoyl-L-glutamate; the third step in the histidine degradation pathway</t>
  </si>
  <si>
    <t>BAW_20297</t>
  </si>
  <si>
    <t>hutF</t>
  </si>
  <si>
    <t>BAB2_0307</t>
  </si>
  <si>
    <t>N-formimino-L-glutamate deiminase</t>
  </si>
  <si>
    <t>catalyzes the deimination of N-formimino-L-glutamate to ammonia and N-formyl-L-glutamate</t>
  </si>
  <si>
    <t>BAW_20298</t>
  </si>
  <si>
    <t>hutC</t>
  </si>
  <si>
    <t>BAB2_0308</t>
  </si>
  <si>
    <t>transcriptional regulator of virB operon</t>
  </si>
  <si>
    <t>BAW_20299</t>
  </si>
  <si>
    <t>BAB2_0309</t>
  </si>
  <si>
    <t>omega amino acid--pyruvate aminotransferase</t>
  </si>
  <si>
    <t>catalyzes the formation of pyruvate and beta-alanine from L-alanine and 3-oxopropanoate</t>
  </si>
  <si>
    <t>BAW_20300</t>
  </si>
  <si>
    <t>BAB2_0310</t>
  </si>
  <si>
    <t>BAW_20301</t>
  </si>
  <si>
    <t>BAB2_0311</t>
  </si>
  <si>
    <t>D-amino acid dehydrogenase small subunit</t>
  </si>
  <si>
    <t>catalyzes the oxidative deamination of D-amino acids</t>
  </si>
  <si>
    <t>BAW_20302</t>
  </si>
  <si>
    <t>BAB2_0312</t>
  </si>
  <si>
    <t>alanine racemase</t>
  </si>
  <si>
    <t>BAW_20303</t>
  </si>
  <si>
    <t>BAB2_0313</t>
  </si>
  <si>
    <t>BAW_20304</t>
  </si>
  <si>
    <t>BAB2_0314</t>
  </si>
  <si>
    <t>Outer membrane protein beta-barrel domain</t>
  </si>
  <si>
    <t>BAW_20305</t>
  </si>
  <si>
    <t>lldD</t>
  </si>
  <si>
    <t>BAB2_0315</t>
  </si>
  <si>
    <t>FMN-dependent alpha-hydroxy acid dehydrogenase</t>
  </si>
  <si>
    <t>BAW_20306</t>
  </si>
  <si>
    <t>mbpS</t>
  </si>
  <si>
    <t>BAB2_0316</t>
  </si>
  <si>
    <t>BAW_20307</t>
  </si>
  <si>
    <t>BAB2_0317</t>
  </si>
  <si>
    <t>BAW_20308</t>
  </si>
  <si>
    <t>BAB2_0318</t>
  </si>
  <si>
    <t>BAW_20309</t>
  </si>
  <si>
    <t>BAB2_0319</t>
  </si>
  <si>
    <t>heat shock protein DnaJ; HlyD family secretion protein</t>
  </si>
  <si>
    <t>BAW_20310</t>
  </si>
  <si>
    <t>BAB2_0320</t>
  </si>
  <si>
    <t>87bp deletion at middle due to repetitive sequences. Secretion protein; similar to BS1330_II0907. This could be an example of protein polymorphism among brucella species</t>
  </si>
  <si>
    <t>BAW_20311</t>
  </si>
  <si>
    <t>BAB2_0321</t>
  </si>
  <si>
    <t>AcrB/AcrD/AcrF family; integral membrane protein</t>
  </si>
  <si>
    <t>BAW_20312</t>
  </si>
  <si>
    <t>BAB2_0322</t>
  </si>
  <si>
    <t>BAW_20313</t>
  </si>
  <si>
    <t>nagB</t>
  </si>
  <si>
    <t>BAB2_0323</t>
  </si>
  <si>
    <t>sugar isomerase</t>
  </si>
  <si>
    <t>N-acetyl-glucosamine synthesis; precursor of peptidoglycan; NagB homolog</t>
  </si>
  <si>
    <t>BAW_20314</t>
  </si>
  <si>
    <t>nagA</t>
  </si>
  <si>
    <t>BAB2_0324</t>
  </si>
  <si>
    <t>N-acetylglucosamine-6-phosphate deacetylase:amidohydrolase</t>
  </si>
  <si>
    <t>BAW_20315</t>
  </si>
  <si>
    <t>BAB2_0325</t>
  </si>
  <si>
    <t>BAW_20316</t>
  </si>
  <si>
    <t>purU</t>
  </si>
  <si>
    <t>BAB2_0326</t>
  </si>
  <si>
    <t>formyltetrahydrofolate deformylase</t>
  </si>
  <si>
    <t>produces formate from formyl-tetrahydrofolate which is the major source of formate for PurT in de novo purine nucleotide biosynthesis; has a role in one-carbon metabolism; forms a homohexamer; activated by methionine and inhibited by glycine</t>
  </si>
  <si>
    <t>BAW_20317</t>
  </si>
  <si>
    <t>BAB2_0327</t>
  </si>
  <si>
    <t xml:space="preserve">Gluconeogenesis. Pentose and glucuronate interconversions. Protein decreases as B abortus 2308 cycles in Raw macrophages </t>
  </si>
  <si>
    <t>BAW_20318</t>
  </si>
  <si>
    <t>BAB2_0328</t>
  </si>
  <si>
    <t>BAW_20319</t>
  </si>
  <si>
    <t>BAB2_0329</t>
  </si>
  <si>
    <t>BAW_20320</t>
  </si>
  <si>
    <t>BAB2_0330</t>
  </si>
  <si>
    <t>BAW_20321</t>
  </si>
  <si>
    <t>BAB2_0333</t>
  </si>
  <si>
    <t>premature stop codon and frame shift; tex protein; putative; RNA-binding protein; similar to BS1330_II0896</t>
  </si>
  <si>
    <t>BAW_20322</t>
  </si>
  <si>
    <t>BAB2_0334</t>
  </si>
  <si>
    <t>transcription regulator ArsR</t>
  </si>
  <si>
    <t>BAW_20323</t>
  </si>
  <si>
    <t>BAB2_0335</t>
  </si>
  <si>
    <t>NADH:flavin oxidoreductase/NADH oxidase</t>
  </si>
  <si>
    <t>BAW_20324</t>
  </si>
  <si>
    <t>BAB2_0336</t>
  </si>
  <si>
    <t>BAW_20325</t>
  </si>
  <si>
    <t>rocF</t>
  </si>
  <si>
    <t>BAB2_0337</t>
  </si>
  <si>
    <t>arginase:arginase/agmatinase/formiminoglutamase</t>
  </si>
  <si>
    <t>Lamontagne et al. 2010. BMC Genomics. 11:300.</t>
  </si>
  <si>
    <t>BAW_20326</t>
  </si>
  <si>
    <t>BAB2_0338</t>
  </si>
  <si>
    <t>ornithine cyclodeaminase</t>
  </si>
  <si>
    <t>catalyzes the formation of L-proline from L-ornithine</t>
  </si>
  <si>
    <t>BAW_20327</t>
  </si>
  <si>
    <t>BAB2_0339</t>
  </si>
  <si>
    <t>sec-independent protein translocase protein TatC</t>
  </si>
  <si>
    <t>BAW_20328</t>
  </si>
  <si>
    <t>BAB2_0340</t>
  </si>
  <si>
    <t>BAW_20329</t>
  </si>
  <si>
    <t>BAB2_0341</t>
  </si>
  <si>
    <t>BAW_20330</t>
  </si>
  <si>
    <t>BAB2_0342</t>
  </si>
  <si>
    <t>BAW_20331</t>
  </si>
  <si>
    <t>trx-2</t>
  </si>
  <si>
    <t>BAB2_0343</t>
  </si>
  <si>
    <t>thioredoxin domain-containing protein</t>
  </si>
  <si>
    <t>chaperone and folding catalysis</t>
  </si>
  <si>
    <t>BAW_20332</t>
  </si>
  <si>
    <t>BAB2_0344</t>
  </si>
  <si>
    <t>ATP-dependent protease La</t>
  </si>
  <si>
    <t>BAW_20333</t>
  </si>
  <si>
    <t>BAB2_0345</t>
  </si>
  <si>
    <t>BAW_20334</t>
  </si>
  <si>
    <t>leuB</t>
  </si>
  <si>
    <t>BAB2_0346</t>
  </si>
  <si>
    <t>3-isopropylmalate dehydrogenase</t>
  </si>
  <si>
    <t>catalyzes the oxidation of 3-isopropylmalate to 3-carboxy-4-methyl-2-oxopentanoate in leucine biosynthesis</t>
  </si>
  <si>
    <t>BAW_20335</t>
  </si>
  <si>
    <t>BAB2_0347</t>
  </si>
  <si>
    <t>methylated-DNA-protein cysteine S-methyltransferase/ Ada family regulatory protein</t>
  </si>
  <si>
    <t>BAW_20336</t>
  </si>
  <si>
    <t>BAB2_0348</t>
  </si>
  <si>
    <t>major facilitator family transporter</t>
  </si>
  <si>
    <t>protein kinase</t>
  </si>
  <si>
    <t>BAW_20337</t>
  </si>
  <si>
    <t>asd</t>
  </si>
  <si>
    <t>BAB2_0349</t>
  </si>
  <si>
    <t>aspartate-semialdehyde dehydrogenase</t>
  </si>
  <si>
    <t>catalyzes the formation of 4-aspartyl phosphate from aspartate 4-semialdehyde</t>
  </si>
  <si>
    <t>BAW_20338</t>
  </si>
  <si>
    <t>BAB2_0350</t>
  </si>
  <si>
    <t>organic peroxide responsive regulator of  ohr</t>
  </si>
  <si>
    <t>BAW_20339</t>
  </si>
  <si>
    <t>ohr</t>
  </si>
  <si>
    <t>BAB2_0351</t>
  </si>
  <si>
    <t>organic peroxide reductase</t>
  </si>
  <si>
    <t>organic hydroperoxide resistance protein</t>
  </si>
  <si>
    <t>BAW_20340</t>
  </si>
  <si>
    <t>BAB2_0352</t>
  </si>
  <si>
    <t>neutral zinc metallopeptidases; zinc-binding region</t>
  </si>
  <si>
    <t>BAW_20341</t>
  </si>
  <si>
    <t>leuD</t>
  </si>
  <si>
    <t>BAB2_0353</t>
  </si>
  <si>
    <t>isopropylmalate isomerase small subunit</t>
  </si>
  <si>
    <t>catalyzes the isomerization between 2-isopropylmalate and 3-isopropylmalate in leucine biosynthesis; forms a heterodimer of LeuC/D</t>
  </si>
  <si>
    <t>BAW_20342</t>
  </si>
  <si>
    <t>BAB2_0354</t>
  </si>
  <si>
    <t>BAW_20343</t>
  </si>
  <si>
    <t>BAB2_0355</t>
  </si>
  <si>
    <t>BAW_20344</t>
  </si>
  <si>
    <t>BAB2_0356</t>
  </si>
  <si>
    <t>BAW_20345</t>
  </si>
  <si>
    <t>BAB2_0357</t>
  </si>
  <si>
    <t>Ec4.2.1.130 related to BAB1_1899; BAB2_0028; BAB2_0662; BAB2_0756; BAB1_0524; BAB1_0867</t>
  </si>
  <si>
    <t>BAW_20346</t>
  </si>
  <si>
    <t>dcp</t>
  </si>
  <si>
    <t>BAB2_0358</t>
  </si>
  <si>
    <t>Peptidase family M3 dipeptidyl carboxypeptidase (DCP)</t>
  </si>
  <si>
    <t>BAW_20347</t>
  </si>
  <si>
    <t>BAB2_0359</t>
  </si>
  <si>
    <t>BAW_20348</t>
  </si>
  <si>
    <t>mgtE</t>
  </si>
  <si>
    <t>BAB2_0360</t>
  </si>
  <si>
    <t>divalent cation transporter/ magnesium transporterMtgE</t>
  </si>
  <si>
    <t>López-Goñi, I and D. O'Callaghan. 2012. Brucella Molecular Microbiology and Genomics. Caister Academic Press.</t>
  </si>
  <si>
    <t>BAW_20349</t>
  </si>
  <si>
    <t>typA</t>
  </si>
  <si>
    <t>BAB2_0361</t>
  </si>
  <si>
    <t>GTP-binding protein TypA</t>
  </si>
  <si>
    <t>BAW_20350</t>
  </si>
  <si>
    <t>BAB2_0362</t>
  </si>
  <si>
    <t>BAW_20351</t>
  </si>
  <si>
    <t>BAB2_0363</t>
  </si>
  <si>
    <t>BAW_20352</t>
  </si>
  <si>
    <t>fbp</t>
  </si>
  <si>
    <t>BAB2_0364</t>
  </si>
  <si>
    <t>fructose-1;6-bisphosphatase</t>
  </si>
  <si>
    <t>catalyzes the formation of D-fructose 6-phosphate from fructose-1;6-bisphosphate</t>
  </si>
  <si>
    <t>BAW_20353</t>
  </si>
  <si>
    <t>fbaA</t>
  </si>
  <si>
    <t>BAB2_0365</t>
  </si>
  <si>
    <t>fructose-1;6-bisphosphate aldolase</t>
  </si>
  <si>
    <t>class II aldolase; catalyzes the reversible aldol condensation of dihydroxyacetonephosphate and glyceraldehyde 3-phosphate in the Calvin cycle; glycolysis and gluconeogenesis</t>
  </si>
  <si>
    <t>BAW_20354</t>
  </si>
  <si>
    <t>eryI</t>
  </si>
  <si>
    <t>BAB2_0366</t>
  </si>
  <si>
    <t>D-erythrose-4-phosphate isomerase</t>
  </si>
  <si>
    <t>catalyzes the interconversion of ribose 5-phosphate to ribulose 5-phosphate; enzyme from E. coli shows allose 6-phosphate isomerase activity</t>
  </si>
  <si>
    <t>BAW_20355</t>
  </si>
  <si>
    <t>eryH</t>
  </si>
  <si>
    <t>BAB2_0367</t>
  </si>
  <si>
    <t>D-3-tetrulose-4-phosphate isomerase</t>
  </si>
  <si>
    <t>BAW_20356</t>
  </si>
  <si>
    <t>BAB2_0368</t>
  </si>
  <si>
    <t>BAW_20357</t>
  </si>
  <si>
    <t>eryD</t>
  </si>
  <si>
    <t>BAB2_0369</t>
  </si>
  <si>
    <t>erythritol operon repressor</t>
  </si>
  <si>
    <t>BAW_20358</t>
  </si>
  <si>
    <t>eryC</t>
  </si>
  <si>
    <t>BAB2_0370</t>
  </si>
  <si>
    <t>tetrulose-4- phosphate racemase</t>
  </si>
  <si>
    <t>BAW_20359</t>
  </si>
  <si>
    <t>eryB</t>
  </si>
  <si>
    <t>BAB2_0371</t>
  </si>
  <si>
    <t xml:space="preserve">L-erythritol- 4-phosphate  dehydrogenase </t>
  </si>
  <si>
    <t>BAW_20360</t>
  </si>
  <si>
    <t>eryA</t>
  </si>
  <si>
    <t>BAB2_0372</t>
  </si>
  <si>
    <t>erythritol kinase</t>
  </si>
  <si>
    <t>BAW_20361</t>
  </si>
  <si>
    <t>BAB2_0373</t>
  </si>
  <si>
    <t>BAW_20362</t>
  </si>
  <si>
    <t>BAB2_0374</t>
  </si>
  <si>
    <t>unknown protein</t>
  </si>
  <si>
    <t>BAW_20363</t>
  </si>
  <si>
    <t>eryE</t>
  </si>
  <si>
    <t>BAB2_0375</t>
  </si>
  <si>
    <t>Erythritol ABC transporter ATPase</t>
  </si>
  <si>
    <t>BAW_20364</t>
  </si>
  <si>
    <t>eryF</t>
  </si>
  <si>
    <t>BAB2_0376</t>
  </si>
  <si>
    <t>Erythritol ABC transporter permease</t>
  </si>
  <si>
    <t>BAW_20365</t>
  </si>
  <si>
    <t>eryG</t>
  </si>
  <si>
    <t>BAB2_0377</t>
  </si>
  <si>
    <t>Erythritol periplasmic binding protein</t>
  </si>
  <si>
    <t>BAW_20366</t>
  </si>
  <si>
    <t>BAB2_0378</t>
  </si>
  <si>
    <t>BAW_20367</t>
  </si>
  <si>
    <t>BAB2_0379</t>
  </si>
  <si>
    <t>BAW_20368</t>
  </si>
  <si>
    <t>BAB2_0380-0381</t>
  </si>
  <si>
    <t>frame shift; 4-hydroxybenzoate octaprenyltransferase; similar to BS1330_II0848l</t>
  </si>
  <si>
    <t>BAW_20369</t>
  </si>
  <si>
    <t>BAB2_0382</t>
  </si>
  <si>
    <t>BAW_20370</t>
  </si>
  <si>
    <t>BAB2_0383</t>
  </si>
  <si>
    <t>BAW_20371</t>
  </si>
  <si>
    <t>BAB2_0384</t>
  </si>
  <si>
    <t>epimerase/dehydratase family protein</t>
  </si>
  <si>
    <t>BAW_20372</t>
  </si>
  <si>
    <t>BAB2_0385</t>
  </si>
  <si>
    <t>class III aminotransferase</t>
  </si>
  <si>
    <t>BAW_20373</t>
  </si>
  <si>
    <t>BAB2_0386-0387</t>
  </si>
  <si>
    <t>frame shift conserved predicted protein; PFAM protein family; similar to BS1330_II0843</t>
  </si>
  <si>
    <t>BAW_20374</t>
  </si>
  <si>
    <t>BAB2_0388</t>
  </si>
  <si>
    <t>BAW_20375</t>
  </si>
  <si>
    <t>BAB2_0389</t>
  </si>
  <si>
    <t>BAW_20376</t>
  </si>
  <si>
    <t>BAB2_0390</t>
  </si>
  <si>
    <t>transposase IS4</t>
  </si>
  <si>
    <t>166bp insertion due to repetitive sequences; compared to Brucella abortus 2308 BAB2_0390</t>
  </si>
  <si>
    <t>BAW_20377</t>
  </si>
  <si>
    <t>BAB2_0391</t>
  </si>
  <si>
    <t>IS711; transposase orfA</t>
  </si>
  <si>
    <t>BAW_20378</t>
  </si>
  <si>
    <t>BAB2_0392</t>
  </si>
  <si>
    <t>BAW_20379</t>
  </si>
  <si>
    <t>BAB2_0393</t>
  </si>
  <si>
    <t>BAW_20380</t>
  </si>
  <si>
    <t>BAB2_0394</t>
  </si>
  <si>
    <t>BAW_20381</t>
  </si>
  <si>
    <t>hsdR</t>
  </si>
  <si>
    <t>BAB2_0395</t>
  </si>
  <si>
    <t>DEAD/DEAH box helicase</t>
  </si>
  <si>
    <t>BAW_20382</t>
  </si>
  <si>
    <t>hsdS</t>
  </si>
  <si>
    <t>BAB2_0396</t>
  </si>
  <si>
    <t>type I restriction-modification system subunit S</t>
  </si>
  <si>
    <t>BAW_20383</t>
  </si>
  <si>
    <t>hsdM</t>
  </si>
  <si>
    <t>BAB2_0397</t>
  </si>
  <si>
    <t>N-6 adenine-specific DNA methylase</t>
  </si>
  <si>
    <t>BAW_20384</t>
  </si>
  <si>
    <t>BAB2_0398</t>
  </si>
  <si>
    <t>type I restriction-modification enzyme; S subunit</t>
  </si>
  <si>
    <t>BAW_20385</t>
  </si>
  <si>
    <t>BAB2_0399</t>
  </si>
  <si>
    <t>BAW_20386</t>
  </si>
  <si>
    <t>BAB2_0400</t>
  </si>
  <si>
    <t>BAW_20387</t>
  </si>
  <si>
    <t>BAB2_0401</t>
  </si>
  <si>
    <t>BAW_20388</t>
  </si>
  <si>
    <t>BAB2_0402</t>
  </si>
  <si>
    <t>BAW_20389</t>
  </si>
  <si>
    <t>BAB2_0403</t>
  </si>
  <si>
    <t>BAW_20390</t>
  </si>
  <si>
    <t>BAB2_0404</t>
  </si>
  <si>
    <t>BAW_20391</t>
  </si>
  <si>
    <t>BAB2_0405</t>
  </si>
  <si>
    <t>FMN/related compound-binding core</t>
  </si>
  <si>
    <t>BAW_20392</t>
  </si>
  <si>
    <t>BAB2_0406</t>
  </si>
  <si>
    <t>BAW_20393</t>
  </si>
  <si>
    <t>BAB2_0407</t>
  </si>
  <si>
    <t>BAW_20394</t>
  </si>
  <si>
    <t>BAB2_0408</t>
  </si>
  <si>
    <t>BAW_20395</t>
  </si>
  <si>
    <t>BAB2_0409</t>
  </si>
  <si>
    <t>BAW_20396</t>
  </si>
  <si>
    <t>BAB2_0410</t>
  </si>
  <si>
    <t>BAW_20397</t>
  </si>
  <si>
    <t>BAB2_0411</t>
  </si>
  <si>
    <t>BAW_20398</t>
  </si>
  <si>
    <t>BAB2_0412</t>
  </si>
  <si>
    <t>BAW_20399</t>
  </si>
  <si>
    <t>BAB2_0413</t>
  </si>
  <si>
    <t>Sel1-like repeat-containing protein</t>
  </si>
  <si>
    <t>BAW_20400</t>
  </si>
  <si>
    <t>BAB2_0414</t>
  </si>
  <si>
    <t>BAW_20401</t>
  </si>
  <si>
    <t>BAB2_0415</t>
  </si>
  <si>
    <t>BAW_20402</t>
  </si>
  <si>
    <t>BAB2_0416</t>
  </si>
  <si>
    <t>may be involved in chromosome condensation; overexpression in Escherichia coli protects against decondensation by camphor; overexpressing the protein results in an increase in supercoiling</t>
  </si>
  <si>
    <t>BAW_20403</t>
  </si>
  <si>
    <t>BAB2_0417</t>
  </si>
  <si>
    <t>BAW_20404</t>
  </si>
  <si>
    <t>BAB2_0419</t>
  </si>
  <si>
    <t>frame shift; membrane fusion protein MtrC; HlyD family secretion protein; similar to BS1330_II0809</t>
  </si>
  <si>
    <t>BAW_20405</t>
  </si>
  <si>
    <t>BAB2_0421</t>
  </si>
  <si>
    <t>premature stop codon; ABC transporter; family 2:Acriflavin resistance protein:Sodium:dicarboxylate symporter; similar to BMEII0473</t>
  </si>
  <si>
    <t>BAW_20406</t>
  </si>
  <si>
    <t>uxuA</t>
  </si>
  <si>
    <t>BAB2_0422</t>
  </si>
  <si>
    <t>mannonate dehydratase</t>
  </si>
  <si>
    <t>catalyzes the formation of 2-dehydro-3-deoxy-D-gluconate from mannonate</t>
  </si>
  <si>
    <t>BAW_20407</t>
  </si>
  <si>
    <t>BAB2_0423</t>
  </si>
  <si>
    <t>BAW_20408</t>
  </si>
  <si>
    <t>BAB2_0424-0425</t>
  </si>
  <si>
    <t>frame shift; glucuronate isomerase; putative; similar to BS1330_II0805</t>
  </si>
  <si>
    <t>BAW_20409</t>
  </si>
  <si>
    <t>BAB2_0426</t>
  </si>
  <si>
    <t>mannitol dehydrogenase</t>
  </si>
  <si>
    <t>BAW_20410</t>
  </si>
  <si>
    <t>BAB2_0427</t>
  </si>
  <si>
    <t>BAW_20411</t>
  </si>
  <si>
    <t>BAB2_0428</t>
  </si>
  <si>
    <t>BAW_20412</t>
  </si>
  <si>
    <t>BAB2_0429</t>
  </si>
  <si>
    <t>ABC transporter permease/ binding-protein dependent transport system inner membrane protein</t>
  </si>
  <si>
    <t>BAW_20413</t>
  </si>
  <si>
    <t>BAB2_0430</t>
  </si>
  <si>
    <t>BAW_20414</t>
  </si>
  <si>
    <t>BAB2_0431</t>
  </si>
  <si>
    <t>D-galactarate dehydratase/altronate hydrolase</t>
  </si>
  <si>
    <t>BAW_20415</t>
  </si>
  <si>
    <t>nikR</t>
  </si>
  <si>
    <t>BAB2_0432</t>
  </si>
  <si>
    <t>Nickel-responsive regulator of nikA; nikB; nikC; nikD and nikE</t>
  </si>
  <si>
    <t>Inhibits transcription at high concentrations of nickel</t>
  </si>
  <si>
    <t>BAW_20416</t>
  </si>
  <si>
    <t>BAB2_0433-0434</t>
  </si>
  <si>
    <t>frame shift; Ni2+ ABC transporter substrate-binding protein; similar to BS1330_II0797</t>
  </si>
  <si>
    <t>BAW_20417</t>
  </si>
  <si>
    <t>nikB</t>
  </si>
  <si>
    <t>BAB2_0435</t>
  </si>
  <si>
    <t>nickel transporter permease NikB</t>
  </si>
  <si>
    <t>with NikACDE is involved in nickel transport into the cell</t>
  </si>
  <si>
    <t>BAW_20418</t>
  </si>
  <si>
    <t>nikC</t>
  </si>
  <si>
    <t>BAB2_0436</t>
  </si>
  <si>
    <t>nickel transporter permease NikC</t>
  </si>
  <si>
    <t>with NikABDE is involved in nickel transport into the cell</t>
  </si>
  <si>
    <t>BAW_20419</t>
  </si>
  <si>
    <t>nikD</t>
  </si>
  <si>
    <t>BAB2_0437</t>
  </si>
  <si>
    <t>nickel transporter ATP-binding protein NikD</t>
  </si>
  <si>
    <t>with NikABCE is involved in nickel transport into the cell</t>
  </si>
  <si>
    <t>BAW_20420</t>
  </si>
  <si>
    <t>nikE</t>
  </si>
  <si>
    <t>BAB2_0438</t>
  </si>
  <si>
    <t>nickel transporter ATP-binding protein NikE</t>
  </si>
  <si>
    <t>with NikABCD is involved with nickel transport into the cell</t>
  </si>
  <si>
    <t>BAW_20421</t>
  </si>
  <si>
    <t>BAB2_0439</t>
  </si>
  <si>
    <t>BAW_20422</t>
  </si>
  <si>
    <t>BAB2_0440</t>
  </si>
  <si>
    <t>Transcriptional regulatory protein; LysR family</t>
  </si>
  <si>
    <t>corresponds to BMEII0493; pseudogene in B. abortus 2308 (BAB2_0440); no reason found in the sequence to consider ir a pseudogene</t>
  </si>
  <si>
    <t>BAW_20423</t>
  </si>
  <si>
    <t>BAB2_0441</t>
  </si>
  <si>
    <t>BAW_20424</t>
  </si>
  <si>
    <t>BAB2_0442</t>
  </si>
  <si>
    <t>sugar transporter family protein</t>
  </si>
  <si>
    <t>BAW_20425</t>
  </si>
  <si>
    <t>BAB2_0443</t>
  </si>
  <si>
    <t>Catalyzes the synthesis of acetoacetyl coenzyme A from two molecules of acetyl coenzyme A. It can also act as a thiolase; catalyzing the reverse reaction and generating two-carbon units from the four-carbon product of fatty acid oxidation</t>
  </si>
  <si>
    <t>BAW_20426</t>
  </si>
  <si>
    <t>BAB2_0444</t>
  </si>
  <si>
    <t>enoyl-coA hydratase/ 3-hydroxyacyl-coA dehydrogenase/ 3-hydroxybutyryl-coA epimerase</t>
  </si>
  <si>
    <t>fatty oxidation complex subunit alpha</t>
  </si>
  <si>
    <t>BAW_20427</t>
  </si>
  <si>
    <t>BAB2_0445</t>
  </si>
  <si>
    <t>S24 family peptidase/ DNA binding protein</t>
  </si>
  <si>
    <t>BAW_20428</t>
  </si>
  <si>
    <t>BAB2_0446</t>
  </si>
  <si>
    <t>succinoglycan biosynthesis protein exoI</t>
  </si>
  <si>
    <t>BAW_20429</t>
  </si>
  <si>
    <t>lysK</t>
  </si>
  <si>
    <t>BAB2_0447</t>
  </si>
  <si>
    <t>lysyl-tRNA synthetase</t>
  </si>
  <si>
    <t>class I; LysRS1; catalyzes a two-step reaction; first charging a lysine molecule by linking its carboxyl group to the alpha-phosphate of ATP; followed by transfer of the aminoacyl-adenylate to its tRNA; in Methanosarcina barkeri this enzyme charges both tRNA molecules for lysine that exist in this organism (but the tRNALysUUU very poorly) and in the presence of LysRS2 can charge tRNAPyl with lysine</t>
  </si>
  <si>
    <t>BAW_20430</t>
  </si>
  <si>
    <t>BAB2_0448</t>
  </si>
  <si>
    <t>BAW_20431</t>
  </si>
  <si>
    <t>BAB2_0449</t>
  </si>
  <si>
    <t>carbonic anhydrase</t>
  </si>
  <si>
    <t>BAW_20432</t>
  </si>
  <si>
    <t>BAB2_0450</t>
  </si>
  <si>
    <t>BAW_20433</t>
  </si>
  <si>
    <t>BAB2_0451</t>
  </si>
  <si>
    <t>oligopeptide-binding protein AppA precursor</t>
  </si>
  <si>
    <t>BAW_20434</t>
  </si>
  <si>
    <t>BAB2_0452</t>
  </si>
  <si>
    <t>oligopeptide transport system permease protein AppB</t>
  </si>
  <si>
    <t>binding-protein dependent transport system inner membrane</t>
  </si>
  <si>
    <t>BAW_20435</t>
  </si>
  <si>
    <t>BAB2_0453</t>
  </si>
  <si>
    <t>oligopeptide transport system permease protein OppC</t>
  </si>
  <si>
    <t>BAW_20436</t>
  </si>
  <si>
    <t>BAB2_0454</t>
  </si>
  <si>
    <t>oligopeptide transport ATP-binding protein OppD</t>
  </si>
  <si>
    <t>BAW_20437</t>
  </si>
  <si>
    <t>BAB2_0455</t>
  </si>
  <si>
    <t>oligopeptide transport ATP-binding protein OppF</t>
  </si>
  <si>
    <t>BAW_20438</t>
  </si>
  <si>
    <t>proC</t>
  </si>
  <si>
    <t>BAB2_0456</t>
  </si>
  <si>
    <t>pyrroline-5-carboxylate reductase</t>
  </si>
  <si>
    <t>catalyzes the formation of L-proline from pyrroline-5-carboxylate</t>
  </si>
  <si>
    <t>BAW_20439</t>
  </si>
  <si>
    <t>folD</t>
  </si>
  <si>
    <t>BAB2_0457</t>
  </si>
  <si>
    <t>bifunctional 5;10-methylene-tetrahydrofolate dehydrogenase/ 5;10-methylene-tetrahydrofolate cyclohydrolase</t>
  </si>
  <si>
    <t>catalyzes the formation of 5;10-methenyltetrahydrofolate from 5;10-methylenetetrahydrofolate and subsequent formation of 10-formyltetrahydrofolate from 5;10-methenyltetrahydrofolate</t>
  </si>
  <si>
    <t>BAW_20440</t>
  </si>
  <si>
    <t>edd</t>
  </si>
  <si>
    <t>BAB2_0458</t>
  </si>
  <si>
    <t>phosphogluconate dehydratase</t>
  </si>
  <si>
    <t>catalyzes the formation of 2-dehydro-3-deoxy-6-phospho-D-gluconate from 6-phospho-D-gluconate</t>
  </si>
  <si>
    <t>BAW_20441</t>
  </si>
  <si>
    <t>pgl</t>
  </si>
  <si>
    <t>BAB2_0459</t>
  </si>
  <si>
    <t>6-phosphogluconolactonase</t>
  </si>
  <si>
    <t>BAW_20442</t>
  </si>
  <si>
    <t>zwf</t>
  </si>
  <si>
    <t>BAB2_0460</t>
  </si>
  <si>
    <t>glucose-6-phosphate 1-dehydrogenase</t>
  </si>
  <si>
    <t>catalyzes the formation of D-glucono-1;5-lactone 6-phosphate from D-glucose 6-phosphate</t>
  </si>
  <si>
    <t>BAW_20443</t>
  </si>
  <si>
    <t>BAB2_0461</t>
  </si>
  <si>
    <t>Catalyzes the first of the two reduction steps in the elongation cycle of fatty acid synthesis</t>
  </si>
  <si>
    <t>BAW_20444</t>
  </si>
  <si>
    <t>BAB2_0462</t>
  </si>
  <si>
    <t>Multidrug resistance protein</t>
  </si>
  <si>
    <t>tetracycline resistance protein</t>
  </si>
  <si>
    <t>BAW_20445</t>
  </si>
  <si>
    <t>BAB2_0463</t>
  </si>
  <si>
    <t>BAW_20446</t>
  </si>
  <si>
    <t>BAB2_0464</t>
  </si>
  <si>
    <t>Abranched-chain amino acid transport protein AzlC</t>
  </si>
  <si>
    <t>AzlC protein</t>
  </si>
  <si>
    <t>BAW_20447</t>
  </si>
  <si>
    <t>BAB2_0465</t>
  </si>
  <si>
    <t>BAW_20448</t>
  </si>
  <si>
    <t>BAB2_0466</t>
  </si>
  <si>
    <t>BAW_20449</t>
  </si>
  <si>
    <t>BAB2_0467</t>
  </si>
  <si>
    <t>iron-regulated protein FrpC</t>
  </si>
  <si>
    <t>BAW_20450</t>
  </si>
  <si>
    <t>BAB2_0468</t>
  </si>
  <si>
    <t>BAW_20451</t>
  </si>
  <si>
    <t>BAB2_0469</t>
  </si>
  <si>
    <t>D-amino acid oxidase family protein/ Oxidoreductase</t>
  </si>
  <si>
    <t>BAW_20452</t>
  </si>
  <si>
    <t>BAB2_0470</t>
  </si>
  <si>
    <t>crystal structure of protein from Xanthomonas shows pentameric toroidal structure; physiological function is unknown</t>
  </si>
  <si>
    <t>BAW_20453</t>
  </si>
  <si>
    <t>BAB2_0471</t>
  </si>
  <si>
    <t>BAW_20454</t>
  </si>
  <si>
    <t>BAB2_0472</t>
  </si>
  <si>
    <t>BAW_20455</t>
  </si>
  <si>
    <t>BAB2_0473</t>
  </si>
  <si>
    <t>BAW_20456</t>
  </si>
  <si>
    <t>BAB2_0474</t>
  </si>
  <si>
    <t>BAW_20457</t>
  </si>
  <si>
    <t>xseA</t>
  </si>
  <si>
    <t>BAB2_0475</t>
  </si>
  <si>
    <t>exodeoxyribonuclease VII large subunit</t>
  </si>
  <si>
    <t>bidirectionally degrades single-stranded DNA into large acid-insoluble oligonucleotides</t>
  </si>
  <si>
    <t>BAW_20458</t>
  </si>
  <si>
    <t>BAB2_0476</t>
  </si>
  <si>
    <t>glutamate--cysteine ligase</t>
  </si>
  <si>
    <t>BAW_20459</t>
  </si>
  <si>
    <t>BAB2_0477</t>
  </si>
  <si>
    <t>16S ribosomal RNA methyltransferase RsmE</t>
  </si>
  <si>
    <t>in Escherichia coli RsmE methylates the N3 position of the U1498 base in 16S rRNA; cells lacking this function can grow; but are outcompeted by wild-type; SAM-dependent m(3)U1498 methyltransferase</t>
  </si>
  <si>
    <t>BAW_20460</t>
  </si>
  <si>
    <t>BAB2_0478</t>
  </si>
  <si>
    <t>BAW_20461</t>
  </si>
  <si>
    <t>BAB2_0479</t>
  </si>
  <si>
    <t>fusaric acid resistance protein region</t>
  </si>
  <si>
    <t>BAW_20462</t>
  </si>
  <si>
    <t>BAB2_0480</t>
  </si>
  <si>
    <t>BAW_20463</t>
  </si>
  <si>
    <t>BAB2_0481</t>
  </si>
  <si>
    <t>BAW_20464</t>
  </si>
  <si>
    <t>bhuV</t>
  </si>
  <si>
    <t>BAB2_0482</t>
  </si>
  <si>
    <t>iron ABC transporter permease</t>
  </si>
  <si>
    <t>predicted function Haem uptake</t>
  </si>
  <si>
    <t>BAW_20465</t>
  </si>
  <si>
    <t>bhuT</t>
  </si>
  <si>
    <t>BAB2_0483</t>
  </si>
  <si>
    <t>Iron (III) dicitrate-binding ABC transporter; periplasmic protein</t>
  </si>
  <si>
    <t>periplasmic binding protein; predicted function Haem uptake</t>
  </si>
  <si>
    <t>BAW_20466</t>
  </si>
  <si>
    <t>bhuU</t>
  </si>
  <si>
    <t>BAB2_0484</t>
  </si>
  <si>
    <t>iron ABC transporte; predicted function Haem uptake</t>
  </si>
  <si>
    <t>BAW_20467</t>
  </si>
  <si>
    <t>BAB2_0485</t>
  </si>
  <si>
    <t>iron ABC transporter ATP-binding protein</t>
  </si>
  <si>
    <t>BAW_20468</t>
  </si>
  <si>
    <t>BAB2_0486</t>
  </si>
  <si>
    <t>BAW_20469</t>
  </si>
  <si>
    <t>BAB2_0487</t>
  </si>
  <si>
    <t>BAW_20470</t>
  </si>
  <si>
    <t>BAB2_0488</t>
  </si>
  <si>
    <t>BAW_20471</t>
  </si>
  <si>
    <t>BAB2_0489</t>
  </si>
  <si>
    <t>sugar ABC transporter permease</t>
  </si>
  <si>
    <t>BAW_20472</t>
  </si>
  <si>
    <t>BAB2_0490</t>
  </si>
  <si>
    <t>BAW_20473</t>
  </si>
  <si>
    <t>BAB2_0491</t>
  </si>
  <si>
    <t>sugar ABC transporter periplasmic sugar-binding protein</t>
  </si>
  <si>
    <t>extracellular solute-binding protein</t>
  </si>
  <si>
    <t>BAW_20474</t>
  </si>
  <si>
    <t>BAB2_0492</t>
  </si>
  <si>
    <t>short-chain dehydrogenase/reductase</t>
  </si>
  <si>
    <t>BAW_20475</t>
  </si>
  <si>
    <t>BAB2_0493</t>
  </si>
  <si>
    <t>sugar ABC transporter ATP-binding protein</t>
  </si>
  <si>
    <t>BAW_20476</t>
  </si>
  <si>
    <t>BAB2_0494</t>
  </si>
  <si>
    <t>RpiR family transcriptional regulator</t>
  </si>
  <si>
    <t>BAW_20477</t>
  </si>
  <si>
    <t>BAB2_0495</t>
  </si>
  <si>
    <t>premature stop codon; amino acid processing enzyme-related protein; similar to BS1330_II0736</t>
  </si>
  <si>
    <t>BAW_20478</t>
  </si>
  <si>
    <t>BAB2_0497-98</t>
  </si>
  <si>
    <t>frame shift; conserved predicted protein; similar to BS1330_II0735</t>
  </si>
  <si>
    <t>BAW_20479</t>
  </si>
  <si>
    <t>BAB2_0499</t>
  </si>
  <si>
    <t>BAW_20480</t>
  </si>
  <si>
    <t>BAB2_0500</t>
  </si>
  <si>
    <t>glycine betaine/L-proline ABC transporter ATP-binding protein</t>
  </si>
  <si>
    <t>BAW_20481</t>
  </si>
  <si>
    <t>BAB2_0501</t>
  </si>
  <si>
    <t>glycine betaine/L-proline ABC transporter permease</t>
  </si>
  <si>
    <t>BAW_20482</t>
  </si>
  <si>
    <t>BAB2_0502</t>
  </si>
  <si>
    <t>glycine/betaine ABC transporter substrate-bindingprotein</t>
  </si>
  <si>
    <t>glycine betaine ABC transporter ATP-binding protein</t>
  </si>
  <si>
    <t>BAW_20483</t>
  </si>
  <si>
    <t>BAB2_0503</t>
  </si>
  <si>
    <t>Transporter; DMT family</t>
  </si>
  <si>
    <t>BAW_20484</t>
  </si>
  <si>
    <t>BAB2_0504</t>
  </si>
  <si>
    <t>BAW_20485</t>
  </si>
  <si>
    <t>BAB2_0505</t>
  </si>
  <si>
    <t>immunoreactive 14 kDa protein BA14k</t>
  </si>
  <si>
    <t>BAW_20486</t>
  </si>
  <si>
    <t>BAB2_0506</t>
  </si>
  <si>
    <t>Iron-containing alcohol dehydrogenase</t>
  </si>
  <si>
    <t>BAW_20487</t>
  </si>
  <si>
    <t>BAB2_0507</t>
  </si>
  <si>
    <t>BAW_20488</t>
  </si>
  <si>
    <t>BAB2_0508</t>
  </si>
  <si>
    <t xml:space="preserve">histidine degradation; related to BAB1_1763; BAB2_0043. Downregulated by small RNAs abcR1 abcR2 </t>
  </si>
  <si>
    <t>BAW_20489</t>
  </si>
  <si>
    <t>BAB2_0509</t>
  </si>
  <si>
    <t>BAW_20490</t>
  </si>
  <si>
    <t>BAB2_0510</t>
  </si>
  <si>
    <t>BAW_20491</t>
  </si>
  <si>
    <t>BAB2_0511</t>
  </si>
  <si>
    <t>pyridine nucleotide-disulfide oxidoreductase class-II</t>
  </si>
  <si>
    <t>BAW_20492</t>
  </si>
  <si>
    <t>BAB2_0512</t>
  </si>
  <si>
    <t>BAW_20493</t>
  </si>
  <si>
    <t>gcvT</t>
  </si>
  <si>
    <t>BAB2_0513</t>
  </si>
  <si>
    <t>glycine cleavage system aminomethyltransferase T</t>
  </si>
  <si>
    <t>catalyzes the transfer of a methylene carbon from the methylamine-loaded GcvH protein to tetrahydrofolate; causing the release of ammonia and the generation of reduced GcvH protein</t>
  </si>
  <si>
    <t>BAW_20494</t>
  </si>
  <si>
    <t>gcvH</t>
  </si>
  <si>
    <t>BAB2_0514</t>
  </si>
  <si>
    <t>glycine cleavage system protein H</t>
  </si>
  <si>
    <t>part of multienzyme complex composed of H; L; P; and T proteins which catalyzes oxidation of glycine to yield carbon dioxide; ammonia; 5;10-CH2-H4folate and a reduced pyridine nucleotide; protein H is involved in transfer of methylamine group from the P to T protein; covalently bound to a lipoyl cofactor</t>
  </si>
  <si>
    <t>BAW_20495</t>
  </si>
  <si>
    <t>gcvP</t>
  </si>
  <si>
    <t>BAB2_0515</t>
  </si>
  <si>
    <t>glycine dehydrogenase</t>
  </si>
  <si>
    <t>acts in conjunction with GvcH to form H-protein-S-aminomethyldihydrolipoyllysine from glycine</t>
  </si>
  <si>
    <t>BAW_20496</t>
  </si>
  <si>
    <t>BAB2_0516</t>
  </si>
  <si>
    <t>BAW_20497</t>
  </si>
  <si>
    <t>BAB2_0517</t>
  </si>
  <si>
    <t>Proline dehydrogenase transcriptional activator</t>
  </si>
  <si>
    <t>BAW_20498</t>
  </si>
  <si>
    <t>BAB2_0518</t>
  </si>
  <si>
    <t>bifunctional proline dehydrogenase/pyrroline-5-carboxylate dehydrogenase</t>
  </si>
  <si>
    <t>proline utilization protein A; multifunctional protein that functions in proline catabolism in the first two enzymatic steps resulting in the conversion of proline to glutamate; in Escherichia coli this protein self regulates transcription via a DNA-binding domain at the N-terminus but the protein from Pseudomonas does not have this domain</t>
  </si>
  <si>
    <t>BAW_20499</t>
  </si>
  <si>
    <t>sfuA-2</t>
  </si>
  <si>
    <t>BAB2_0519</t>
  </si>
  <si>
    <t>iron(III)-binding periplasmic protein precursor/ Fe3+ uptake</t>
  </si>
  <si>
    <t>López-Goñi, I and D. O'Callaghan. 2012. Brucella Molecular Microbiology and Genomics. Caister Academic Press. p 182</t>
  </si>
  <si>
    <t>BAW_20500</t>
  </si>
  <si>
    <t>sfubB-2</t>
  </si>
  <si>
    <t>BAB2_0520</t>
  </si>
  <si>
    <t>iron(III)-transport system permease protein SfuB/Fe3+ uptake</t>
  </si>
  <si>
    <t>BAW_20501</t>
  </si>
  <si>
    <t>sfuC-2</t>
  </si>
  <si>
    <t>BAB2_0521</t>
  </si>
  <si>
    <t>iron(III)-transport ATP-binding protein SfuC/ Fe3+uptake</t>
  </si>
  <si>
    <t>BAW_20502</t>
  </si>
  <si>
    <t>BAB2_0522</t>
  </si>
  <si>
    <t>BAW_20503</t>
  </si>
  <si>
    <t>iolB</t>
  </si>
  <si>
    <t>BAB2_0523</t>
  </si>
  <si>
    <t>iolB protein</t>
  </si>
  <si>
    <t>BAW_20504</t>
  </si>
  <si>
    <t>iolE</t>
  </si>
  <si>
    <t>BAB2_0524</t>
  </si>
  <si>
    <t>iolE protein</t>
  </si>
  <si>
    <t>BAW_20505</t>
  </si>
  <si>
    <t>iolD</t>
  </si>
  <si>
    <t>BAB2_0525</t>
  </si>
  <si>
    <t>TPP-requiring protein IolD</t>
  </si>
  <si>
    <t>pyruvate decarboxylase</t>
  </si>
  <si>
    <t>BAW_20506</t>
  </si>
  <si>
    <t>BAB2_0526</t>
  </si>
  <si>
    <t>5-dehydro-2-deoxygluconokinase</t>
  </si>
  <si>
    <t>carbohydrate kinase</t>
  </si>
  <si>
    <t>BAW_20507</t>
  </si>
  <si>
    <t>BAB2_0527</t>
  </si>
  <si>
    <t>BAW_20508</t>
  </si>
  <si>
    <t>idhA</t>
  </si>
  <si>
    <t>BAB2_0528</t>
  </si>
  <si>
    <t>myo-inositol 2-dehydrogenase</t>
  </si>
  <si>
    <t>BAW_20509</t>
  </si>
  <si>
    <t>BAB2_0529</t>
  </si>
  <si>
    <t>BAW_20510</t>
  </si>
  <si>
    <t>BAB2_0530</t>
  </si>
  <si>
    <t>BAW_20511</t>
  </si>
  <si>
    <t>ahpC</t>
  </si>
  <si>
    <t>BAB2_0531</t>
  </si>
  <si>
    <t>BAW_20512</t>
  </si>
  <si>
    <t>ahpD</t>
  </si>
  <si>
    <t>BAB2_0532</t>
  </si>
  <si>
    <t>AhpC reductase/ alkyl hydroperoxide reductase D</t>
  </si>
  <si>
    <t>BAW_20513</t>
  </si>
  <si>
    <t>BAB2_0533</t>
  </si>
  <si>
    <t>Transporter; MFS superfamily</t>
  </si>
  <si>
    <t>sodium/dicarboxylate symporter family protein</t>
  </si>
  <si>
    <t>BAW_20514</t>
  </si>
  <si>
    <t>cueO</t>
  </si>
  <si>
    <t>BAB2_0534</t>
  </si>
  <si>
    <t>multicopper oxidase/ oxidation of Cu1+ to Cu2+</t>
  </si>
  <si>
    <t>laccase; copper-stimulated phenoloxidase and ferroxidase which may be involved in copper detoxification</t>
  </si>
  <si>
    <t>López-Goñi, I and D. O'Callaghan. 2012. Brucella Molecular Microbiology and Genomics. Caister Academic Press. p 181.</t>
  </si>
  <si>
    <t>BAW_20515</t>
  </si>
  <si>
    <t>sodC</t>
  </si>
  <si>
    <t>BAB2_0535</t>
  </si>
  <si>
    <t>copper/Zinc superoxide dismutase</t>
  </si>
  <si>
    <t>BAW_20516</t>
  </si>
  <si>
    <t>BAB2_0536-0537</t>
  </si>
  <si>
    <t>frame shift; D-amino acid oxidase family protein; similar to BS1330_II0695</t>
  </si>
  <si>
    <t>BAW_20517</t>
  </si>
  <si>
    <t>sfuB</t>
  </si>
  <si>
    <t>BAB2_0538</t>
  </si>
  <si>
    <t>Iron (III)- Transport ATP-binding protein SfuB/ Fe3+ uptake</t>
  </si>
  <si>
    <t>Pseudogen in B.microti CCM 4915</t>
  </si>
  <si>
    <t>BAW_20518</t>
  </si>
  <si>
    <t>sfuA-1</t>
  </si>
  <si>
    <t>BAB2_0539</t>
  </si>
  <si>
    <t>iron ABC transporter substrate-binding protein/ Fe3+ uptake</t>
  </si>
  <si>
    <t>BAW_20519</t>
  </si>
  <si>
    <t>sfuC-1</t>
  </si>
  <si>
    <t>BAB2_0540</t>
  </si>
  <si>
    <t>iron compound ABC transporter permease/ Fe3+ uptake</t>
  </si>
  <si>
    <t>BAW_20520</t>
  </si>
  <si>
    <t>BAB2_0541</t>
  </si>
  <si>
    <t>BAW_20521</t>
  </si>
  <si>
    <t>BAB2_0542</t>
  </si>
  <si>
    <t>BAW_20522</t>
  </si>
  <si>
    <t>BAB2_0543</t>
  </si>
  <si>
    <t>BAW_20523</t>
  </si>
  <si>
    <t>fdhD</t>
  </si>
  <si>
    <t>BAB2_0544</t>
  </si>
  <si>
    <t>formate dehydrogenase accessory protein</t>
  </si>
  <si>
    <t>involved in the production or activity of formate dehydrogenase-H which is active when nitrate is not present during anaerobic growth</t>
  </si>
  <si>
    <t>BAW_20524</t>
  </si>
  <si>
    <t>ribH-2</t>
  </si>
  <si>
    <t>BAB2_0545</t>
  </si>
  <si>
    <t>riboflavin synthase subunit beta</t>
  </si>
  <si>
    <t>RibH2; lumazine synthase; part of the riboflavin synthesis pathway. Essential for B abortus 2308 intracellular survival in cells and mice.Related to BAB1_0790 (ribH1; not essential for B abortus 2308 intracelullar survival). Protein decreases as B abortus 2308 cycles in Raw macrophages  and increases in B suis infecting macrophages under microaerobiosis</t>
  </si>
  <si>
    <t>BAW_20525</t>
  </si>
  <si>
    <t>BAB2_0546</t>
  </si>
  <si>
    <t>BAW_20526</t>
  </si>
  <si>
    <t>BAB2_0547</t>
  </si>
  <si>
    <t>BAW_20527</t>
  </si>
  <si>
    <t>BAB2_0548</t>
  </si>
  <si>
    <t>vacuolar H+-transporting two-sector ATPase subunit C</t>
  </si>
  <si>
    <t>BAW_20528</t>
  </si>
  <si>
    <t>BAB2_0549-0550</t>
  </si>
  <si>
    <t>premature stop codon; sugar ABC transporter; permease protein; putative KO: K02026 multiple sugar/glycerol-3P transport system permease; similar to BS1330_II0684</t>
  </si>
  <si>
    <t>BAW_20529</t>
  </si>
  <si>
    <t>BAB2_0551</t>
  </si>
  <si>
    <t>Glucose ABC transporter ATPase</t>
  </si>
  <si>
    <t>BAW_20530</t>
  </si>
  <si>
    <t>BAB2_0552</t>
  </si>
  <si>
    <t>BAW_20531</t>
  </si>
  <si>
    <t>BAB2_0553</t>
  </si>
  <si>
    <t>tetracycline resistance protein TetB:Drug resistance transporter EmrB/QacA subfamily:Major facilitator superfamily (MFS)</t>
  </si>
  <si>
    <t>BAW_20532</t>
  </si>
  <si>
    <t>BAB2_0554</t>
  </si>
  <si>
    <t>23S ribsomal RNA methyltransferase</t>
  </si>
  <si>
    <t>cell division protein FtsJ</t>
  </si>
  <si>
    <t>BAW_20533</t>
  </si>
  <si>
    <t>BAB2_0555</t>
  </si>
  <si>
    <t>Exopolyphostphatase: Ppx/GppA phosphatase</t>
  </si>
  <si>
    <t>BAW_20534</t>
  </si>
  <si>
    <t>BAB2_0556</t>
  </si>
  <si>
    <t>BAW_20535</t>
  </si>
  <si>
    <t>BAB2_0557</t>
  </si>
  <si>
    <t>cysteine ABC transporter permease</t>
  </si>
  <si>
    <t>BAW_20536</t>
  </si>
  <si>
    <t>fliY</t>
  </si>
  <si>
    <t>BAB2_0558</t>
  </si>
  <si>
    <t>BAW_20537</t>
  </si>
  <si>
    <t>BAB2_0559</t>
  </si>
  <si>
    <t>hydantoinase/oxoprolinase:hydantoinase B/oxoprolinase</t>
  </si>
  <si>
    <t>BAW_20538</t>
  </si>
  <si>
    <t>BAB2_0560</t>
  </si>
  <si>
    <t>BAW_20539</t>
  </si>
  <si>
    <t>fatE</t>
  </si>
  <si>
    <t>BAB2_0561</t>
  </si>
  <si>
    <t>iron ABC transporter ATP-binding protein/Ferrosiderophore uptake</t>
  </si>
  <si>
    <t>BAW_20540</t>
  </si>
  <si>
    <t>fatC</t>
  </si>
  <si>
    <t>BAB2_0562</t>
  </si>
  <si>
    <t>iron ABC transporter permease/Ferrosiderophore uptake</t>
  </si>
  <si>
    <t>experimental data reported supporting gene product in Brucella</t>
  </si>
  <si>
    <t>BAW_20541</t>
  </si>
  <si>
    <t>fatD</t>
  </si>
  <si>
    <t>BAB2_0563</t>
  </si>
  <si>
    <t>BAW_20542</t>
  </si>
  <si>
    <t>fatB</t>
  </si>
  <si>
    <t>BAB2_0564</t>
  </si>
  <si>
    <t>BAW_20543</t>
  </si>
  <si>
    <t>BAB2_0565</t>
  </si>
  <si>
    <t>BAW_20544</t>
  </si>
  <si>
    <t>BAB2_0566</t>
  </si>
  <si>
    <t>BAW_20545</t>
  </si>
  <si>
    <t>BAB2_0567</t>
  </si>
  <si>
    <t>BAW_20546</t>
  </si>
  <si>
    <t>BAB2_0568</t>
  </si>
  <si>
    <t>Unknown</t>
  </si>
  <si>
    <t>BAW_20547</t>
  </si>
  <si>
    <t>BAB2_0569</t>
  </si>
  <si>
    <t>putative FAD-binding dehydrogenase</t>
  </si>
  <si>
    <t>proposed role in polysaccahride synthesis</t>
  </si>
  <si>
    <t>BAW_20548</t>
  </si>
  <si>
    <t>BAB2_0570</t>
  </si>
  <si>
    <t>BAW_20549</t>
  </si>
  <si>
    <t>BAB2_0571</t>
  </si>
  <si>
    <t>BAW_20550</t>
  </si>
  <si>
    <t>IlvE</t>
  </si>
  <si>
    <t>BAB2_0572</t>
  </si>
  <si>
    <t>BAW_20551</t>
  </si>
  <si>
    <t>BAB2_0573</t>
  </si>
  <si>
    <t>Transporter; DME family</t>
  </si>
  <si>
    <t>BAW_20552</t>
  </si>
  <si>
    <t>BAB2_0574</t>
  </si>
  <si>
    <t>BAW_20553</t>
  </si>
  <si>
    <t>BAB2_0576</t>
  </si>
  <si>
    <t>BAW_20554</t>
  </si>
  <si>
    <t>BAB2_0577</t>
  </si>
  <si>
    <t>BAW_20555</t>
  </si>
  <si>
    <t>BAB2_0578</t>
  </si>
  <si>
    <t>xanthine/uracil/vitamin C permease family protein</t>
  </si>
  <si>
    <t>BAW_20556</t>
  </si>
  <si>
    <t>BAB2_0579</t>
  </si>
  <si>
    <t>BAW_20557</t>
  </si>
  <si>
    <t>BAB2_0580-0581</t>
  </si>
  <si>
    <t>frame shift; TrkA family protein; similar to BS1330_II0653</t>
  </si>
  <si>
    <t>BAW_20558</t>
  </si>
  <si>
    <t>ugpC</t>
  </si>
  <si>
    <t>BAB2_0582</t>
  </si>
  <si>
    <t>glycerol-3-phosphate transporter ATP-binding subunit</t>
  </si>
  <si>
    <t>part of the UgpABCE glycerol-3-phosphate uptake system</t>
  </si>
  <si>
    <t>BAW_20559</t>
  </si>
  <si>
    <t>ugpE</t>
  </si>
  <si>
    <t>BAB2_0583</t>
  </si>
  <si>
    <t>glycerol-3-phosphate ABC transporter permease</t>
  </si>
  <si>
    <t>aromatic amino acid permease</t>
  </si>
  <si>
    <t>BAW_20560</t>
  </si>
  <si>
    <t>ugpA</t>
  </si>
  <si>
    <t>BAB2_0584</t>
  </si>
  <si>
    <t>BAW_20561</t>
  </si>
  <si>
    <t>ugpB</t>
  </si>
  <si>
    <t>BAB2_0585</t>
  </si>
  <si>
    <t>glycerol-3-phosphate ABC transporter substrate-binding protein</t>
  </si>
  <si>
    <t>BAW_20562</t>
  </si>
  <si>
    <t>BAB2_0586</t>
  </si>
  <si>
    <t>dipeptidase</t>
  </si>
  <si>
    <t>BAW_20563</t>
  </si>
  <si>
    <t>ade</t>
  </si>
  <si>
    <t>BAB2_0587</t>
  </si>
  <si>
    <t>adenine deaminase</t>
  </si>
  <si>
    <t>BAW_20564</t>
  </si>
  <si>
    <t>BAB2_0588</t>
  </si>
  <si>
    <t>Branched-chain amio acid transport ATP-binding protein LivF</t>
  </si>
  <si>
    <t>BAW_20565</t>
  </si>
  <si>
    <t>BAB2_0589</t>
  </si>
  <si>
    <t>Branched-chain amio acid transport ATP-binding protein LivG</t>
  </si>
  <si>
    <t>BAW_20566</t>
  </si>
  <si>
    <t>BAB2_0590</t>
  </si>
  <si>
    <t>frame shift; branched-chain amino acid ABC transporter permease; similar to BS1330_II0644</t>
  </si>
  <si>
    <t>BAW_20567</t>
  </si>
  <si>
    <t>BAB2_0592</t>
  </si>
  <si>
    <t>High-affinity branced-chain amino acid transport system permease protein LivH</t>
  </si>
  <si>
    <t>BAW_20568</t>
  </si>
  <si>
    <t>BAB2_0593</t>
  </si>
  <si>
    <t>BAW_20569</t>
  </si>
  <si>
    <t>BAB2_0594</t>
  </si>
  <si>
    <t>3-carboxy-cis;cis-muconate cycloisomerase</t>
  </si>
  <si>
    <t>Catalyzes the cycloisomerization of cis;cis-muconate</t>
  </si>
  <si>
    <t>BAW_20570</t>
  </si>
  <si>
    <t>pcaG</t>
  </si>
  <si>
    <t>BAB2_0595</t>
  </si>
  <si>
    <t>intradiol dioxygenase family; protocatechuate 3;4-dioxygenase subunit alpha</t>
  </si>
  <si>
    <t>BAW_20571</t>
  </si>
  <si>
    <t>pcaH</t>
  </si>
  <si>
    <t>BAB2_0596</t>
  </si>
  <si>
    <t>intradiol dioxygenase family; protocatechuate 3;4-dioxygenase subunit beta</t>
  </si>
  <si>
    <t>BAW_20572</t>
  </si>
  <si>
    <t>pcaC</t>
  </si>
  <si>
    <t>BAB2_0597</t>
  </si>
  <si>
    <t>4-carboxymuconolactone decarboxylase</t>
  </si>
  <si>
    <t>BAW_20573</t>
  </si>
  <si>
    <t>pcaL</t>
  </si>
  <si>
    <t>BAB2_0598</t>
  </si>
  <si>
    <t>3-oxoadipate enol-lactone hydrolase</t>
  </si>
  <si>
    <t>alpha/beta hydrolase</t>
  </si>
  <si>
    <t>BAW_20574</t>
  </si>
  <si>
    <t>BAB2_0599</t>
  </si>
  <si>
    <t>also called lysR7</t>
  </si>
  <si>
    <t>BAW_20575</t>
  </si>
  <si>
    <t>pobA</t>
  </si>
  <si>
    <t>BAB2_0600-0601</t>
  </si>
  <si>
    <t>frame shift; 4-hydroxybenzoate 3-monooxygenase; similar to BS1330_II0635</t>
  </si>
  <si>
    <t>BAW_20576</t>
  </si>
  <si>
    <t>pobR</t>
  </si>
  <si>
    <t>BAB2_0602</t>
  </si>
  <si>
    <t>Transcriptional regulator; ARAC family</t>
  </si>
  <si>
    <t>BAW_20577</t>
  </si>
  <si>
    <t>BAB2_0603</t>
  </si>
  <si>
    <t>BAW_20578</t>
  </si>
  <si>
    <t>pcaI</t>
  </si>
  <si>
    <t>BAB2_0604</t>
  </si>
  <si>
    <t>3-oxoadipate CoA-transferase subunit A</t>
  </si>
  <si>
    <t>coenzyme A transferase 1</t>
  </si>
  <si>
    <t>BAW_20579</t>
  </si>
  <si>
    <t>pcaJ</t>
  </si>
  <si>
    <t>BAB2_0605</t>
  </si>
  <si>
    <t>3-oxoadipate CoA-transferase subunit B</t>
  </si>
  <si>
    <t>coenzyme A transferase</t>
  </si>
  <si>
    <t>BAW_20580</t>
  </si>
  <si>
    <t>pcaF</t>
  </si>
  <si>
    <t>BAB2_0606</t>
  </si>
  <si>
    <t>beta-ketoadipyl CoA thiolase</t>
  </si>
  <si>
    <t>catalyzes the thiolytic cleavage of beta-ketoadipyl-CoA to succinate and acetyl-CoA</t>
  </si>
  <si>
    <t>BAW_20581</t>
  </si>
  <si>
    <t>BAB2_0607</t>
  </si>
  <si>
    <t>twin-arginine translocation pathway signal</t>
  </si>
  <si>
    <t>BAW_20582</t>
  </si>
  <si>
    <t>BAB2_0608</t>
  </si>
  <si>
    <t>frame shift; transcriptional regulator; AsnC family; similar to BS1330_II0628</t>
  </si>
  <si>
    <t>BAW_20583</t>
  </si>
  <si>
    <t>BAB2_0610</t>
  </si>
  <si>
    <t>BAW_20584</t>
  </si>
  <si>
    <t>BAB2_0611</t>
  </si>
  <si>
    <t>glutamate-binding protein. Putative polar amino acid transport system; related to BAB1_0325; BAB1_0881; BAB1_1954; BAB1_1956; BAB1_1957; BAB2_0612 (pseudo in P1; MR A1 and suis)</t>
  </si>
  <si>
    <t>BAW_20585</t>
  </si>
  <si>
    <t>BAB2_0612</t>
  </si>
  <si>
    <t>BAW_20586</t>
  </si>
  <si>
    <t>BAB2_0613</t>
  </si>
  <si>
    <t>amino acid dehydrogenase</t>
  </si>
  <si>
    <t>BAW_20587</t>
  </si>
  <si>
    <t>BAB2_0614</t>
  </si>
  <si>
    <t>BAW_20588</t>
  </si>
  <si>
    <t>BAB2_0615</t>
  </si>
  <si>
    <t>premature stop codon; AraC family transcriptional regulator; similar to BS1330_II0622</t>
  </si>
  <si>
    <t>BAW_20589</t>
  </si>
  <si>
    <t>BAB2_0616</t>
  </si>
  <si>
    <t>BAW_20590</t>
  </si>
  <si>
    <t>BAB2_0617</t>
  </si>
  <si>
    <t>DNA polymerase III subunit epsilon:exonuclease</t>
  </si>
  <si>
    <t>BAW_20591</t>
  </si>
  <si>
    <t>BAB2_0618</t>
  </si>
  <si>
    <t>BAW_20592</t>
  </si>
  <si>
    <t>BAB2_0619</t>
  </si>
  <si>
    <t>BAW_20593</t>
  </si>
  <si>
    <t>BAB2_0620</t>
  </si>
  <si>
    <t>BAW_20594</t>
  </si>
  <si>
    <t>BAB2_0621</t>
  </si>
  <si>
    <t>endonuclease V</t>
  </si>
  <si>
    <t>BAW_20595</t>
  </si>
  <si>
    <t>BAB2_0622-0623</t>
  </si>
  <si>
    <t>frame shift; diguanylate cyclase/ GGDEF domain protein; similar to BS1330_II0613</t>
  </si>
  <si>
    <t>BAW_20596</t>
  </si>
  <si>
    <t>BAB2_0624</t>
  </si>
  <si>
    <t>Alkaline phosphatase</t>
  </si>
  <si>
    <t>BAW_20597</t>
  </si>
  <si>
    <t>BAB2_0625</t>
  </si>
  <si>
    <t>DNA polymerase IV</t>
  </si>
  <si>
    <t>involved in translesion DNA polymerization with beta clamp of polymerase III; belongs to Y family of polymerases; does not contain proofreading function</t>
  </si>
  <si>
    <t>BAW_20598</t>
  </si>
  <si>
    <t>BAB2_0626</t>
  </si>
  <si>
    <t>nucleoside diphosphate kinase regulator</t>
  </si>
  <si>
    <t>Regulates the synthesis of nucleoside triphosphates for nucleic acid synthesis; CTP for lipid synthesis; and GTP for protein elongation</t>
  </si>
  <si>
    <t>BAW_20599</t>
  </si>
  <si>
    <t>BAB2_0627</t>
  </si>
  <si>
    <t>BAW_20600</t>
  </si>
  <si>
    <t>divK</t>
  </si>
  <si>
    <t>BAB2_0628</t>
  </si>
  <si>
    <t>BAW_20601</t>
  </si>
  <si>
    <t>BAB2_0629</t>
  </si>
  <si>
    <t>BAW_20602</t>
  </si>
  <si>
    <t>pleD</t>
  </si>
  <si>
    <t>BAB2_0630</t>
  </si>
  <si>
    <t>response regulator PleD</t>
  </si>
  <si>
    <t>involved in swarmer-to-stalked cell differentiation in Caulobacter crescentus; catalyzes the condensation of two GTP molecules to form the secondary messenger cyclic di-GMP (c-di-GMP); upon phosphorylation of domain D1 the protein dimerizes; presumably this allows the two GTP-bound GGDEF (diguanylate cyclase) domains to catalyze the condensation reaction; allosterically inhibited by c-di-GMP</t>
  </si>
  <si>
    <t>Hallez et al. 2007. EMBO J. 7;26(5):1444-55.</t>
  </si>
  <si>
    <t>BAW_20603</t>
  </si>
  <si>
    <t>rpmG</t>
  </si>
  <si>
    <t>BAB2_0631</t>
  </si>
  <si>
    <t>50S ribosomal protein L33</t>
  </si>
  <si>
    <t>in Escherichia coli BM108; a mutation that results in lack of L33 synthesis had no effect on ribosome synthesis or function; there are paralogous genes in several bacterial genomes; and a CXXC motif for zinc binding and an upstream regulation region of the paralog lacking this motif that are regulated by zinc similar to other ribosomal proteins like L31; the proteins in this group lack the CXXC motif</t>
  </si>
  <si>
    <t>BAW_20604</t>
  </si>
  <si>
    <t>BAB2_0632</t>
  </si>
  <si>
    <t>H+-transporting two-sector ATPase subunit C</t>
  </si>
  <si>
    <t>BAW_20605</t>
  </si>
  <si>
    <t>BAB2_0633</t>
  </si>
  <si>
    <t>Phosphohydrolase (MutT/nudix family protein)</t>
  </si>
  <si>
    <t>BAW_20606</t>
  </si>
  <si>
    <t>BAB2_0634</t>
  </si>
  <si>
    <t>BAW_20607</t>
  </si>
  <si>
    <t>BAB2_0635</t>
  </si>
  <si>
    <t>ribonuclease R</t>
  </si>
  <si>
    <t>ribonuclease II</t>
  </si>
  <si>
    <t>BAW_20608</t>
  </si>
  <si>
    <t>topA</t>
  </si>
  <si>
    <t>BAB2_0636</t>
  </si>
  <si>
    <t>DNA topoisomerase I</t>
  </si>
  <si>
    <t>catalyzes the ATP-dependent breakage of single-stranded DNA followed by passage and rejoining; maintains net negative superhelicity</t>
  </si>
  <si>
    <t>BAW_20609</t>
  </si>
  <si>
    <t>BAB2_0637</t>
  </si>
  <si>
    <t>BAW_20610</t>
  </si>
  <si>
    <t>BAB2_0638</t>
  </si>
  <si>
    <t>SMF protein</t>
  </si>
  <si>
    <t>BAW_20611</t>
  </si>
  <si>
    <t>BAB2_0639</t>
  </si>
  <si>
    <t>putative glycerol-3-phosphate acyltransferase PlsY</t>
  </si>
  <si>
    <t>involved in acylation of glycerol-3-phosphate to form 1-acyl-glycerol-3 phosphate for use in phospholipid biosynthesis; functions with PlsX</t>
  </si>
  <si>
    <t>BAW_20612</t>
  </si>
  <si>
    <t>pyrC-2</t>
  </si>
  <si>
    <t>BAB2_0640</t>
  </si>
  <si>
    <t>Catalyzes the reversible hydrolysis of the amide bond within dihydroorotate. This metabolic intermediate is required for the biosynthesis of pyrimidine nucleotides</t>
  </si>
  <si>
    <t>BAW_20613</t>
  </si>
  <si>
    <t>pyrB</t>
  </si>
  <si>
    <t>BAB2_0641</t>
  </si>
  <si>
    <t>aspartate carbamoyltransferase catalytic subunit</t>
  </si>
  <si>
    <t>catalyzes the transfer of the carbamoyl moiety from carbamoyl phosphate to L- aspartate in pyrimidine biosynthesis</t>
  </si>
  <si>
    <t>BAW_20614</t>
  </si>
  <si>
    <t>aidB</t>
  </si>
  <si>
    <t>BAW_20615</t>
  </si>
  <si>
    <t>BAB2_0643</t>
  </si>
  <si>
    <t>Holliday junction resolvase-like protein</t>
  </si>
  <si>
    <t>similar to RuvC resolvase with substantial differences; NMR structural information suggests this protein is monomeric; unknown cellular function</t>
  </si>
  <si>
    <t>BAW_20616</t>
  </si>
  <si>
    <t>BAB2_0644</t>
  </si>
  <si>
    <t>metal-dependent hydrolase</t>
  </si>
  <si>
    <t>catalyzes the opening and hydrolysis of the beta-lactam ring of beta-lactam antibiotics such as penicillins and cephalosporins</t>
  </si>
  <si>
    <t>BAW_20617</t>
  </si>
  <si>
    <t>gatC</t>
  </si>
  <si>
    <t>BAB2_0645</t>
  </si>
  <si>
    <t>aspartyl/glutamyl-tRNA amidotransferase subunit C</t>
  </si>
  <si>
    <t>allows the formation of correctly charged Asn-tRNA(Asn) or Gln-tRNA(Gln) through the transamidation of misacylated Asp-tRNA(Asn) or Glu-tRNA(Gln) in organisms which lack either or both of asparaginyl-tRNA or glutaminyl-tRNA synthetases; reaction takes place in the presence of glutamine and ATP through an activated phospho-Asp-tRNA(Asn) or phospho-Glu-tRNA; some Mycoplasma proteins contain an N-terminal fusion to an unknown domain</t>
  </si>
  <si>
    <t>BAW_20618</t>
  </si>
  <si>
    <t>gatA</t>
  </si>
  <si>
    <t>BAB2_0646</t>
  </si>
  <si>
    <t>aspartyl/glutamyl-tRNA amidotransferase subunit A</t>
  </si>
  <si>
    <t>allows the formation of correctly charged Asn-tRNA(Asn) or Gln-tRNA(Gln) through the transamidation of misacylated Asp-tRNA(Asn) or Glu-tRNA(Gln) in organisms which lack either or both of asparaginyl-tRNA or glutaminyl-tRNA synthetases; reaction takes place in the presence of glutamine and ATP through an activated phospho-Asp-tRNA(Asn) or phospho-Glu-tRNA</t>
  </si>
  <si>
    <t>BAW_20619</t>
  </si>
  <si>
    <t>BAB2_0647</t>
  </si>
  <si>
    <t>BAW_20620</t>
  </si>
  <si>
    <t>BAB2_0648</t>
  </si>
  <si>
    <t>BAW_20621</t>
  </si>
  <si>
    <t>parE</t>
  </si>
  <si>
    <t>BAB2_0649</t>
  </si>
  <si>
    <t>DNA topoisomerase IV subunit B</t>
  </si>
  <si>
    <t>BAW_20622</t>
  </si>
  <si>
    <t>BAB2_0650</t>
  </si>
  <si>
    <t>BAW_20623</t>
  </si>
  <si>
    <t>lipB</t>
  </si>
  <si>
    <t>BAB2_0651</t>
  </si>
  <si>
    <t>lipoate-protein ligase B</t>
  </si>
  <si>
    <t>lipoyl/octanoyltransferase; catalyzes the transfer of the lipoyl/octanoyl moiety of lipoyl/octanoyl-ACP onto lipoate-dependent enzymes like pyruvate dehydrogenase and the glycine cleavage system H protein</t>
  </si>
  <si>
    <t>BAW_20624</t>
  </si>
  <si>
    <t>LOV-HK</t>
  </si>
  <si>
    <t>BAB2_0652</t>
  </si>
  <si>
    <t>Blue-Light activated Histidine kinase PAS domain-containing protein</t>
  </si>
  <si>
    <t>BAW_20625</t>
  </si>
  <si>
    <t>BAB2_0653</t>
  </si>
  <si>
    <t>BAW_20626</t>
  </si>
  <si>
    <t>bveA</t>
  </si>
  <si>
    <t>BAB2_0654</t>
  </si>
  <si>
    <t>phospholipase A1</t>
  </si>
  <si>
    <t>BAW_20627</t>
  </si>
  <si>
    <t>BAB2_0655</t>
  </si>
  <si>
    <t>Oxacillin resistance-associated protein FMTC</t>
  </si>
  <si>
    <t>BAW_20628</t>
  </si>
  <si>
    <t>ccdA</t>
  </si>
  <si>
    <t>BAB2_0656</t>
  </si>
  <si>
    <t>cytochrome c biogenesis protein; transmembrane region</t>
  </si>
  <si>
    <t>BAW_20629</t>
  </si>
  <si>
    <t>glmU</t>
  </si>
  <si>
    <t>BAB2_0657</t>
  </si>
  <si>
    <t>bifunctional N-acetylglucosamine-1-phosphate uridyltransferase/glucosamine-1-phosphate acetyltransferase</t>
  </si>
  <si>
    <t>forms a homotrimer; catalyzes the acetylation of glucosamine-1-phosphate and uridylation of N-acetylglucosamine-1-phosphate to produce UDP-GlcNAc; function in cell wall synthesis</t>
  </si>
  <si>
    <t>BAW_20630</t>
  </si>
  <si>
    <t>glmS</t>
  </si>
  <si>
    <t>BAB2_0658</t>
  </si>
  <si>
    <t>glucosamine--fructose-6-phosphate aminotransferase</t>
  </si>
  <si>
    <t>Catalyzes the first step in hexosamine metabolism; converting fructose-6P into glucosamine-6P using glutamine as a nitrogen source</t>
  </si>
  <si>
    <t>BAW_20631</t>
  </si>
  <si>
    <t>recG</t>
  </si>
  <si>
    <t>BAB2_0659</t>
  </si>
  <si>
    <t>ATP-dependent DNA helicase RecG</t>
  </si>
  <si>
    <t>catalyzes branch migration in Holliday junction intermediates</t>
  </si>
  <si>
    <t>BAW_20632</t>
  </si>
  <si>
    <t>BAB2_0660</t>
  </si>
  <si>
    <t>BAW_20633</t>
  </si>
  <si>
    <t>mfd</t>
  </si>
  <si>
    <t>BAB2_0661</t>
  </si>
  <si>
    <t>transcription repair coupling factor</t>
  </si>
  <si>
    <t>BAW_20634</t>
  </si>
  <si>
    <t>BAB2_0662</t>
  </si>
  <si>
    <t>fosfomycin resistance family protein</t>
  </si>
  <si>
    <t>BAW_20635</t>
  </si>
  <si>
    <t>BAB2_0663</t>
  </si>
  <si>
    <t>BAW_20636</t>
  </si>
  <si>
    <t>BAB2_0664</t>
  </si>
  <si>
    <t>peptide ABC transporter periplasmic peptide-binding protein</t>
  </si>
  <si>
    <t>BAW_20637</t>
  </si>
  <si>
    <t>BAB2_0665</t>
  </si>
  <si>
    <t>BAW_20638</t>
  </si>
  <si>
    <t>BAB2_0666</t>
  </si>
  <si>
    <t>BAW_20639</t>
  </si>
  <si>
    <t>ubiH</t>
  </si>
  <si>
    <t>BAB2_0667</t>
  </si>
  <si>
    <t>BAW_20640</t>
  </si>
  <si>
    <t>pcs</t>
  </si>
  <si>
    <t>BAB2_0668</t>
  </si>
  <si>
    <t>phosphatidylcholine synthase</t>
  </si>
  <si>
    <t>BAW_20641</t>
  </si>
  <si>
    <t>qor</t>
  </si>
  <si>
    <t>BAB2_0669</t>
  </si>
  <si>
    <t>quinone oxidoreductase/zeta-crystallin</t>
  </si>
  <si>
    <t>BAW_20642</t>
  </si>
  <si>
    <t>BAB2_0670</t>
  </si>
  <si>
    <t>BAW_20643</t>
  </si>
  <si>
    <t>BAB2_0671</t>
  </si>
  <si>
    <t>inner-membrane translocator. Putative simple sugar transporter; related to BAB2_0007 (pseudogene in B ceti P1 and MR) and BAB2_0672 (pseudogene in B ceti A2B)"</t>
  </si>
  <si>
    <t>BAW_20644</t>
  </si>
  <si>
    <t>BAB2_0672</t>
  </si>
  <si>
    <t>BAW_20645</t>
  </si>
  <si>
    <t>BAB2_0673</t>
  </si>
  <si>
    <t>bmp family protein</t>
  </si>
  <si>
    <t>basic membrane lipoprotein. Simple sugar transport system substrate-binding protein; related to BAB1_1362 (pseudogene in B ovis)</t>
  </si>
  <si>
    <t>BAW_20646</t>
  </si>
  <si>
    <t>rimO</t>
  </si>
  <si>
    <t>BAB2_0674</t>
  </si>
  <si>
    <t>30S ribosomal protein S12 methylthiotransferase</t>
  </si>
  <si>
    <t>catalyzes the methylthiolation of an aspartic acid residue of the S12 protein of the 30S ribosomal subunit</t>
  </si>
  <si>
    <t>BAW_20647</t>
  </si>
  <si>
    <t>bfr</t>
  </si>
  <si>
    <t>BAB2_0675</t>
  </si>
  <si>
    <t>Ferritin:bacterioferritin; iron storage/detoxification</t>
  </si>
  <si>
    <t>conserved</t>
  </si>
  <si>
    <t>BAW_20648</t>
  </si>
  <si>
    <t>BAB2_0676</t>
  </si>
  <si>
    <t>BAW_20649</t>
  </si>
  <si>
    <t>BhuO</t>
  </si>
  <si>
    <t>BAB2_0677</t>
  </si>
  <si>
    <t>Haem degradation/ Fe2+ release function/heme oxygenase</t>
  </si>
  <si>
    <t>Pseudogene in B. ovis ATCC 25840</t>
  </si>
  <si>
    <t>BAW_20650</t>
  </si>
  <si>
    <t>rirA</t>
  </si>
  <si>
    <t>BAB2_0678</t>
  </si>
  <si>
    <t>iron-responsive transcriptional regulator</t>
  </si>
  <si>
    <t>conserved; rhizobial iron regulator; in Sinorhizobium meliloti mutations in this gene affect the expression of a number of iron-responsive operons</t>
  </si>
  <si>
    <t>BAW_20651</t>
  </si>
  <si>
    <t>BAB2_0679</t>
  </si>
  <si>
    <t>YbaK/prolyl-tRNA synthetase associated domain-containing protein</t>
  </si>
  <si>
    <t>BAW_20652</t>
  </si>
  <si>
    <t>BAB2_0680</t>
  </si>
  <si>
    <t>BAW_20653</t>
  </si>
  <si>
    <t>BAB2_0682</t>
  </si>
  <si>
    <t>BAW_20654</t>
  </si>
  <si>
    <t>BAB2_0683</t>
  </si>
  <si>
    <t>IS66 family orf2</t>
  </si>
  <si>
    <t>BAW_20655</t>
  </si>
  <si>
    <t>BAB2_0684</t>
  </si>
  <si>
    <t>transposase IS66</t>
  </si>
  <si>
    <t>BAW_20656</t>
  </si>
  <si>
    <t>BAB2_0685</t>
  </si>
  <si>
    <t>preprotein translocase subunit-like protein</t>
  </si>
  <si>
    <t>BAW_20657</t>
  </si>
  <si>
    <t>BAB2_0686</t>
  </si>
  <si>
    <t>ISBm1; transposase orfB</t>
  </si>
  <si>
    <t>BAW_20658</t>
  </si>
  <si>
    <t>BAB2_0687</t>
  </si>
  <si>
    <t>BAW_20659</t>
  </si>
  <si>
    <t>BAB2_0688</t>
  </si>
  <si>
    <t>important deletion near N-terminal due to repetitive sequences; predicted conserved domain protein; similar to BS1330_II0544</t>
  </si>
  <si>
    <t>BAW_20660</t>
  </si>
  <si>
    <t>BAB2_0689</t>
  </si>
  <si>
    <t>BAW_20661</t>
  </si>
  <si>
    <t>BAB2_0690</t>
  </si>
  <si>
    <t>endoglucanase family protein</t>
  </si>
  <si>
    <t>mannan endo-1;4-beta-mannosidase; related to BAB1_1465. pseudogene in B pinnipedialis and B abortus 2308</t>
  </si>
  <si>
    <t>BAW_20662</t>
  </si>
  <si>
    <t>BAB2_0691</t>
  </si>
  <si>
    <t>BAW_20663</t>
  </si>
  <si>
    <t>ugd</t>
  </si>
  <si>
    <t>BAB2_0692</t>
  </si>
  <si>
    <t>UDP-glucose 6-dehydrogenase</t>
  </si>
  <si>
    <t>flavin-containing monooxygenase FMO</t>
  </si>
  <si>
    <t>BAW_20664</t>
  </si>
  <si>
    <t>BAB2_0693</t>
  </si>
  <si>
    <t>glycosyl transferase group 2 family protein</t>
  </si>
  <si>
    <t>BAW_20665</t>
  </si>
  <si>
    <t>galE-2</t>
  </si>
  <si>
    <t>BAB2_0694</t>
  </si>
  <si>
    <t>GalE-2; UDP-glucose 4-epimerase</t>
  </si>
  <si>
    <t>NAD-dependent epimerase/dehydratase</t>
  </si>
  <si>
    <t>BAW_20666</t>
  </si>
  <si>
    <t>BAB2_0695</t>
  </si>
  <si>
    <t>UDP-glucoronate decarboxylase; related to BAB2_0384</t>
  </si>
  <si>
    <t>BAW_20667</t>
  </si>
  <si>
    <t>BAB2_0696</t>
  </si>
  <si>
    <t>BAW_20668</t>
  </si>
  <si>
    <t>BAB2_0697</t>
  </si>
  <si>
    <t>BAW_20669</t>
  </si>
  <si>
    <t>BAB2_0698</t>
  </si>
  <si>
    <t>BAW_20670</t>
  </si>
  <si>
    <t>BAB2_0699</t>
  </si>
  <si>
    <t>oligopeptide ABC transporter substrate-binding protein</t>
  </si>
  <si>
    <t>BAW_20671</t>
  </si>
  <si>
    <t>BAB2_0700</t>
  </si>
  <si>
    <t>BAW_20672</t>
  </si>
  <si>
    <t>BAB2_0701</t>
  </si>
  <si>
    <t>oligopeptide ABC transporter permease</t>
  </si>
  <si>
    <t>BAW_20673</t>
  </si>
  <si>
    <t>BAB2_0702</t>
  </si>
  <si>
    <t>BAW_20674</t>
  </si>
  <si>
    <t>BAB2_0703</t>
  </si>
  <si>
    <t>BAW_20675</t>
  </si>
  <si>
    <t>alkB</t>
  </si>
  <si>
    <t>BAB2_0704</t>
  </si>
  <si>
    <t>2OG-Fe(II) oxygenase</t>
  </si>
  <si>
    <t>BAW_20676</t>
  </si>
  <si>
    <t>BAB2_0707</t>
  </si>
  <si>
    <t>BAW_20677</t>
  </si>
  <si>
    <t>BAB2_0708</t>
  </si>
  <si>
    <t>T4 family peptidase</t>
  </si>
  <si>
    <t>BAW_20678</t>
  </si>
  <si>
    <t>BAB2_0709</t>
  </si>
  <si>
    <t>BAW_20679</t>
  </si>
  <si>
    <t>BAB2_0710</t>
  </si>
  <si>
    <t>BAW_20680</t>
  </si>
  <si>
    <t>BAB2_0711</t>
  </si>
  <si>
    <t>BAW_20681</t>
  </si>
  <si>
    <t>lpdA-3</t>
  </si>
  <si>
    <t>BAB2_0712</t>
  </si>
  <si>
    <t>E3 component of the branched-chain alpha-keto acid dehydrogenase complex; catalyzes the oxidation of dihydrolipoamide to lipoamide</t>
  </si>
  <si>
    <t>BAW_20682</t>
  </si>
  <si>
    <t>BAB2_0713</t>
  </si>
  <si>
    <t>BAW_20683</t>
  </si>
  <si>
    <t>BAB2_0714</t>
  </si>
  <si>
    <t>2-oxoisovalerate dehydrogenase E1 component subunit beta</t>
  </si>
  <si>
    <t>BAW_20684</t>
  </si>
  <si>
    <t>BAB2_0715</t>
  </si>
  <si>
    <t>2-oxoisovalerate dehydrogenase E1 component subunit alpha</t>
  </si>
  <si>
    <t>BAW_20685</t>
  </si>
  <si>
    <t>BAB2_0716</t>
  </si>
  <si>
    <t>BAW_20686</t>
  </si>
  <si>
    <t>BAB2_0717</t>
  </si>
  <si>
    <t>BAW_20687</t>
  </si>
  <si>
    <t>BAB2_0718</t>
  </si>
  <si>
    <t>BAW_20688</t>
  </si>
  <si>
    <t>BAB2_0719</t>
  </si>
  <si>
    <t>BAW_20689</t>
  </si>
  <si>
    <t>BAB2_0720</t>
  </si>
  <si>
    <t>BAW_20690</t>
  </si>
  <si>
    <t>BAB2_0721-22</t>
  </si>
  <si>
    <t>premature stop codon; sugar ABC transporter periplasmic sugar-binding protein; similar to BS1330_II0512</t>
  </si>
  <si>
    <t>BAW_20691</t>
  </si>
  <si>
    <t>BAB2_0723</t>
  </si>
  <si>
    <t>BAW_20692</t>
  </si>
  <si>
    <t>BAB2_0724</t>
  </si>
  <si>
    <t>N-acetylglucosamine kinase</t>
  </si>
  <si>
    <t>BAW_20693</t>
  </si>
  <si>
    <t>BAB2_0725</t>
  </si>
  <si>
    <t>BAW_20694</t>
  </si>
  <si>
    <t>ybgT</t>
  </si>
  <si>
    <t>BAB2_0726</t>
  </si>
  <si>
    <t>ybgT protein</t>
  </si>
  <si>
    <t>BAW_20695</t>
  </si>
  <si>
    <t>cydB</t>
  </si>
  <si>
    <t>BAB2_0727</t>
  </si>
  <si>
    <t>cytochrome bd ubiquinol oxidase subunit II</t>
  </si>
  <si>
    <t>BAW_20696</t>
  </si>
  <si>
    <t>cydA</t>
  </si>
  <si>
    <t>BAB2_0728</t>
  </si>
  <si>
    <t>cytochrome bd ubiquinol oxidase subunit I</t>
  </si>
  <si>
    <t>BAW_20697</t>
  </si>
  <si>
    <t>cydC</t>
  </si>
  <si>
    <t>BAB2_0729</t>
  </si>
  <si>
    <t>ABC transporter ATP-binding protein/permease; ABC exporter subunit CydC</t>
  </si>
  <si>
    <t>BAW_20698</t>
  </si>
  <si>
    <t>cydD</t>
  </si>
  <si>
    <t>BAB2_0730</t>
  </si>
  <si>
    <t>BAW_20699</t>
  </si>
  <si>
    <t>BAB2_0731</t>
  </si>
  <si>
    <t>transcriptional regulator ArsR family</t>
  </si>
  <si>
    <t>BAW_20700</t>
  </si>
  <si>
    <t>BAB2_0732</t>
  </si>
  <si>
    <t>BAW_20701</t>
  </si>
  <si>
    <t>BAB2_0733</t>
  </si>
  <si>
    <t>putative monovalent cation/H+ antiporter subunit G</t>
  </si>
  <si>
    <t>subunit G of antiporter complex involved in resistance to high concentrations of Na+; K+; Li+ and/or alkali</t>
  </si>
  <si>
    <t>BAW_20702</t>
  </si>
  <si>
    <t>phaF</t>
  </si>
  <si>
    <t>BAB2_0734</t>
  </si>
  <si>
    <t>putative monovalent cation/H+ antiporter subunit F</t>
  </si>
  <si>
    <t>subunit F of antiporter complex involved in resistance to high concentrations of Na+; K+; Li+ and/or alkali; in S. meliloti it is known to be involved specifically with K+ transport</t>
  </si>
  <si>
    <t>BAW_20703</t>
  </si>
  <si>
    <t>BAB2_0735</t>
  </si>
  <si>
    <t>putative monovalent cation/H+ antiporter subunit E</t>
  </si>
  <si>
    <t>subunit E of antiporter complex involved in resistance to high concentrations of Na+; K+; Li+ and/or alkali</t>
  </si>
  <si>
    <t>BAW_20704</t>
  </si>
  <si>
    <t>BAB2_0736</t>
  </si>
  <si>
    <t>putative monovalent cation/H+ antiporter subunit D</t>
  </si>
  <si>
    <t>subunit D of antiporter complex involved in resistance to high concentrations of Na+; K+; Li+ and/or alkali; contains an oxidoreductase domain; catalyzes the transfer of electrons from NADH to ubiquinone</t>
  </si>
  <si>
    <t>BAW_20705</t>
  </si>
  <si>
    <t>BAB2_0737</t>
  </si>
  <si>
    <t>putative monovalent cation/H+ antiporter subunit C</t>
  </si>
  <si>
    <t>subunit C of antiporter complex involved in resistance to high concentrations of Na+; K+; Li+ and/or alkali</t>
  </si>
  <si>
    <t>BAW_20706</t>
  </si>
  <si>
    <t>BAB2_0738</t>
  </si>
  <si>
    <t>putative monovalent cation/H+ antiporter subunit A</t>
  </si>
  <si>
    <t>subunit A of antiporter complex involved in resistance to high concentrations of Na+; K+; Li+ and/or alkali; in S. meliloti it is known to be involved with K+</t>
  </si>
  <si>
    <t>BAW_20707</t>
  </si>
  <si>
    <t>BAB2_0739</t>
  </si>
  <si>
    <t>BAW_20708</t>
  </si>
  <si>
    <t>BAB2_0740</t>
  </si>
  <si>
    <t>BAW_20709</t>
  </si>
  <si>
    <t>BAB2_0741</t>
  </si>
  <si>
    <t>molybdenum cofactor biosynthesis protein MogA</t>
  </si>
  <si>
    <t>forms a trimer; related to eukaryotic protein gephyrin; functions during molybdenum cofactor biosynthesis</t>
  </si>
  <si>
    <t>BAW_20710</t>
  </si>
  <si>
    <t>BAB2_0742</t>
  </si>
  <si>
    <t>BAW_20711</t>
  </si>
  <si>
    <t>BAB2_0743</t>
  </si>
  <si>
    <t>BAW_20712</t>
  </si>
  <si>
    <t>bioB</t>
  </si>
  <si>
    <t>BAB2_0744</t>
  </si>
  <si>
    <t>biotin synthase</t>
  </si>
  <si>
    <t>BAW_20713</t>
  </si>
  <si>
    <t>bioF</t>
  </si>
  <si>
    <t>BAB2_0745</t>
  </si>
  <si>
    <t>8-amino-7-oxononanoate synthase</t>
  </si>
  <si>
    <t>catalyzes the formation of 8-amino-7-oxononanoate from 6-carboxyhexanoyl-CoA and L-alanine</t>
  </si>
  <si>
    <t>BAW_20714</t>
  </si>
  <si>
    <t>bioD</t>
  </si>
  <si>
    <t>BAB2_0746</t>
  </si>
  <si>
    <t>dithiobiotin synthetase</t>
  </si>
  <si>
    <t>DTB synthetase; dethiobiotin synthase; involved in production of dethiobiotin from ATP and 7;8-diaminononanoate and carbon dioxide; contains magnesium</t>
  </si>
  <si>
    <t>BAW_20715</t>
  </si>
  <si>
    <t>bioA</t>
  </si>
  <si>
    <t>BAB2_0747</t>
  </si>
  <si>
    <t>adenosylmethionine-8-amino-7-oxononanoate aminotransferase</t>
  </si>
  <si>
    <t>catalyzes the formation of S-adenosyl-4-methylthionine-2-oxobutanoate and 7;8-diaminononanoate from S-adenosyl-L-methionine and 8-amino-7-oxononanoate</t>
  </si>
  <si>
    <t>BAW_20716</t>
  </si>
  <si>
    <t>BAB2_0748</t>
  </si>
  <si>
    <t>FabF; beta-Ketoacyl-ACP synthase II; KASII; catalyzes a condensation reaction in fatty acid biosynthesis: addition of an acyl acceptor of two carbons from malonyl-ACP; required for the elongation of short-chain unsaturated acyl-ACP</t>
  </si>
  <si>
    <t>BAW_20717</t>
  </si>
  <si>
    <t>BAB2_0749</t>
  </si>
  <si>
    <t>no differences found to consider it a pseudogene; corresponds to BMEII0780</t>
  </si>
  <si>
    <t>BAW_20718</t>
  </si>
  <si>
    <t>BAB2_0750</t>
  </si>
  <si>
    <t>BAW_20719</t>
  </si>
  <si>
    <t>metA</t>
  </si>
  <si>
    <t>BAB2_0751</t>
  </si>
  <si>
    <t>homoserine O-succinyltransferase</t>
  </si>
  <si>
    <t>catalyzes the formation of O-succinyl-L-homoserine from succinyl-CoA and L-homoserine in methionine biosynthesis</t>
  </si>
  <si>
    <t>BAW_20720</t>
  </si>
  <si>
    <t>BAB2_0752</t>
  </si>
  <si>
    <t>Deletion at N-terminal due to inversion. Glycoside hydrolase; family protein; similar to BS1330_II0483</t>
  </si>
  <si>
    <t>BAW_20721</t>
  </si>
  <si>
    <t>BAB2_0753</t>
  </si>
  <si>
    <t>BAW_20722</t>
  </si>
  <si>
    <t>BAB2_0754</t>
  </si>
  <si>
    <t>sodium/alanine symporter</t>
  </si>
  <si>
    <t>BAW_20723</t>
  </si>
  <si>
    <t>BAB2_0755</t>
  </si>
  <si>
    <t>BAW_20724</t>
  </si>
  <si>
    <t>BAB2_0756</t>
  </si>
  <si>
    <t>BAW_20725</t>
  </si>
  <si>
    <t>BAB2_0757</t>
  </si>
  <si>
    <t>BAW_20726</t>
  </si>
  <si>
    <t>BAB2_0758</t>
  </si>
  <si>
    <t>BAW_20727</t>
  </si>
  <si>
    <t>BAB2_0759</t>
  </si>
  <si>
    <t>Putative uroporphyrin-III methyltransferase</t>
  </si>
  <si>
    <t>BAW_20728</t>
  </si>
  <si>
    <t>BAB2_0760</t>
  </si>
  <si>
    <t>BAW_20729</t>
  </si>
  <si>
    <t>BAB2_0761</t>
  </si>
  <si>
    <t>BAW_20730</t>
  </si>
  <si>
    <t>BAB2_0762</t>
  </si>
  <si>
    <t>BAW_20731</t>
  </si>
  <si>
    <t>BAB2_0763</t>
  </si>
  <si>
    <t>osmolarity sensor protein EnvZ</t>
  </si>
  <si>
    <t>BAW_20732</t>
  </si>
  <si>
    <t>BAB2_0764</t>
  </si>
  <si>
    <t>HlyD family secretion protein</t>
  </si>
  <si>
    <t>RTX secretion protein D:secretion protein HlyD</t>
  </si>
  <si>
    <t>BAW_20733</t>
  </si>
  <si>
    <t>BAB2_0765</t>
  </si>
  <si>
    <t>BAW_20734</t>
  </si>
  <si>
    <t>BAB2_0766</t>
  </si>
  <si>
    <t>BAW_20735</t>
  </si>
  <si>
    <t>BAB2_0767</t>
  </si>
  <si>
    <t>BAW_20736</t>
  </si>
  <si>
    <t>BAB2_0768</t>
  </si>
  <si>
    <t>nitrate ABC transporter ATP-binding protein</t>
  </si>
  <si>
    <t>BAW_20737</t>
  </si>
  <si>
    <t>BAB2_0769</t>
  </si>
  <si>
    <t>BAW_20738</t>
  </si>
  <si>
    <t>BAB2_0770</t>
  </si>
  <si>
    <t>cupin domain-containing protein</t>
  </si>
  <si>
    <t>BAW_20739</t>
  </si>
  <si>
    <t>BAB2_0771</t>
  </si>
  <si>
    <t>BAW_20740</t>
  </si>
  <si>
    <t>BAB2_0772</t>
  </si>
  <si>
    <t>frame shift; ATP/GTP-binding site motif A (P-loop):ABC transporter; danorubicin resistance ATP-binding protein DRRA; similar to BMEII0802</t>
  </si>
  <si>
    <t>BAW_20741</t>
  </si>
  <si>
    <t>BAB2_0773</t>
  </si>
  <si>
    <t>BAW_20742</t>
  </si>
  <si>
    <t>BAB2_0774</t>
  </si>
  <si>
    <t>BAW_20743</t>
  </si>
  <si>
    <t>BAB2_0775</t>
  </si>
  <si>
    <t>BAW_20744</t>
  </si>
  <si>
    <t>BAB2_0776</t>
  </si>
  <si>
    <t>BAW_20745</t>
  </si>
  <si>
    <t>BAB2_0777</t>
  </si>
  <si>
    <t>BAW_20746</t>
  </si>
  <si>
    <t>BAB2_0778</t>
  </si>
  <si>
    <t>gene II and X proteins</t>
  </si>
  <si>
    <t>BAW_20747</t>
  </si>
  <si>
    <t>BAB2_0779</t>
  </si>
  <si>
    <t>beta-ketoacyl synthase:YeeE/YedE</t>
  </si>
  <si>
    <t>BAW_20748</t>
  </si>
  <si>
    <t>BAB2_0780</t>
  </si>
  <si>
    <t>BAW_20749</t>
  </si>
  <si>
    <t>BAB2_0781</t>
  </si>
  <si>
    <t>BAW_20750</t>
  </si>
  <si>
    <t>def-1</t>
  </si>
  <si>
    <t>BAB2_0782</t>
  </si>
  <si>
    <t>peptide deformylase</t>
  </si>
  <si>
    <t>cleaves off formyl group from N-terminal methionine residues of newly synthesized proteins; binds iron(2+)</t>
  </si>
  <si>
    <t>BAW_20751</t>
  </si>
  <si>
    <t>serA-2</t>
  </si>
  <si>
    <t>BAB2_0783</t>
  </si>
  <si>
    <t>catalyzes the formation of 3-phosphonooxypyruvate from 3-phospho-D-glycerate in serine biosynthesis; can also reduce alpha ketoglutarate to form 2-hydroxyglutarate</t>
  </si>
  <si>
    <t>BAW_20752</t>
  </si>
  <si>
    <t>BAB2_0784</t>
  </si>
  <si>
    <t>BAW_20753</t>
  </si>
  <si>
    <t>BAB2_0785</t>
  </si>
  <si>
    <t>BAW_20754</t>
  </si>
  <si>
    <t>BAB2_0786-787</t>
  </si>
  <si>
    <t>frame shift; acetyl-coenzyme A synthetase; similar to BS1330_II0447</t>
  </si>
  <si>
    <t>BAW_20755</t>
  </si>
  <si>
    <t>BAB2_0788-7089</t>
  </si>
  <si>
    <t>Frame shift. 3-hydroxyacyl-CoA dehydrogenase; short-chain dehydrogenase/reductase SDR:Glucose/ribitol dehydrogenase; similar to BS1330_II0446</t>
  </si>
  <si>
    <t>BAW_20756</t>
  </si>
  <si>
    <t>phbA-2</t>
  </si>
  <si>
    <t>BAB2_0790</t>
  </si>
  <si>
    <t>phosphofructokinase:thiolase. Fatty acid degradation; related to BAB2_0606 (pseudo in marine isolates); BAB1_1783 and BAB2_0443. This enzyme is at the end of the fatty acid degradation pathway and its lack probably interferes with the production of aceto acetyl CoA and acetyl CoA; feeding the synthesis of ketone bodies and Krebs cycle</t>
  </si>
  <si>
    <t>BAW_20757</t>
  </si>
  <si>
    <t>BAB2_0791</t>
  </si>
  <si>
    <t>BAW_20758</t>
  </si>
  <si>
    <t>BAB2_0792</t>
  </si>
  <si>
    <t>methionine sulfoxide reductase B</t>
  </si>
  <si>
    <t>this stereospecific enzymes reduces the R isomer of methionine sulfoxide while MsrA reduces the S form; provides protection against oxidative stress</t>
  </si>
  <si>
    <t>BAW_20759</t>
  </si>
  <si>
    <t>BAB2_0793</t>
  </si>
  <si>
    <t>BAW_20760</t>
  </si>
  <si>
    <t>BAB2_0794-0795</t>
  </si>
  <si>
    <t>Frame shift. Multidrug resistance protein/ MFS transporter; major facilitator family transporter; similar to BS1330_II0441</t>
  </si>
  <si>
    <t>BAW_20761</t>
  </si>
  <si>
    <t>glpK</t>
  </si>
  <si>
    <t>BAB2_0796-0797</t>
  </si>
  <si>
    <t>premature stop codon; glycerol kinase; similar to BS1330_II0440</t>
  </si>
  <si>
    <t>BAW_20762</t>
  </si>
  <si>
    <t>BAW_20763</t>
  </si>
  <si>
    <t>BAB2_0798-07990800</t>
  </si>
  <si>
    <t>frame shift and premature stop codon. Xanthine/uracil/vitamin C permease family; similar to BS1330_II0439</t>
  </si>
  <si>
    <t>BAB2_0801</t>
  </si>
  <si>
    <t>BAW_20764</t>
  </si>
  <si>
    <t>BAB2_0802</t>
  </si>
  <si>
    <t>54 bp deletion at N-terminal; GlcNAc-PI de-N-acetylase; predicted protein; similar to BS1330_II0437</t>
  </si>
  <si>
    <t>BAW_20765</t>
  </si>
  <si>
    <t>BAB2_0803</t>
  </si>
  <si>
    <t>35 bp deletion at N-terminal; fucose synthetase family protein; similar to BS1330_II0415</t>
  </si>
  <si>
    <t>BAW_20766</t>
  </si>
  <si>
    <t>BAB2_0804</t>
  </si>
  <si>
    <t>polysaccharide export protein</t>
  </si>
  <si>
    <t>BAW_20767</t>
  </si>
  <si>
    <t>BAB2_0805</t>
  </si>
  <si>
    <t>lipopolysaccharide biosynthesis protein</t>
  </si>
  <si>
    <t>BAW_20768</t>
  </si>
  <si>
    <t>BAB2_0806</t>
  </si>
  <si>
    <t>BAW_20769</t>
  </si>
  <si>
    <t>BAB2_0807</t>
  </si>
  <si>
    <t>BAW_20770</t>
  </si>
  <si>
    <t>BAB2_0808</t>
  </si>
  <si>
    <t>BAW_20771</t>
  </si>
  <si>
    <t>BAB2_0809</t>
  </si>
  <si>
    <t>N-acetylneuraminic acid mutarotase</t>
  </si>
  <si>
    <t>BAW_20772</t>
  </si>
  <si>
    <t>BAB2_0810</t>
  </si>
  <si>
    <t>N-acetylmannosamine-6-phosphate epimerase</t>
  </si>
  <si>
    <t>BAW_20773</t>
  </si>
  <si>
    <t>BAB2_0811</t>
  </si>
  <si>
    <t>BAW_20774</t>
  </si>
  <si>
    <t>BAB2_0812</t>
  </si>
  <si>
    <t>peptide ABC transporter substrate-binding protein</t>
  </si>
  <si>
    <t>BAW_20775</t>
  </si>
  <si>
    <t>BAB2_0813-0814</t>
  </si>
  <si>
    <t>frame shift; peptide ABC transporter; permease protein KO: K02033 peptide transport system permease protein; similar to BS1330_II0405</t>
  </si>
  <si>
    <t>BAW_20776</t>
  </si>
  <si>
    <t>BAB2_0815</t>
  </si>
  <si>
    <t>peptide ABC transporter permease</t>
  </si>
  <si>
    <t>BAW_20777</t>
  </si>
  <si>
    <t>BAB2_0816</t>
  </si>
  <si>
    <t>BAW_20778</t>
  </si>
  <si>
    <t>BAB2_0817</t>
  </si>
  <si>
    <t>peptide ABC transporter ATP-binding protein</t>
  </si>
  <si>
    <t>BAW_20779</t>
  </si>
  <si>
    <t>BAB2_0818</t>
  </si>
  <si>
    <t>BAW_20780</t>
  </si>
  <si>
    <t>BAB2_0819</t>
  </si>
  <si>
    <t>BAW_20781</t>
  </si>
  <si>
    <t>BAB2_0820</t>
  </si>
  <si>
    <t>BAW_20782</t>
  </si>
  <si>
    <t>BAB2_0821</t>
  </si>
  <si>
    <t>BAW_20783</t>
  </si>
  <si>
    <t>BAB2_0822</t>
  </si>
  <si>
    <t>BAW_20784</t>
  </si>
  <si>
    <t>BAB2_0823</t>
  </si>
  <si>
    <t>BAW_20785</t>
  </si>
  <si>
    <t>BAB2_0824</t>
  </si>
  <si>
    <t>glucose-methanol-choline oxidoreductase</t>
  </si>
  <si>
    <t>BAW_20786</t>
  </si>
  <si>
    <t>BAB2_0825</t>
  </si>
  <si>
    <t>BAW_20787</t>
  </si>
  <si>
    <t>BAB2_0826</t>
  </si>
  <si>
    <t>BAW_20788</t>
  </si>
  <si>
    <t>BAB2_0827</t>
  </si>
  <si>
    <t>branched-chain amino acid ABC transporter ATP-binding protein</t>
  </si>
  <si>
    <t>BAW_20789</t>
  </si>
  <si>
    <t>BAB2_0828</t>
  </si>
  <si>
    <t>glutelin</t>
  </si>
  <si>
    <t>BAW_20790</t>
  </si>
  <si>
    <t>BAB2_0829</t>
  </si>
  <si>
    <t>BAW_20791</t>
  </si>
  <si>
    <t>BAB2_0830</t>
  </si>
  <si>
    <t>BAW_20792</t>
  </si>
  <si>
    <t>BAB2_0831</t>
  </si>
  <si>
    <t>zinc-containing alcohol dehydrogenase superfamilyprotein</t>
  </si>
  <si>
    <t>BAW_20793</t>
  </si>
  <si>
    <t>BAB2_0832</t>
  </si>
  <si>
    <t>BAW_20794</t>
  </si>
  <si>
    <t>BAB2_0833</t>
  </si>
  <si>
    <t>cytochrome P450</t>
  </si>
  <si>
    <t>BAW_20795</t>
  </si>
  <si>
    <t>BAB2_0834</t>
  </si>
  <si>
    <t>BAW_20796</t>
  </si>
  <si>
    <t>BAB2_0835</t>
  </si>
  <si>
    <t>acetate kinase</t>
  </si>
  <si>
    <t>Enables the production of acetyl-CoA by phosphorylating acetate in the presence of ATP and a divalent cation</t>
  </si>
  <si>
    <t>BAW_20797</t>
  </si>
  <si>
    <t>xfp</t>
  </si>
  <si>
    <t>BAB2_0836</t>
  </si>
  <si>
    <t>putative phosphoketolase</t>
  </si>
  <si>
    <t>BAW_20798</t>
  </si>
  <si>
    <t>ftrD</t>
  </si>
  <si>
    <t>BAB2_0837</t>
  </si>
  <si>
    <t>Fe2+ uptake function</t>
  </si>
  <si>
    <t>BAW_20799</t>
  </si>
  <si>
    <t>ftrC</t>
  </si>
  <si>
    <t>BAB2_0838</t>
  </si>
  <si>
    <t>Iron permease FTR1/ Fe2+ uptake</t>
  </si>
  <si>
    <t>BAW_20800</t>
  </si>
  <si>
    <t>ftrB</t>
  </si>
  <si>
    <t>BAB2_0839</t>
  </si>
  <si>
    <t>BAW_20801</t>
  </si>
  <si>
    <t>ftrA</t>
  </si>
  <si>
    <t>BAB2_0840</t>
  </si>
  <si>
    <t>BAW_20802</t>
  </si>
  <si>
    <t>BAB2_0841</t>
  </si>
  <si>
    <t>BAW_20803</t>
  </si>
  <si>
    <t>guaA</t>
  </si>
  <si>
    <t>BAB2_0842</t>
  </si>
  <si>
    <t>GMP synthase</t>
  </si>
  <si>
    <t>contains glutamine-hydrolyzing domain and glutamine amidotransferase; GMP-binding domain; functions to produce GMP from XMP in the IMP pathway</t>
  </si>
  <si>
    <t>BAW_20804</t>
  </si>
  <si>
    <t>BAB2_0843</t>
  </si>
  <si>
    <t>5'-methylthioadenosine/S-adenosylhomocysteine nucleosidase</t>
  </si>
  <si>
    <t>Enables the cleavage of the glycosidic bond in both 5'-methylthioadenosine and S-adenosylhomocysteine</t>
  </si>
  <si>
    <t>BAW_20805</t>
  </si>
  <si>
    <t>BAB2_0844</t>
  </si>
  <si>
    <t>phenylacetic acid degradation-like protein</t>
  </si>
  <si>
    <t>BAW_20806</t>
  </si>
  <si>
    <t>BAB2_0845</t>
  </si>
  <si>
    <t>SUN- family protein</t>
  </si>
  <si>
    <t>BAW_20807</t>
  </si>
  <si>
    <t>BAB2_0846</t>
  </si>
  <si>
    <t>disulfide bond formation protein DsbB</t>
  </si>
  <si>
    <t>Frizzled protein</t>
  </si>
  <si>
    <t>BAW_20808</t>
  </si>
  <si>
    <t>BAB2_0847</t>
  </si>
  <si>
    <t>BAW_20809</t>
  </si>
  <si>
    <t>katA</t>
  </si>
  <si>
    <t>BAB2_0848</t>
  </si>
  <si>
    <t>catalase</t>
  </si>
  <si>
    <t>BAW_20810</t>
  </si>
  <si>
    <t>lysR4</t>
  </si>
  <si>
    <t>BAB2_0849</t>
  </si>
  <si>
    <t>transcriptional regulator LysR/H2O2 responsive regulator of katE</t>
  </si>
  <si>
    <t>BAW_20811</t>
  </si>
  <si>
    <t>BAB2_0850</t>
  </si>
  <si>
    <t>BAW_20812</t>
  </si>
  <si>
    <t>guaB</t>
  </si>
  <si>
    <t>BAB2_0851</t>
  </si>
  <si>
    <t>inosine 5'-monophosphate dehydrogenase</t>
  </si>
  <si>
    <t>catalyzes the synthesis of xanthosine monophosphate by the NAD+ dependent oxidation of inosine monophosphate</t>
  </si>
  <si>
    <t>BAW_20813</t>
  </si>
  <si>
    <t>BAB2_0852</t>
  </si>
  <si>
    <t>Cl-channel; voltage gated:Sodium:dicarboxylate symporter</t>
  </si>
  <si>
    <t>BAW_20814</t>
  </si>
  <si>
    <t>BAB2_0853</t>
  </si>
  <si>
    <t>aminotransferase; class-II</t>
  </si>
  <si>
    <t>BAW_20815</t>
  </si>
  <si>
    <t>BAB2_0854</t>
  </si>
  <si>
    <t>BAW_20816</t>
  </si>
  <si>
    <t>manB(core)</t>
  </si>
  <si>
    <t>BAB2_0855</t>
  </si>
  <si>
    <t>BAW_20817</t>
  </si>
  <si>
    <t>cstA(manAC-core)</t>
  </si>
  <si>
    <t>BAB2_0856</t>
  </si>
  <si>
    <t>BAW_20818</t>
  </si>
  <si>
    <t>BAB2_0857</t>
  </si>
  <si>
    <t>BAW_20819</t>
  </si>
  <si>
    <t>BAB2_0858</t>
  </si>
  <si>
    <t>formate C-acetyltransferase glycine radical</t>
  </si>
  <si>
    <t>BAW_20820</t>
  </si>
  <si>
    <t>BAB2_0859</t>
  </si>
  <si>
    <t>EAL domain-containing protein</t>
  </si>
  <si>
    <t>BAW_20821</t>
  </si>
  <si>
    <t>BAB2_0860</t>
  </si>
  <si>
    <t>BAW_20822</t>
  </si>
  <si>
    <t>BAB2_0861</t>
  </si>
  <si>
    <t>BAW_20823</t>
  </si>
  <si>
    <t>hdeA</t>
  </si>
  <si>
    <t>BAB2_0862</t>
  </si>
  <si>
    <t>acid stress-resistance protein chaperone HdeA</t>
  </si>
  <si>
    <t>BAW_20824</t>
  </si>
  <si>
    <t>BAB2_0863</t>
  </si>
  <si>
    <t>glutaminase</t>
  </si>
  <si>
    <t>catalyzes the formation of glutamate from glutamine</t>
  </si>
  <si>
    <t>BAW_20825</t>
  </si>
  <si>
    <t>BAB2_0864</t>
  </si>
  <si>
    <t>aromatic amino acid ABC transporter permease</t>
  </si>
  <si>
    <t>BAW_20826</t>
  </si>
  <si>
    <t>BAB2_0865</t>
  </si>
  <si>
    <t>pyridoxal-dependent decarboxylase</t>
  </si>
  <si>
    <t>BAW_20827</t>
  </si>
  <si>
    <t>BAB2_0866</t>
  </si>
  <si>
    <t>glutamate decarboxylase</t>
  </si>
  <si>
    <t>BAW_20828</t>
  </si>
  <si>
    <t>BAB2_0867</t>
  </si>
  <si>
    <t>BAW_20829</t>
  </si>
  <si>
    <t>BAB2_0868</t>
  </si>
  <si>
    <t>BAW_20830</t>
  </si>
  <si>
    <t>BAB2_0869</t>
  </si>
  <si>
    <t>BAW_20831</t>
  </si>
  <si>
    <t>BAB2_0870-0871</t>
  </si>
  <si>
    <t>double frame shift; multidrug efflux RND transporter permease subunit; hydrophobe/amphiphile efflux-1 family protein; similar to BS1330_II0331</t>
  </si>
  <si>
    <t>BAW_20832</t>
  </si>
  <si>
    <t>BAB2_0872</t>
  </si>
  <si>
    <t>BAW_20833</t>
  </si>
  <si>
    <t>BAB2_0873</t>
  </si>
  <si>
    <t>BAW_20834</t>
  </si>
  <si>
    <t>BAB2_0874</t>
  </si>
  <si>
    <t>BAW_20835</t>
  </si>
  <si>
    <t>BAB2_0875</t>
  </si>
  <si>
    <t>BAW_20836</t>
  </si>
  <si>
    <t>BAB2_0876</t>
  </si>
  <si>
    <t>BAW_20837</t>
  </si>
  <si>
    <t>BAB2_0877</t>
  </si>
  <si>
    <t>BAW_20838</t>
  </si>
  <si>
    <t>BAB2_0878</t>
  </si>
  <si>
    <t>spermidine/putrescine ABC transporter ATP-bindingprotein</t>
  </si>
  <si>
    <t>BAW_20839</t>
  </si>
  <si>
    <t>BAB2_0879</t>
  </si>
  <si>
    <t>spermidine/putrescine ABC transporter substrate-binding protein</t>
  </si>
  <si>
    <t>BAW_20840</t>
  </si>
  <si>
    <t>BAB2_0880</t>
  </si>
  <si>
    <t>BAW_20841</t>
  </si>
  <si>
    <t>BAB2_0881</t>
  </si>
  <si>
    <t>BAW_20842</t>
  </si>
  <si>
    <t>minE</t>
  </si>
  <si>
    <t>BAB2_0882</t>
  </si>
  <si>
    <t>cell division topological specificity factor MinE</t>
  </si>
  <si>
    <t>works in conjunction with MinC and MinD to enable cell division at the midpoint of the long axis of the cell</t>
  </si>
  <si>
    <t>BAW_20843</t>
  </si>
  <si>
    <t>minD</t>
  </si>
  <si>
    <t>BAB2_0883</t>
  </si>
  <si>
    <t>septum site-determining protein MinD</t>
  </si>
  <si>
    <t>BAW_20844</t>
  </si>
  <si>
    <t>minC</t>
  </si>
  <si>
    <t>BAB2_0884</t>
  </si>
  <si>
    <t>septum formation inhibitor</t>
  </si>
  <si>
    <t>blocks the formation of polar Z-ring septums</t>
  </si>
  <si>
    <t>BAW_20845</t>
  </si>
  <si>
    <t>BAB2_0885</t>
  </si>
  <si>
    <t>BAW_20846</t>
  </si>
  <si>
    <t>BAB2_0886</t>
  </si>
  <si>
    <t>BAW_20847</t>
  </si>
  <si>
    <t>BAB2_0887</t>
  </si>
  <si>
    <t>BAW_20848</t>
  </si>
  <si>
    <t>nrdF</t>
  </si>
  <si>
    <t>BAB2_0888</t>
  </si>
  <si>
    <t>ribonucleotide-diphosphate reductase subunit beta</t>
  </si>
  <si>
    <t>B2 or R2 protein; type 1b enzyme; catalyzes the rate-limiting step in dNTP synthesis; converts nucleotides to deoxynucleotides; forms a homodimer and then a multimeric complex with NrdE</t>
  </si>
  <si>
    <t>BAW_20849</t>
  </si>
  <si>
    <t>nrdE</t>
  </si>
  <si>
    <t>BAB2_0889</t>
  </si>
  <si>
    <t>BAW_20850</t>
  </si>
  <si>
    <t>nrdI</t>
  </si>
  <si>
    <t>BAB2_0890</t>
  </si>
  <si>
    <t>ribonucleotide reductase stimulatory protein</t>
  </si>
  <si>
    <t>in Salmonella NrdI has a stimulatory effect on the ribonucleotide reductase activity of NrdH with NrdEF</t>
  </si>
  <si>
    <t>BAW_20851</t>
  </si>
  <si>
    <t>nrdH</t>
  </si>
  <si>
    <t>BAB2_0891</t>
  </si>
  <si>
    <t>BAW_20852</t>
  </si>
  <si>
    <t>BAB2_0892</t>
  </si>
  <si>
    <t>BAW_20853</t>
  </si>
  <si>
    <t>BAB2_0893</t>
  </si>
  <si>
    <t>BAW_20854</t>
  </si>
  <si>
    <t>BAB2_0894-95</t>
  </si>
  <si>
    <t>frame shift and 33 bp deletion near N-terminal. Beta and gamma crystallin:Tetracycline resistance protein:Major facilitator superfamily (MFS); transporter; similar to BS1330_II0308</t>
  </si>
  <si>
    <t>BAW_20855</t>
  </si>
  <si>
    <t>BAB2_0896</t>
  </si>
  <si>
    <t>BAW_20856</t>
  </si>
  <si>
    <t>BAB2_0897</t>
  </si>
  <si>
    <t>BAW_20857</t>
  </si>
  <si>
    <t>BAB2_0898</t>
  </si>
  <si>
    <t>BAW_20858</t>
  </si>
  <si>
    <t>BAB2_0899</t>
  </si>
  <si>
    <t>sugar ABC transporter</t>
  </si>
  <si>
    <t>BAW_20859</t>
  </si>
  <si>
    <t>BAB2_0900</t>
  </si>
  <si>
    <t>frame shift; sugar ABC transporter permease; similar to BS1330_II0303</t>
  </si>
  <si>
    <t>BAW_20860</t>
  </si>
  <si>
    <t>BAB2_0901</t>
  </si>
  <si>
    <t>Frame shift. Binding-protein-dependent transport systems inner membrane component; sugar ABC transporter permease; similar to BS1330_II0302</t>
  </si>
  <si>
    <t>BAW_20861</t>
  </si>
  <si>
    <t>BAB2_0903</t>
  </si>
  <si>
    <t>similar to BRA0304; sugar ABC transporter; periplasmic sugar-binding protein; pseudogene in B. abortus 2308 NC_007624</t>
  </si>
  <si>
    <t>BAW_20862</t>
  </si>
  <si>
    <t>BruAb2_0878</t>
  </si>
  <si>
    <t>similar to BRA0303. Absent in B. abortus 2308 NC_007624</t>
  </si>
  <si>
    <t>BAW_20863</t>
  </si>
  <si>
    <t>BruAb2_0879</t>
  </si>
  <si>
    <t>sugar-binding protein</t>
  </si>
  <si>
    <t>similar to BRA0302; sugar-binding protein; predicted. Absent in B. abortus 2308 NC_007624</t>
  </si>
  <si>
    <t>BAW_20864</t>
  </si>
  <si>
    <t>BruAb2_0880</t>
  </si>
  <si>
    <t>transcriptional activator FtrB</t>
  </si>
  <si>
    <t>upregulated by FixLJ/FixK under oxygen limitation; involved in regulation of genes involved in carbon and amino acid metabolism. Absent in B. abortus 2308 NC_007624</t>
  </si>
  <si>
    <t>BAW_20865</t>
  </si>
  <si>
    <t>BAB2_0902</t>
  </si>
  <si>
    <t>Nitrite extrusion protein</t>
  </si>
  <si>
    <t>absent in B. abortus 2308 NC_007624</t>
  </si>
  <si>
    <t>BAW_20866</t>
  </si>
  <si>
    <t>narG</t>
  </si>
  <si>
    <t>BAB2_0904</t>
  </si>
  <si>
    <t>150bp deletion near N-terminal; when compared to BruAb2_0882 and BS1330_II0296. Nitrate reductase subunit alpha (narR and narK are absent; compared to B.melitensis 16M)</t>
  </si>
  <si>
    <t>BAW_20867</t>
  </si>
  <si>
    <t>narH</t>
  </si>
  <si>
    <t>BAB2_0905</t>
  </si>
  <si>
    <t>nitrate reductase subunit beta</t>
  </si>
  <si>
    <t>BAW_20868</t>
  </si>
  <si>
    <t>narJ</t>
  </si>
  <si>
    <t>BAB2_0906</t>
  </si>
  <si>
    <t>nitrate reductase subunit delta</t>
  </si>
  <si>
    <t>BAW_20869</t>
  </si>
  <si>
    <t>narI</t>
  </si>
  <si>
    <t>BAB2_0907</t>
  </si>
  <si>
    <t>nitrate reductase subunit gamma</t>
  </si>
  <si>
    <t>BAW_20870</t>
  </si>
  <si>
    <t>BAB2_0908</t>
  </si>
  <si>
    <t>BAW_20871</t>
  </si>
  <si>
    <t>BAB2_0909</t>
  </si>
  <si>
    <t>BAW_20872</t>
  </si>
  <si>
    <t>BAB2_0910</t>
  </si>
  <si>
    <t>3-octaprenyl-4-hydroxybenzoate carboxy-lyase</t>
  </si>
  <si>
    <t>catalyzes the formation of 2-octaprenylphenol from 3-octaprenyl-4-hydroxybenzoate</t>
  </si>
  <si>
    <t>BAW_20873</t>
  </si>
  <si>
    <t>ubiD</t>
  </si>
  <si>
    <t>BAB2_0911-0912</t>
  </si>
  <si>
    <t>premature stop codon; 3-octaprenyl-4-hydroxybenzoate carboxy-lyase; similar to BS1330_II0289</t>
  </si>
  <si>
    <t>BAW_20874</t>
  </si>
  <si>
    <t>BAB2_0913</t>
  </si>
  <si>
    <t>BAW_20875</t>
  </si>
  <si>
    <t>BAB2_0914</t>
  </si>
  <si>
    <t>peptidase U32</t>
  </si>
  <si>
    <t>BAW_20876</t>
  </si>
  <si>
    <t>BAB2_0915</t>
  </si>
  <si>
    <t>protease</t>
  </si>
  <si>
    <t>BAW_20877</t>
  </si>
  <si>
    <t>BAB2_0916</t>
  </si>
  <si>
    <t>BAW_20878</t>
  </si>
  <si>
    <t>BAB2_0917</t>
  </si>
  <si>
    <t>BAW_20879</t>
  </si>
  <si>
    <t>BAB2_0918</t>
  </si>
  <si>
    <t>BAW_20880</t>
  </si>
  <si>
    <t>BAB2_0919</t>
  </si>
  <si>
    <t>sulfonate/nitrate ABC transporter periplasmic-binding protein</t>
  </si>
  <si>
    <t>BAW_20881</t>
  </si>
  <si>
    <t>BAB2_0920</t>
  </si>
  <si>
    <t>BAW_20882</t>
  </si>
  <si>
    <t>BAB2_0921</t>
  </si>
  <si>
    <t>pseudoazurin</t>
  </si>
  <si>
    <t>blue (type1) copper domain-containing protein</t>
  </si>
  <si>
    <t>BAW_20883</t>
  </si>
  <si>
    <t>nnrR</t>
  </si>
  <si>
    <t>BAB2_0922</t>
  </si>
  <si>
    <t>BAW_20884</t>
  </si>
  <si>
    <t>nosX</t>
  </si>
  <si>
    <t>BAB2_0923</t>
  </si>
  <si>
    <t>ApbE-like lipoprotein; putative nitrous oxide reductase accessory protein NosX</t>
  </si>
  <si>
    <t>BAW_20885</t>
  </si>
  <si>
    <t>nosL</t>
  </si>
  <si>
    <t>BAB2_0924</t>
  </si>
  <si>
    <t>protein disulfide isomerase NosL</t>
  </si>
  <si>
    <t>BAW_20886</t>
  </si>
  <si>
    <t>nosY</t>
  </si>
  <si>
    <t>BAB2_0925</t>
  </si>
  <si>
    <t>nitrous-oxide reductase; nosY component</t>
  </si>
  <si>
    <t>BAW_20887</t>
  </si>
  <si>
    <t>nosF</t>
  </si>
  <si>
    <t>BAB2_0926</t>
  </si>
  <si>
    <t>copper ABC transporter ATP-binding protein</t>
  </si>
  <si>
    <t>BAW_20888</t>
  </si>
  <si>
    <t>nosD</t>
  </si>
  <si>
    <t>BAB2_0927</t>
  </si>
  <si>
    <t>copper ABC transporter periplasmic copper-bindingprotein NosD</t>
  </si>
  <si>
    <t>parallel beta-helix repeat-containing protein</t>
  </si>
  <si>
    <t>BAW_20889</t>
  </si>
  <si>
    <t>nosZ</t>
  </si>
  <si>
    <t>BAB2_0928</t>
  </si>
  <si>
    <t>nitrous-oxide reductase</t>
  </si>
  <si>
    <t>reduces nitrous oxide to nitrogen</t>
  </si>
  <si>
    <t>BAW_20890</t>
  </si>
  <si>
    <t>nosR</t>
  </si>
  <si>
    <t>BAB2_0929</t>
  </si>
  <si>
    <t>nitrous oxide reductase regulatory protein NosR</t>
  </si>
  <si>
    <t>FMN-binding domain-containing protein</t>
  </si>
  <si>
    <t>BAW_20891</t>
  </si>
  <si>
    <t>BAB2_0930</t>
  </si>
  <si>
    <t>BAW_20892</t>
  </si>
  <si>
    <t>BAB2_0931</t>
  </si>
  <si>
    <t>BAW_20893</t>
  </si>
  <si>
    <t>BAB2_0932</t>
  </si>
  <si>
    <t>BAW_20894</t>
  </si>
  <si>
    <t>BAB2_0933</t>
  </si>
  <si>
    <t>BAW_20895</t>
  </si>
  <si>
    <t>BAB2_0934</t>
  </si>
  <si>
    <t>BAW_20896</t>
  </si>
  <si>
    <t>BAB2_0935</t>
  </si>
  <si>
    <t>Short-chain dehydrogenase/reductase SDR:glucose/ribitol dehydrogenase</t>
  </si>
  <si>
    <t>BAW_20897</t>
  </si>
  <si>
    <t>BAB2_0936</t>
  </si>
  <si>
    <t>BAW_20898</t>
  </si>
  <si>
    <t>BAB2_0937</t>
  </si>
  <si>
    <t>frame shift and 18 bp at frame shift point; sugar ABC transporter ATP-binding protein; similar to BS1330_II0263</t>
  </si>
  <si>
    <t>BAW_20899</t>
  </si>
  <si>
    <t>BAB2_0938</t>
  </si>
  <si>
    <t>BAW_20900</t>
  </si>
  <si>
    <t>BAB2_0939</t>
  </si>
  <si>
    <t>BAW_20901</t>
  </si>
  <si>
    <t>BAB2_0940</t>
  </si>
  <si>
    <t>LacI type transcriptional regulator/ fructose transcriptional repressor</t>
  </si>
  <si>
    <t>BAW_20902</t>
  </si>
  <si>
    <t>BAB2_0941</t>
  </si>
  <si>
    <t>BAW_20903</t>
  </si>
  <si>
    <t>BAB2_0942</t>
  </si>
  <si>
    <t>nirV periplasmic nitrate reductase</t>
  </si>
  <si>
    <t>BAW_20904</t>
  </si>
  <si>
    <t>BAB2_0943</t>
  </si>
  <si>
    <t>Copper-containing nitrite reductase precursor</t>
  </si>
  <si>
    <t>multicopper oxidase</t>
  </si>
  <si>
    <t>BAW_20905</t>
  </si>
  <si>
    <t>BAB2_0944</t>
  </si>
  <si>
    <t>BAW_20906</t>
  </si>
  <si>
    <t>BAB2_0945</t>
  </si>
  <si>
    <t>lipase</t>
  </si>
  <si>
    <t>BAW_20907</t>
  </si>
  <si>
    <t>BAB2_0946</t>
  </si>
  <si>
    <t>BAW_20908</t>
  </si>
  <si>
    <t>BAB2_0947</t>
  </si>
  <si>
    <t>BAW_20909</t>
  </si>
  <si>
    <t>BAB2_0948</t>
  </si>
  <si>
    <t>BAW_20910</t>
  </si>
  <si>
    <t>BAB2_0949</t>
  </si>
  <si>
    <t>BAW_20911</t>
  </si>
  <si>
    <t>BAB2_0950</t>
  </si>
  <si>
    <t>BAW_20912</t>
  </si>
  <si>
    <t>BAB2_0951</t>
  </si>
  <si>
    <t>BAW_20913</t>
  </si>
  <si>
    <t>norD</t>
  </si>
  <si>
    <t>BAB2_0952</t>
  </si>
  <si>
    <t>norD; von Willebrand factor type A domain-containing protein</t>
  </si>
  <si>
    <t>BAW_20914</t>
  </si>
  <si>
    <t>BAB2_0953</t>
  </si>
  <si>
    <t>Nitric oxide reductase protein NorQ</t>
  </si>
  <si>
    <t>BAW_20915</t>
  </si>
  <si>
    <t>norB</t>
  </si>
  <si>
    <t>BAB2_0954</t>
  </si>
  <si>
    <t>norB; nitric oxide reductase; cytochrome b-containing subunit</t>
  </si>
  <si>
    <t>BAW_20916</t>
  </si>
  <si>
    <t>norC</t>
  </si>
  <si>
    <t>BAB2_0955</t>
  </si>
  <si>
    <t>norC; nitric oxide reductase; cytochrome c-containing subunit</t>
  </si>
  <si>
    <t>BAW_20917</t>
  </si>
  <si>
    <t>norF</t>
  </si>
  <si>
    <t>BAB2_0956</t>
  </si>
  <si>
    <t>norF protein</t>
  </si>
  <si>
    <t>BAW_20918</t>
  </si>
  <si>
    <t>BAB2_0957</t>
  </si>
  <si>
    <t>NorE accessory protein for nitric oxide reductase</t>
  </si>
  <si>
    <t xml:space="preserve"> Part of the nitric oxide norEFCBQD reductase necessary for denitrification. Requiered for full virulence in cells and mice.</t>
  </si>
  <si>
    <t>BAW_20919</t>
  </si>
  <si>
    <t>BAB2_0958</t>
  </si>
  <si>
    <t>BAW_20920</t>
  </si>
  <si>
    <t>BAB2_0959</t>
  </si>
  <si>
    <t>putative o-antigen transporter</t>
  </si>
  <si>
    <t>BAW_20921</t>
  </si>
  <si>
    <t>BAB2_0960</t>
  </si>
  <si>
    <t>malate/L-lactate dehydrogenase</t>
  </si>
  <si>
    <t>BAW_20922</t>
  </si>
  <si>
    <t>DapA</t>
  </si>
  <si>
    <t>BAB2_0961</t>
  </si>
  <si>
    <t>dihydrodipicolinate synthetase</t>
  </si>
  <si>
    <t>BAW_20923</t>
  </si>
  <si>
    <t>BAB2_0962</t>
  </si>
  <si>
    <t>BAW_20924</t>
  </si>
  <si>
    <t>BAB2_0963</t>
  </si>
  <si>
    <t>Integral membrane protein</t>
  </si>
  <si>
    <t>BAW_20925</t>
  </si>
  <si>
    <t>BAB2_0964</t>
  </si>
  <si>
    <t>Important deletion; GAF/GGDEF domain-containing protein; similar to BS1330_II0232</t>
  </si>
  <si>
    <t>BAW_20926</t>
  </si>
  <si>
    <t>BAB2_0965-66</t>
  </si>
  <si>
    <t>Frame shift and 33 bp deletion at frame shif point. GGDEF domain protein; hydroxyglutarate oxidase/diguanylate cyclase; similar to BS1330_II0997 at N-terminal and similar to BS1330_II0996 at C-terminal</t>
  </si>
  <si>
    <t>BAW_20927</t>
  </si>
  <si>
    <t>BAB2_0967</t>
  </si>
  <si>
    <t>BAW_20928</t>
  </si>
  <si>
    <t>BAB2_0968</t>
  </si>
  <si>
    <t>Frame shift and deletion at N-terminal. Glutamyl-tRNA(gln) amidotransferase subunit A; similar to BMEII0289</t>
  </si>
  <si>
    <t>BAW_20929</t>
  </si>
  <si>
    <t>BAB2_0970</t>
  </si>
  <si>
    <t>BAW_20930</t>
  </si>
  <si>
    <t>BAB2_0971</t>
  </si>
  <si>
    <t>BAW_20931</t>
  </si>
  <si>
    <t>BAB2_0972</t>
  </si>
  <si>
    <t>BAW_20932</t>
  </si>
  <si>
    <t>BAB2_0973</t>
  </si>
  <si>
    <t>BAW_20933</t>
  </si>
  <si>
    <t>BAB2_0974</t>
  </si>
  <si>
    <t>BAW_20934</t>
  </si>
  <si>
    <t>BAB2_0975</t>
  </si>
  <si>
    <t>BAW_20935</t>
  </si>
  <si>
    <t>aldB</t>
  </si>
  <si>
    <t>BAB2_0976</t>
  </si>
  <si>
    <t>BAW_20936</t>
  </si>
  <si>
    <t>BAB2_0977</t>
  </si>
  <si>
    <t>BAW_20937</t>
  </si>
  <si>
    <t>BAB2_0978</t>
  </si>
  <si>
    <t>BAW_20938</t>
  </si>
  <si>
    <t>BAB2_0979</t>
  </si>
  <si>
    <t>multidrug MFS transporter</t>
  </si>
  <si>
    <t>BAW_20939</t>
  </si>
  <si>
    <t>BAB2_0980</t>
  </si>
  <si>
    <t>BAW_20940</t>
  </si>
  <si>
    <t>BAB2_0982</t>
  </si>
  <si>
    <t>Premature stop codon. Translation initiation inhibitor; similar to BS1330_II1011 and BMEII0278</t>
  </si>
  <si>
    <t>BAW_20941</t>
  </si>
  <si>
    <t>BAB2_0983</t>
  </si>
  <si>
    <t>BAW_20942</t>
  </si>
  <si>
    <t>rpmH</t>
  </si>
  <si>
    <t>BAB2_0984</t>
  </si>
  <si>
    <t>50S ribosomal protein L34</t>
  </si>
  <si>
    <t>in Escherichia coli transcription of this gene is enhanced by polyamines</t>
  </si>
  <si>
    <t>BAW_20943</t>
  </si>
  <si>
    <t>rnpA</t>
  </si>
  <si>
    <t>BAB2_0985</t>
  </si>
  <si>
    <t>ribonuclease P</t>
  </si>
  <si>
    <t>protein component of RNaseP which catalyzes the removal of the 5'-leader sequence from pre-tRNA to produce the mature 5'terminus; this enzyme also cleaves other RNA substrates</t>
  </si>
  <si>
    <t>BAW_20944</t>
  </si>
  <si>
    <t>BAB2_0986</t>
  </si>
  <si>
    <t>putative inner membrane protein translocase component YidC</t>
  </si>
  <si>
    <t>functions to insert inner membrane proteins into the IM in Escherichia coli; interacts with transmembrane segments; functions in both Sec-dependent and -independent membrane insertion; similar to Oxa1p in mitochondria</t>
  </si>
  <si>
    <t>BAW_20945</t>
  </si>
  <si>
    <t>engB</t>
  </si>
  <si>
    <t>BAB2_0987</t>
  </si>
  <si>
    <t>ribosome biogenesis GTP-binding protein YsxC</t>
  </si>
  <si>
    <t>binds guanine nucleotides; in Escherichia coli depletion results in defective cell division and filamentation; in Bacillus subtilis this gene is essential</t>
  </si>
  <si>
    <t>BAW_20946</t>
  </si>
  <si>
    <t>argB</t>
  </si>
  <si>
    <t>BAB2_0988</t>
  </si>
  <si>
    <t>acetylglutamate kinase</t>
  </si>
  <si>
    <t>catalyzes the phosphorylation of N-acetyl-L-glutamate to form N-acetyl-L-glutamate 5-phosphate</t>
  </si>
  <si>
    <t>BAW_20947</t>
  </si>
  <si>
    <t>BAB2_0989</t>
  </si>
  <si>
    <t>BAW_20948</t>
  </si>
  <si>
    <t>BAB2_0990</t>
  </si>
  <si>
    <t>BAW_20949</t>
  </si>
  <si>
    <t>dapD</t>
  </si>
  <si>
    <t>BAB2_0991</t>
  </si>
  <si>
    <t>2;3;4;5-tetrahydropyridine-2;6-carboxylate N-succinyltransferase</t>
  </si>
  <si>
    <t>catalyzes the formation of N-succinyl-2-amino-6-ketopimelate from succinyl-CoA and tetrahydrodipicolinate in the lysine biosynthetic pathway</t>
  </si>
  <si>
    <t>BAW_20950</t>
  </si>
  <si>
    <t>BAB2_0992</t>
  </si>
  <si>
    <t>frame shift; predicted protein; similar to BS1330_II1021</t>
  </si>
  <si>
    <t>BAW_20951</t>
  </si>
  <si>
    <t>dapE</t>
  </si>
  <si>
    <t>BAB2_0993</t>
  </si>
  <si>
    <t>succinyl-diaminopimelate desuccinylase</t>
  </si>
  <si>
    <t>dapE-encoded N-succinyl-L;L-diaminopimelic acid desuccinylase (DapE); catalyzes the hydrolysis of N-succinyl-L;Ldiaminopimelate L;L-SDAP to L;L-diaminopimelate and succinate. It is a metalloprotease containing dinuclear active sites. Its structure is similar to the carboxypeptidase G2 from Pseudomonas sp. strain RS-16 and the aminopeptidase from Aeromonas proteolytica.</t>
  </si>
  <si>
    <t>BAW_20952</t>
  </si>
  <si>
    <t>BAB2_0994</t>
  </si>
  <si>
    <t>BAW_20953</t>
  </si>
  <si>
    <t>truA</t>
  </si>
  <si>
    <t>BAB2_0995</t>
  </si>
  <si>
    <t>tRNA pseudouridine synthase A</t>
  </si>
  <si>
    <t>mediates pseudouridylation (positions 38; 39; 40) at the tRNA anticodon region which contributes to the structural stability</t>
  </si>
  <si>
    <t>BAW_20954</t>
  </si>
  <si>
    <t>fmt</t>
  </si>
  <si>
    <t>BAB2_0996</t>
  </si>
  <si>
    <t>methionyl-tRNA formyltransferase</t>
  </si>
  <si>
    <t>modifies the free amino group of the aminoacyl moiety of methionyl-tRNA(fMet) which is important in translation initiation; inactivation of this gene in Escherichia coli severely impairs growth</t>
  </si>
  <si>
    <t>BAW_20955</t>
  </si>
  <si>
    <t>def</t>
  </si>
  <si>
    <t>BAB2_0997</t>
  </si>
  <si>
    <t>BAW_20956</t>
  </si>
  <si>
    <t>BAB2_0998</t>
  </si>
  <si>
    <t>basic helix-loop-helix dimerization domain-containing protein</t>
  </si>
  <si>
    <t>BAW_20957</t>
  </si>
  <si>
    <t>BAB2_0999</t>
  </si>
  <si>
    <t>selenoprotein W-like protein</t>
  </si>
  <si>
    <t>BAW_20958</t>
  </si>
  <si>
    <t>BAB2_1000</t>
  </si>
  <si>
    <t>BAW_20959</t>
  </si>
  <si>
    <t>lepA</t>
  </si>
  <si>
    <t>BAB2_1001</t>
  </si>
  <si>
    <t>GTP-binding protein LepA</t>
  </si>
  <si>
    <t>binds to the ribosome on the universally-conserved alpha-sarcin loop</t>
  </si>
  <si>
    <t>BAW_20960</t>
  </si>
  <si>
    <t>BAB2_1002</t>
  </si>
  <si>
    <t>NADH-ubiquinone oxidoreductase 39 kd subunit</t>
  </si>
  <si>
    <t>BAW_20961</t>
  </si>
  <si>
    <t>uppP</t>
  </si>
  <si>
    <t>BAB2_1003</t>
  </si>
  <si>
    <t>undecaprenyl pyrophosphate phosphatase</t>
  </si>
  <si>
    <t>BacA; phosphatase activity in Escherichia coli not kinase; involved in bacitracin resistance as bacitracin supposedly sequesters undecaprenyl disphosphate which reduces the pool of lipid carrier available to the cell</t>
  </si>
  <si>
    <t>BAW_20962</t>
  </si>
  <si>
    <t>BAB2_1004</t>
  </si>
  <si>
    <t>BAW_20963</t>
  </si>
  <si>
    <t>BAB2_1005</t>
  </si>
  <si>
    <t>BAW_20964</t>
  </si>
  <si>
    <t>BAB2_1006</t>
  </si>
  <si>
    <t>4Fe-4S ferredoxin</t>
  </si>
  <si>
    <t>BAW_20965</t>
  </si>
  <si>
    <t>BAB2_1007</t>
  </si>
  <si>
    <t>nucleoside-diphosphate-sugar epimerase</t>
  </si>
  <si>
    <t>BAW_20966</t>
  </si>
  <si>
    <t>mepA</t>
  </si>
  <si>
    <t>BAB2_1008</t>
  </si>
  <si>
    <t>penicillin-insensitive murein endopeptidase</t>
  </si>
  <si>
    <t>D-alanyl-D-alanine endopeptidase; functions in hydrolyzing cell wall peptidoglycan; similar to LAS metallopeptidases; forms a dimer in periplasm</t>
  </si>
  <si>
    <t>BAW_20967</t>
  </si>
  <si>
    <t>mgsA</t>
  </si>
  <si>
    <t>BAB2_1009</t>
  </si>
  <si>
    <t>methylglyoxal synthase</t>
  </si>
  <si>
    <t>catalyzes the formation of methylglyoxal from glycerone phosphate</t>
  </si>
  <si>
    <t>BAW_20968</t>
  </si>
  <si>
    <t>glk</t>
  </si>
  <si>
    <t>BAB2_1010</t>
  </si>
  <si>
    <t>glucokinase</t>
  </si>
  <si>
    <t>catalyzes the conversion of ATP and D-glucose to ADP and D-glucose 6-phosphate</t>
  </si>
  <si>
    <t>BAW_20969</t>
  </si>
  <si>
    <t>BAB2_1011</t>
  </si>
  <si>
    <t>BAW_20970</t>
  </si>
  <si>
    <t>dapB</t>
  </si>
  <si>
    <t>BAB2_1012</t>
  </si>
  <si>
    <t>dihydrodipicolinate reductase</t>
  </si>
  <si>
    <t>catalyzes the reduction of 2;3-dihydrodipicolinate to 2;3;4;5-tetrahydrodipicolinate in lysine and diaminopimelate biosynthesis</t>
  </si>
  <si>
    <t>BAW_20971</t>
  </si>
  <si>
    <t>gpm</t>
  </si>
  <si>
    <t>BAB2_1013</t>
  </si>
  <si>
    <t>phosphoglyceromutase</t>
  </si>
  <si>
    <t>catalyzes the interconversion of 2-phosphoglycerate to 3-phosphoglycerate</t>
  </si>
  <si>
    <t>BAW_20972</t>
  </si>
  <si>
    <t>BAB2_1014</t>
  </si>
  <si>
    <t>BAW_20973</t>
  </si>
  <si>
    <t>BAB2_1015</t>
  </si>
  <si>
    <t>BAW_20974</t>
  </si>
  <si>
    <t>BAB2_1016</t>
  </si>
  <si>
    <t>BAW_20975</t>
  </si>
  <si>
    <t>BAB2_1017</t>
  </si>
  <si>
    <t>BAW_20976</t>
  </si>
  <si>
    <t>BAB2_1018</t>
  </si>
  <si>
    <t>BAW_20977</t>
  </si>
  <si>
    <t>BAB2_1019</t>
  </si>
  <si>
    <t>BAW_20978</t>
  </si>
  <si>
    <t>BAB2_1020</t>
  </si>
  <si>
    <t>BAW_20979</t>
  </si>
  <si>
    <t>cls</t>
  </si>
  <si>
    <t>BAB2_1021</t>
  </si>
  <si>
    <t>cardiolipin synthetase</t>
  </si>
  <si>
    <t>phospholipase D/transphosphatidylase</t>
  </si>
  <si>
    <t>BAW_20980</t>
  </si>
  <si>
    <t>BAB2_1022</t>
  </si>
  <si>
    <t>premature stop codon; conserved predicted protein; similar to BS1330_II1053</t>
  </si>
  <si>
    <t>BAW_20981</t>
  </si>
  <si>
    <t>prfC</t>
  </si>
  <si>
    <t>BAB2_1023</t>
  </si>
  <si>
    <t>peptide chain release factor 3</t>
  </si>
  <si>
    <t>BAW_20982</t>
  </si>
  <si>
    <t>coaBC</t>
  </si>
  <si>
    <t>BAB2_1024</t>
  </si>
  <si>
    <t>bifunctional phosphopantothenoylcysteine decarboxylase/phosphopantothenate synthase</t>
  </si>
  <si>
    <t>catalyzes the conjugation of cysteine to 4'-phosphopantothenate to form 4-phosphopantothenoylcysteine; which is then decarboxylated to form 4'-phosphopantotheine</t>
  </si>
  <si>
    <t>BAW_20983</t>
  </si>
  <si>
    <t>ubiB</t>
  </si>
  <si>
    <t>BAB2_1025</t>
  </si>
  <si>
    <t>Ubiquinone biosynthesis protein AarF</t>
  </si>
  <si>
    <t>BAW_20984</t>
  </si>
  <si>
    <t>ubiE</t>
  </si>
  <si>
    <t>BAB2_1026</t>
  </si>
  <si>
    <t>ubiquinone/menaquinone biosynthesis methyltransferase</t>
  </si>
  <si>
    <t>Catalyzes the carbon methylation reaction in the biosynthesis of ubiquinone</t>
  </si>
  <si>
    <t>BAW_20985</t>
  </si>
  <si>
    <t>upp</t>
  </si>
  <si>
    <t>BAB2_1027</t>
  </si>
  <si>
    <t>uracil phosphoribosyltransferase</t>
  </si>
  <si>
    <t>Catalyzes the formation of uracil and 5-phospho-alpha-D-ribosy 1-diphosphate from UMP and diphosphate</t>
  </si>
  <si>
    <t>BAW_20986</t>
  </si>
  <si>
    <t>BAB2_1028</t>
  </si>
  <si>
    <t>SlyX protein</t>
  </si>
  <si>
    <t>BAW_20987</t>
  </si>
  <si>
    <t>msrA</t>
  </si>
  <si>
    <t>BAB2_1029</t>
  </si>
  <si>
    <t>methionine sulfoxide reductase A</t>
  </si>
  <si>
    <t>this stereospecific enzymes reduces the S isomer of methionine sulfoxide while MsrB reduces the R form; provides protection against oxidative stress</t>
  </si>
  <si>
    <t>BAW_20988</t>
  </si>
  <si>
    <t>BAB2_1030</t>
  </si>
  <si>
    <t>BAW_20989</t>
  </si>
  <si>
    <t>BAB2_1031</t>
  </si>
  <si>
    <t>BAW_20990</t>
  </si>
  <si>
    <t>BAB2_1032</t>
  </si>
  <si>
    <t>IS3-family transposase</t>
  </si>
  <si>
    <t>BAW_20991</t>
  </si>
  <si>
    <t>BAB2_1074</t>
  </si>
  <si>
    <t>IS3/IS911 family transposase</t>
  </si>
  <si>
    <t>BAW_20992</t>
  </si>
  <si>
    <t>dld</t>
  </si>
  <si>
    <t>BAB2_1073</t>
  </si>
  <si>
    <t>D-lactate dehydrogenase</t>
  </si>
  <si>
    <t>BAW_20993</t>
  </si>
  <si>
    <t>BAB2_1072</t>
  </si>
  <si>
    <t>pemK family protein</t>
  </si>
  <si>
    <t>BAW_20994</t>
  </si>
  <si>
    <t>BAB2_1071</t>
  </si>
  <si>
    <t>33 bp deletion at N-terminal; predicted protein; similar to BS1330_II1104</t>
  </si>
  <si>
    <t>BAW_20995</t>
  </si>
  <si>
    <t>BAB2_1069</t>
  </si>
  <si>
    <t>frame shift; conserved predicted protein; similar to BS1330_II1103</t>
  </si>
  <si>
    <t>BAW_20996</t>
  </si>
  <si>
    <t>BAB2_1068</t>
  </si>
  <si>
    <t>L-fuculose phosphate aldolase</t>
  </si>
  <si>
    <t>class II aldolase/adducin</t>
  </si>
  <si>
    <t>BAW_20997</t>
  </si>
  <si>
    <t>BAB2_1067</t>
  </si>
  <si>
    <t>BAW_20998</t>
  </si>
  <si>
    <t>BAB2_1066</t>
  </si>
  <si>
    <t>glutamate-1-semialdehyde 2;1-aminomutase</t>
  </si>
  <si>
    <t>BAW_20999</t>
  </si>
  <si>
    <t>BAB2_1065</t>
  </si>
  <si>
    <t>Spermidine/putrescine transport system permease protein potA</t>
  </si>
  <si>
    <t>BAW_21000</t>
  </si>
  <si>
    <t>BAB2_1064</t>
  </si>
  <si>
    <t>Spermidine/putrescine transport system permease protein potB</t>
  </si>
  <si>
    <t>binding-protein-dependent transport system inner membrane protein</t>
  </si>
  <si>
    <t>BAW_21001</t>
  </si>
  <si>
    <t>BAB2_1063</t>
  </si>
  <si>
    <t>Spermidine/putrescine transport system permease protein potC</t>
  </si>
  <si>
    <t>BAW_21002</t>
  </si>
  <si>
    <t>BAB2_1062</t>
  </si>
  <si>
    <t>spermidine/putrescine-binding periplasmic protein</t>
  </si>
  <si>
    <t>BAW_21003</t>
  </si>
  <si>
    <t>BAB2_1061</t>
  </si>
  <si>
    <t>BAW_21004</t>
  </si>
  <si>
    <t>BAB2_1060</t>
  </si>
  <si>
    <t>gluconolactonase</t>
  </si>
  <si>
    <t>Sorbitol biosynthesis; glucose degradation (oxidative); ascorbate biosynthesis</t>
  </si>
  <si>
    <t>BAW_21005</t>
  </si>
  <si>
    <t>BAB2_1059</t>
  </si>
  <si>
    <t xml:space="preserve">Peptides/nickel transport system;  Protein decreases as B abortus 2308 cycles in Raw macrophages but returns to initial levels at 48h </t>
  </si>
  <si>
    <t>BAW_21006</t>
  </si>
  <si>
    <t>BAB2_1058</t>
  </si>
  <si>
    <t>BAW_21007</t>
  </si>
  <si>
    <t>BAB2_1057</t>
  </si>
  <si>
    <t>BAW_21008</t>
  </si>
  <si>
    <t>BAB2_1056</t>
  </si>
  <si>
    <t>BAW_21009</t>
  </si>
  <si>
    <t>BAB2_1055</t>
  </si>
  <si>
    <t>BAW_21010</t>
  </si>
  <si>
    <t>BAB2_1054</t>
  </si>
  <si>
    <t>BAW_21011</t>
  </si>
  <si>
    <t>BAB2_1053</t>
  </si>
  <si>
    <t>BAW_21012</t>
  </si>
  <si>
    <t>BAB2_1052</t>
  </si>
  <si>
    <t>BAW_21013</t>
  </si>
  <si>
    <t>BAB2_1051</t>
  </si>
  <si>
    <t>BAW_21014</t>
  </si>
  <si>
    <t>BAB2_1050</t>
  </si>
  <si>
    <t>BAW_21015</t>
  </si>
  <si>
    <t>BAB2_1049</t>
  </si>
  <si>
    <t>ABC transporter periplasmic peptide-binding protein</t>
  </si>
  <si>
    <t>BAW_21016</t>
  </si>
  <si>
    <t>BAB2_1048</t>
  </si>
  <si>
    <t>penicillin amidase</t>
  </si>
  <si>
    <t>BAW_21017</t>
  </si>
  <si>
    <t>BAB2_1047</t>
  </si>
  <si>
    <t>BAW_21018</t>
  </si>
  <si>
    <t>BAB2_1046</t>
  </si>
  <si>
    <t>BAW_21019</t>
  </si>
  <si>
    <t>BAB2_1045</t>
  </si>
  <si>
    <t>3-hydroxyacyl-CoA dehydrogenase</t>
  </si>
  <si>
    <t>converts 3-hydroxyadipyl-CoA to beta-ketoadipyl-CoA in phenylacetate degradation</t>
  </si>
  <si>
    <t>BAW_21020</t>
  </si>
  <si>
    <t>BAB2_1044</t>
  </si>
  <si>
    <t>frame shift; 2-oxoisovalerato dehydrogenase beta subunit; similar to BMEII0216</t>
  </si>
  <si>
    <t>BAW_21021</t>
  </si>
  <si>
    <t>BAB2_1043</t>
  </si>
  <si>
    <t>ABC transporter; periplasmic substrate-binding protein; predicted; solute-binding family 5 protein</t>
  </si>
  <si>
    <t>BAW_21022</t>
  </si>
  <si>
    <t>BAB2_1042</t>
  </si>
  <si>
    <t>Catalyzes the transfer of acetyl from acetyldihydrolipoamide to coenzyme A to form acetyl CoA</t>
  </si>
  <si>
    <t>BAW_21023</t>
  </si>
  <si>
    <t>BAB2_1041</t>
  </si>
  <si>
    <t>BAW_21024</t>
  </si>
  <si>
    <t>BAB2_1040</t>
  </si>
  <si>
    <t>BAW_21025</t>
  </si>
  <si>
    <t>BAB2_1039</t>
  </si>
  <si>
    <t>Dipeptide transporte system permease protein DPPC</t>
  </si>
  <si>
    <t>BAW_21026</t>
  </si>
  <si>
    <t>BAB2_1038</t>
  </si>
  <si>
    <t>BAW_21027</t>
  </si>
  <si>
    <t>BAB2_1037</t>
  </si>
  <si>
    <t>BAW_21028</t>
  </si>
  <si>
    <t>BAB2_1036</t>
  </si>
  <si>
    <t>L-carnitine dehydratase/bile acid-inducible protein F</t>
  </si>
  <si>
    <t>BAW_21029</t>
  </si>
  <si>
    <t>BAB2_1035</t>
  </si>
  <si>
    <t>BAW_21030</t>
  </si>
  <si>
    <t>BAB2_1034</t>
  </si>
  <si>
    <t>BAW_21031</t>
  </si>
  <si>
    <t>BAB2_1033</t>
  </si>
  <si>
    <t>BAW_21032</t>
  </si>
  <si>
    <t>BAB2_1076</t>
  </si>
  <si>
    <t>BAW_21033</t>
  </si>
  <si>
    <t>BAB2_1077</t>
  </si>
  <si>
    <t>Rrf2 family transcriptional regulator</t>
  </si>
  <si>
    <t>BAW_21034</t>
  </si>
  <si>
    <t>BAB2_1078</t>
  </si>
  <si>
    <t>BAW_21035</t>
  </si>
  <si>
    <t>znuA</t>
  </si>
  <si>
    <t>BAB2_1079</t>
  </si>
  <si>
    <t>Zn2+ transporter/ Zn2+ uptake</t>
  </si>
  <si>
    <t>periplasmic solute binding protein</t>
  </si>
  <si>
    <t>BAW_21036</t>
  </si>
  <si>
    <t>znuC</t>
  </si>
  <si>
    <t>BAB2_1080</t>
  </si>
  <si>
    <t>Zn2+ ABC transporter ATP-binding protein</t>
  </si>
  <si>
    <t>BAW_21037</t>
  </si>
  <si>
    <t>znuB</t>
  </si>
  <si>
    <t>BAB2_1081</t>
  </si>
  <si>
    <t>Zn2+ ABC transporter permease</t>
  </si>
  <si>
    <t>BAW_21038</t>
  </si>
  <si>
    <t>zur</t>
  </si>
  <si>
    <t>BAB2_1082</t>
  </si>
  <si>
    <t>Zinc-responsive regulator of znuA; znuB and znuC</t>
  </si>
  <si>
    <t>BAW_21039</t>
  </si>
  <si>
    <t>BAB2_1083</t>
  </si>
  <si>
    <t>BAW_21040</t>
  </si>
  <si>
    <t>BAB2_1084</t>
  </si>
  <si>
    <t>BAW_21041</t>
  </si>
  <si>
    <t>BAB2_1085</t>
  </si>
  <si>
    <t>BAW_21042</t>
  </si>
  <si>
    <t>BAB2_1086</t>
  </si>
  <si>
    <t>BAW_21043</t>
  </si>
  <si>
    <t>BAB2_1087</t>
  </si>
  <si>
    <t>BAW_21044</t>
  </si>
  <si>
    <t>fliR</t>
  </si>
  <si>
    <t>BAB2_1088</t>
  </si>
  <si>
    <t>flagellar biosynthesis protein FliR</t>
  </si>
  <si>
    <t>FliR; with proteins FliP and FliQ; forms the core of the central channel in the flagella export apparatus</t>
  </si>
  <si>
    <t>Fretin et al. Cell Microbiol. 2005 May;7(5):687-98.</t>
  </si>
  <si>
    <t>BAW_21045</t>
  </si>
  <si>
    <t>flhA</t>
  </si>
  <si>
    <t>BAB2_1089</t>
  </si>
  <si>
    <t>premature stop codon and frame shift; flagellar biosynthetic protein FlhA KO: K02400 flagellar biosynthesis protein FlhA; similar to BS1330_II1123</t>
  </si>
  <si>
    <t>BAW_21046</t>
  </si>
  <si>
    <t>fliQ</t>
  </si>
  <si>
    <t>BAB2_1092</t>
  </si>
  <si>
    <t>flagellar biosynthesis protein FliQ</t>
  </si>
  <si>
    <t>FliQ; with proteins FliP and FliR; forms the core of the central channel in the flagella export apparatus; Bradyrhizobium have one thick flagellum and several thin flagella; the protein in this cluster is associated with the thick flagellum</t>
  </si>
  <si>
    <t>BAW_21047</t>
  </si>
  <si>
    <t>flgD</t>
  </si>
  <si>
    <t>BAB2_1093</t>
  </si>
  <si>
    <t>flagellar basal body rod modification protein</t>
  </si>
  <si>
    <t>acts as a scaffold for the assembly of hook proteins onto the flagellar basal body rod; Yersinia; Vibrio parahaemolyticus; Bradyrhizobium and other organisms have 2 copies of some flagellar genes; Bradyrhizobium has one thick flagellum and several thin flagella; the protein in this cluster is associated with the thin flagella</t>
  </si>
  <si>
    <t>BAW_21048</t>
  </si>
  <si>
    <t>flbT</t>
  </si>
  <si>
    <t>BAB2_1094</t>
  </si>
  <si>
    <t>flagellar biosynthesis repressor FlbT</t>
  </si>
  <si>
    <t>post-transcriptional repressor of flagellum biosynthesis; promotes degradation of fljK mRNA: Bradyrhizobium has one thick flagellum and several thin flagella; the protein in this cluster is associated with the thin flagella</t>
  </si>
  <si>
    <t>Feeroz et al.. 2011. Microbiology. 157(Pt 5):1253-62.</t>
  </si>
  <si>
    <t>BAW_21049</t>
  </si>
  <si>
    <t>flaF</t>
  </si>
  <si>
    <t>BAB2_1095</t>
  </si>
  <si>
    <t>flagellar biosynthesis regulatory protein FlaF</t>
  </si>
  <si>
    <t>acts as an activator or flagellin translation and may be required for filament secretion or assembly; Bradyrhizobium has one thick flagellum and several thin flagella; the protein in this cluster is associated with the thin flagella</t>
  </si>
  <si>
    <t>BAW_21050</t>
  </si>
  <si>
    <t>flgL</t>
  </si>
  <si>
    <t>BAB2_1096</t>
  </si>
  <si>
    <t>flagellar hook-associated protein FlgL</t>
  </si>
  <si>
    <t>with FlgK acts as a hook filament junction protein to join the flagellar filament to the hook; Bradyrhizobium has one thick flagellum and several thin flagella; the Bradyrhizobium protein in this cluster is associated with the thin flagella</t>
  </si>
  <si>
    <t>BAW_21051</t>
  </si>
  <si>
    <t>flgK</t>
  </si>
  <si>
    <t>BAB2_1097</t>
  </si>
  <si>
    <t>flagellar hook-associated protein FlgK</t>
  </si>
  <si>
    <t>with FlgL acts as a hook filament junction protein to join the flagellar filament to the hook</t>
  </si>
  <si>
    <t>BAW_21052</t>
  </si>
  <si>
    <t>flgE</t>
  </si>
  <si>
    <t>BAB2_1098</t>
  </si>
  <si>
    <t>flagellar hook protein FlgE</t>
  </si>
  <si>
    <t>the hook connects flagellar basal body to the flagellar filament</t>
  </si>
  <si>
    <t>BAW_21053</t>
  </si>
  <si>
    <t>BAB2_1099</t>
  </si>
  <si>
    <t>Non-phosphorylatable response regulator; master regulator of flagellar genes</t>
  </si>
  <si>
    <t>BAW_21054</t>
  </si>
  <si>
    <t>BAB2_1100</t>
  </si>
  <si>
    <t>BAW_21055</t>
  </si>
  <si>
    <t>motD</t>
  </si>
  <si>
    <t>BAB2_1101</t>
  </si>
  <si>
    <t>flagellar hook-length control protein</t>
  </si>
  <si>
    <t>BAW_21056</t>
  </si>
  <si>
    <t>BAB2_1102</t>
  </si>
  <si>
    <t>chemotaxis protein</t>
  </si>
  <si>
    <t>a periplasmic protein that interacts with and stabilizes MotB; in Rhizobium; interactions between MotB and MotC at the periplasmic surface of the motor control the energy flux or the energy coupling that drives flagellar rotation</t>
  </si>
  <si>
    <t>BAW_21057</t>
  </si>
  <si>
    <t>motB</t>
  </si>
  <si>
    <t>BAB2_1103</t>
  </si>
  <si>
    <t>flagellar motor protein MotB</t>
  </si>
  <si>
    <t>with MotA forms the ion channels that couple flagellar rotation to proton/sodium motive force across the membrane and forms the stator elements of the rotary flagellar machine</t>
  </si>
  <si>
    <t>BAW_21058</t>
  </si>
  <si>
    <t>BAB2_1104</t>
  </si>
  <si>
    <t>BAW_21059</t>
  </si>
  <si>
    <t>fliF</t>
  </si>
  <si>
    <t>BAB2_1105</t>
  </si>
  <si>
    <t>flagellar MS-ring protein</t>
  </si>
  <si>
    <t>the MS-ring anchors the flagellum to the cytoplasmic membrane; part of the flagellar basal body which consists of four rings L; P; S; and M mounted on a central rod</t>
  </si>
  <si>
    <t>BAW_21060</t>
  </si>
  <si>
    <t>fliC</t>
  </si>
  <si>
    <t>flagellin</t>
  </si>
  <si>
    <t>Terwagne et al. 2013. Cell Microbiol. 15(6):942-60.</t>
  </si>
  <si>
    <t>BAW_21061</t>
  </si>
  <si>
    <t>BAB2_1107</t>
  </si>
  <si>
    <t>aminoacyl-tRNA synthetase class I</t>
  </si>
  <si>
    <t>polar adhesin involved in invasion in cellular models of infection</t>
  </si>
  <si>
    <t>Posadas et al. Cell Microbiol. 14(6):965-82</t>
  </si>
  <si>
    <t>BAW_21062</t>
  </si>
  <si>
    <t>BAB2_1108</t>
  </si>
  <si>
    <t>BAW_21063</t>
  </si>
  <si>
    <t>xylF</t>
  </si>
  <si>
    <t>BAB2_1109</t>
  </si>
  <si>
    <t>D-xylose ABC transporter periplasmic D-xylose-binding protein</t>
  </si>
  <si>
    <t>BAW_21064</t>
  </si>
  <si>
    <t>xylG</t>
  </si>
  <si>
    <t>BAB2_1110</t>
  </si>
  <si>
    <t>xylose transporter ATP-binding subunit</t>
  </si>
  <si>
    <t>with XylFH is part of the high affinity xylose ABC transporter</t>
  </si>
  <si>
    <t>BAW_21065</t>
  </si>
  <si>
    <t>xylH</t>
  </si>
  <si>
    <t>BAB2_1111</t>
  </si>
  <si>
    <t>D-xylose ABC transporter permease</t>
  </si>
  <si>
    <t>BAW_21066</t>
  </si>
  <si>
    <t>BAB2_1112</t>
  </si>
  <si>
    <t>BAW_21067</t>
  </si>
  <si>
    <t>BAB2_1113</t>
  </si>
  <si>
    <t>BAW_21068</t>
  </si>
  <si>
    <t>BAB2_1114</t>
  </si>
  <si>
    <t>BAW_21069</t>
  </si>
  <si>
    <t>BAB2_1115</t>
  </si>
  <si>
    <t>2;4-dihydroxyhept-2-ene-1;7-dioic acid aldolase</t>
  </si>
  <si>
    <t>BAW_21070</t>
  </si>
  <si>
    <t>hpaH</t>
  </si>
  <si>
    <t>BAB2_1116</t>
  </si>
  <si>
    <t>2-oxo-hepta-3-ene-1;7-dioate hydratase</t>
  </si>
  <si>
    <t>hydratase/decarboxylase</t>
  </si>
  <si>
    <t>BAW_21071</t>
  </si>
  <si>
    <t>BAB2_1117</t>
  </si>
  <si>
    <t>2-hydroxyhepta-2;4-diene-1;7-dioate isomerase</t>
  </si>
  <si>
    <t>BAW_21072</t>
  </si>
  <si>
    <t>BAB2_1118</t>
  </si>
  <si>
    <t>homoprotocatechuate 2;3-dioxygenase</t>
  </si>
  <si>
    <t>BAW_21073</t>
  </si>
  <si>
    <t>BAB2_1119</t>
  </si>
  <si>
    <t>5-carboxy-2-hydroxymuconate semialdehyde dehydrogenase</t>
  </si>
  <si>
    <t>BAW_21074</t>
  </si>
  <si>
    <t>hpcD</t>
  </si>
  <si>
    <t>BAB2_1120</t>
  </si>
  <si>
    <t>5-carboxymethyl-2-hydroxymuconate isomerase</t>
  </si>
  <si>
    <t>BAW_21075</t>
  </si>
  <si>
    <t>BAB2_1121</t>
  </si>
  <si>
    <t>BAW_21076</t>
  </si>
  <si>
    <t>BAB2_1122</t>
  </si>
  <si>
    <t>Homoserine Kinase</t>
  </si>
  <si>
    <t>BAW_21077</t>
  </si>
  <si>
    <t>BAB2_1123-24</t>
  </si>
  <si>
    <t>frame shift; aminotransferase; class III; similar to BS1330_II1156</t>
  </si>
  <si>
    <t>BAW_21078</t>
  </si>
  <si>
    <t>BAB2_1125</t>
  </si>
  <si>
    <t>BAW_21079</t>
  </si>
  <si>
    <t>BAB2_1126</t>
  </si>
  <si>
    <t>hydrolase; haloacid dehalogenase-like family</t>
  </si>
  <si>
    <t>BAW_21080</t>
  </si>
  <si>
    <t>BAB2_1127</t>
  </si>
  <si>
    <t>BAW_21081</t>
  </si>
  <si>
    <t>BAB2_1128</t>
  </si>
  <si>
    <t>BAW_21082</t>
  </si>
  <si>
    <t>BAB2_1129</t>
  </si>
  <si>
    <t>amino acid permease</t>
  </si>
  <si>
    <t>BAW_21083</t>
  </si>
  <si>
    <t>BAB2_1130</t>
  </si>
  <si>
    <t>BAW_21084</t>
  </si>
  <si>
    <t>BAB2_1131</t>
  </si>
  <si>
    <t>BAW_21085</t>
  </si>
  <si>
    <t>BAB2_1132</t>
  </si>
  <si>
    <t>branched chain amino acid ABC transporter substrate-binding protein</t>
  </si>
  <si>
    <t>BAW_21086</t>
  </si>
  <si>
    <t>BAB2_1133</t>
  </si>
  <si>
    <t>BAW_21087</t>
  </si>
  <si>
    <t>BAB2_1134</t>
  </si>
  <si>
    <t>BAW_21088</t>
  </si>
  <si>
    <t>BAB2_1135</t>
  </si>
  <si>
    <t>BAW_21089</t>
  </si>
  <si>
    <t>BAB2_1136</t>
  </si>
  <si>
    <t>BAW_21090</t>
  </si>
  <si>
    <t>BAB2_1137</t>
  </si>
  <si>
    <t>BAW_21091</t>
  </si>
  <si>
    <t>BAB2_1138</t>
  </si>
  <si>
    <t>BAW_21092</t>
  </si>
  <si>
    <t>BAB2_1139</t>
  </si>
  <si>
    <t>285bp deletion; sugar ABC transporter periplasmic sugar-binding protein; similar to BS1330_II1171l</t>
  </si>
  <si>
    <t>BAW_21093</t>
  </si>
  <si>
    <t>BAB2_1140-41</t>
  </si>
  <si>
    <t>frame shift; sugar ABC transporter; permease protein; putative KO: K02026 multiple sugar/glycerol-3P transport system permease; similar to BS1330_II1172</t>
  </si>
  <si>
    <t>BAW_21094</t>
  </si>
  <si>
    <t>BAB2_1142</t>
  </si>
  <si>
    <t>BAW_21095</t>
  </si>
  <si>
    <t>BAB2_1143</t>
  </si>
  <si>
    <t>BAW_21096</t>
  </si>
  <si>
    <t>BAB2_1144</t>
  </si>
  <si>
    <t>adrenodoxin reductase:metallo-phosphoesterase</t>
  </si>
  <si>
    <t>BAW_21097</t>
  </si>
  <si>
    <t>BAB2_1145</t>
  </si>
  <si>
    <t>sulfatase</t>
  </si>
  <si>
    <t>BAW_21098</t>
  </si>
  <si>
    <t>BAB2_1146</t>
  </si>
  <si>
    <t>aliphatic sulfonates family ABC transporter; periplasmic ligand-binding protein</t>
  </si>
  <si>
    <t>BAW_21099</t>
  </si>
  <si>
    <t>BAB2_1147</t>
  </si>
  <si>
    <t>Taurine ABC transporter; ATP-binding protein</t>
  </si>
  <si>
    <t>BAW_21100</t>
  </si>
  <si>
    <t>BAB2_1148</t>
  </si>
  <si>
    <t>Taurine ABC transporter; permease protein</t>
  </si>
  <si>
    <t>BAW_21101</t>
  </si>
  <si>
    <t>BAB2_1149</t>
  </si>
  <si>
    <t>ROK family transcriptional regulator</t>
  </si>
  <si>
    <t>BAW_21102</t>
  </si>
  <si>
    <t>bhuA</t>
  </si>
  <si>
    <t>BAB2_1150</t>
  </si>
  <si>
    <t>Predicted function Haem uptake</t>
  </si>
  <si>
    <t>BAW_21103</t>
  </si>
  <si>
    <t>BAB2_1151</t>
  </si>
  <si>
    <t>BAW_21104</t>
  </si>
  <si>
    <t>dhbR</t>
  </si>
  <si>
    <t>BAB2_1152</t>
  </si>
  <si>
    <t>AraC family transcriptional regulator/Regulation of siderophore; biosynthesis genes</t>
  </si>
  <si>
    <t>Experimental data reported supporting predicted gene product function in Brucella</t>
  </si>
  <si>
    <t>BAW_21105</t>
  </si>
  <si>
    <t>BAB2_1153</t>
  </si>
  <si>
    <t>BAW_21106</t>
  </si>
  <si>
    <t>BAB2_1154-55</t>
  </si>
  <si>
    <t>frame shift; branched-chain amino acid ABC transporter permease; similar to BS1330_II1185</t>
  </si>
  <si>
    <t>BAW_21107</t>
  </si>
  <si>
    <t>BAB2_1156</t>
  </si>
  <si>
    <t>BAW_21108</t>
  </si>
  <si>
    <t>BAB2_1157</t>
  </si>
  <si>
    <t>BAW_21109</t>
  </si>
  <si>
    <t>BAB2_1158</t>
  </si>
  <si>
    <t>BAW_21110</t>
  </si>
  <si>
    <t>BAB2_1159-60</t>
  </si>
  <si>
    <t>Premature stop codon. H+ transporting ATPase; proton pump:ATPase; E1-E2 type:Haloacid dehalogenase-like hydrolase; cadmium-translocating P-type ATPase; similar to BS1330_II1189</t>
  </si>
  <si>
    <t>BAW_21111</t>
  </si>
  <si>
    <t>hemN-2</t>
  </si>
  <si>
    <t>BAB2_1161</t>
  </si>
  <si>
    <t>BAW_21112</t>
  </si>
  <si>
    <t>BAB2_1162</t>
  </si>
  <si>
    <t>BAW_21113</t>
  </si>
  <si>
    <t>repA</t>
  </si>
  <si>
    <t>BAB2_1163</t>
  </si>
  <si>
    <t>replication protein RepA</t>
  </si>
  <si>
    <t>BAW_21114</t>
  </si>
  <si>
    <t>BAB2_1164</t>
  </si>
  <si>
    <t>ParB-like nuclease</t>
  </si>
  <si>
    <t>BAW_2rRNA01</t>
  </si>
  <si>
    <t>BAB2_1178</t>
  </si>
  <si>
    <t>BAW_2rRNA02</t>
  </si>
  <si>
    <t>BAB2_1179</t>
  </si>
  <si>
    <t>BAW_2rRNA03</t>
  </si>
  <si>
    <t>BAB2_1182</t>
  </si>
  <si>
    <t>BAW_2tRNA01</t>
  </si>
  <si>
    <t>BAB2_1165</t>
  </si>
  <si>
    <t>antisense RNA; repressor of repC</t>
  </si>
  <si>
    <t>BAW_2tRNA02</t>
  </si>
  <si>
    <t>BAB2_1166</t>
  </si>
  <si>
    <t>BAW_2tRNA03</t>
  </si>
  <si>
    <t>BAB2_1167</t>
  </si>
  <si>
    <t>BAW_2tRNA04</t>
  </si>
  <si>
    <t>BAB2_1168</t>
  </si>
  <si>
    <t>BAW_2tRNA05</t>
  </si>
  <si>
    <t>BAB2_1169</t>
  </si>
  <si>
    <t>tRNA-Asn</t>
  </si>
  <si>
    <t>BAW_2tRNA06</t>
  </si>
  <si>
    <t>BAB2_1170</t>
  </si>
  <si>
    <t>tRNA-Cys</t>
  </si>
  <si>
    <t>BAW_2tRNA07</t>
  </si>
  <si>
    <t>BAB2_1171</t>
  </si>
  <si>
    <t>BAW_2tRNA08</t>
  </si>
  <si>
    <t>BAB2_1172</t>
  </si>
  <si>
    <t>BAW_2tRNA09</t>
  </si>
  <si>
    <t>BAB2_1173</t>
  </si>
  <si>
    <t>BAW_2tRNA10</t>
  </si>
  <si>
    <t>BAB2_1174</t>
  </si>
  <si>
    <t>BAW_2tRNA11</t>
  </si>
  <si>
    <t>BAB2_1175</t>
  </si>
  <si>
    <t>BAW_2tRNA12</t>
  </si>
  <si>
    <t>BAB2_1176</t>
  </si>
  <si>
    <t>BAW_2tRNA13</t>
  </si>
  <si>
    <t>BAB2_1177</t>
  </si>
  <si>
    <t>BAW_2tRNA14</t>
  </si>
  <si>
    <t>BAB2_1180</t>
  </si>
  <si>
    <t>BAW_2tRNA15</t>
  </si>
  <si>
    <t>BAB2_1181</t>
  </si>
</sst>
</file>

<file path=xl/styles.xml><?xml version="1.0" encoding="utf-8"?>
<styleSheet xmlns="http://schemas.openxmlformats.org/spreadsheetml/2006/main" xmlns:x14ac="http://schemas.microsoft.com/office/spreadsheetml/2009/9/ac" xmlns:mc="http://schemas.openxmlformats.org/markup-compatibility/2006">
  <fonts count="17">
    <font>
      <sz val="12.0"/>
      <color rgb="FF000000"/>
      <name val="Calibri"/>
    </font>
    <font>
      <b/>
      <sz val="12.0"/>
      <color rgb="FF0000FF"/>
      <name val="Calibri"/>
    </font>
    <font>
      <b/>
      <sz val="12.0"/>
      <name val="Calibri"/>
    </font>
    <font>
      <sz val="12.0"/>
      <name val="Calibri"/>
    </font>
    <font>
      <u/>
      <sz val="10.0"/>
      <color rgb="FF0000FF"/>
      <name val="Arial"/>
    </font>
    <font>
      <u/>
      <sz val="10.0"/>
      <color rgb="FF0000FF"/>
      <name val="Arial"/>
    </font>
    <font>
      <b/>
      <sz val="12.0"/>
      <color rgb="FF000000"/>
      <name val="Calibri"/>
    </font>
    <font>
      <u/>
      <sz val="12.0"/>
      <color rgb="FF0000FF"/>
      <name val="Calibri"/>
    </font>
    <font>
      <sz val="12.0"/>
      <color rgb="FF0000FF"/>
      <name val="Calibri"/>
    </font>
    <font>
      <sz val="10.0"/>
      <color rgb="FF0000FF"/>
      <name val="Arial"/>
    </font>
    <font>
      <u/>
      <sz val="12.0"/>
      <color rgb="FF0000FF"/>
      <name val="Calibri"/>
    </font>
    <font>
      <sz val="10.0"/>
      <name val="Arial"/>
    </font>
    <font>
      <u/>
      <sz val="10.0"/>
      <color rgb="FF0000FF"/>
      <name val="Arial"/>
    </font>
    <font/>
    <font>
      <sz val="12.0"/>
      <color rgb="FF000000"/>
      <name val="'Calibri'"/>
    </font>
    <font>
      <u/>
      <color rgb="FF0000FF"/>
    </font>
    <font>
      <sz val="12.0"/>
      <color rgb="FF4F81BD"/>
      <name val="Calibri"/>
    </font>
  </fonts>
  <fills count="2">
    <fill>
      <patternFill patternType="none"/>
    </fill>
    <fill>
      <patternFill patternType="lightGray"/>
    </fill>
  </fills>
  <borders count="1">
    <border/>
  </borders>
  <cellStyleXfs count="1">
    <xf borderId="0" fillId="0" fontId="0" numFmtId="0" applyAlignment="1" applyFont="1"/>
  </cellStyleXfs>
  <cellXfs count="30">
    <xf borderId="0" fillId="0" fontId="0" numFmtId="0" xfId="0" applyAlignment="1" applyFont="1">
      <alignment readingOrder="0" shrinkToFit="0" vertical="bottom" wrapText="0"/>
    </xf>
    <xf borderId="0" fillId="0" fontId="1" numFmtId="0" xfId="0" applyAlignment="1" applyFont="1">
      <alignment horizontal="center" readingOrder="0" shrinkToFit="0" vertical="top" wrapText="1"/>
    </xf>
    <xf borderId="0" fillId="0" fontId="2" numFmtId="0" xfId="0" applyAlignment="1" applyFont="1">
      <alignment horizontal="center" shrinkToFit="0" vertical="top" wrapText="1"/>
    </xf>
    <xf borderId="0" fillId="0" fontId="0" numFmtId="0" xfId="0" applyAlignment="1" applyFont="1">
      <alignment shrinkToFit="0" vertical="top" wrapText="1"/>
    </xf>
    <xf borderId="0" fillId="0" fontId="2" numFmtId="0" xfId="0" applyAlignment="1" applyFont="1">
      <alignment shrinkToFit="0" vertical="top" wrapText="1"/>
    </xf>
    <xf borderId="0" fillId="0" fontId="3" numFmtId="0" xfId="0" applyAlignment="1" applyFont="1">
      <alignment shrinkToFit="0" vertical="top" wrapText="1"/>
    </xf>
    <xf borderId="0" fillId="0" fontId="3" numFmtId="0" xfId="0" applyAlignment="1" applyFont="1">
      <alignment horizontal="left" shrinkToFit="0" vertical="top" wrapText="1"/>
    </xf>
    <xf borderId="0" fillId="0" fontId="4" numFmtId="0" xfId="0" applyAlignment="1" applyFont="1">
      <alignment shrinkToFit="0" vertical="top" wrapText="0"/>
    </xf>
    <xf borderId="0" fillId="0" fontId="5" numFmtId="0" xfId="0" applyAlignment="1" applyFont="1">
      <alignment shrinkToFit="0" vertical="top" wrapText="1"/>
    </xf>
    <xf borderId="0" fillId="0" fontId="0" numFmtId="0" xfId="0" applyAlignment="1" applyFont="1">
      <alignment shrinkToFit="0" vertical="top" wrapText="0"/>
    </xf>
    <xf borderId="0" fillId="0" fontId="6" numFmtId="0" xfId="0" applyAlignment="1" applyFont="1">
      <alignment horizontal="center" shrinkToFit="0" vertical="top" wrapText="1"/>
    </xf>
    <xf borderId="0" fillId="0" fontId="7" numFmtId="0" xfId="0" applyAlignment="1" applyFont="1">
      <alignment shrinkToFit="0" vertical="top" wrapText="1"/>
    </xf>
    <xf borderId="0" fillId="0" fontId="8" numFmtId="0" xfId="0" applyAlignment="1" applyFont="1">
      <alignment shrinkToFit="0" vertical="top" wrapText="1"/>
    </xf>
    <xf borderId="0" fillId="0" fontId="9" numFmtId="0" xfId="0" applyAlignment="1" applyFont="1">
      <alignment shrinkToFit="0" vertical="top" wrapText="1"/>
    </xf>
    <xf borderId="0" fillId="0" fontId="3" numFmtId="0" xfId="0" applyAlignment="1" applyFont="1">
      <alignment horizontal="left" shrinkToFit="0" vertical="top" wrapText="0"/>
    </xf>
    <xf borderId="0" fillId="0" fontId="10" numFmtId="0" xfId="0" applyAlignment="1" applyFont="1">
      <alignment shrinkToFit="0" vertical="top" wrapText="0"/>
    </xf>
    <xf borderId="0" fillId="0" fontId="3" numFmtId="0" xfId="0" applyAlignment="1" applyFont="1">
      <alignment shrinkToFit="0" vertical="top" wrapText="0"/>
    </xf>
    <xf borderId="0" fillId="0" fontId="11" numFmtId="0" xfId="0" applyAlignment="1" applyFont="1">
      <alignment shrinkToFit="0" vertical="top" wrapText="1"/>
    </xf>
    <xf borderId="0" fillId="0" fontId="8" numFmtId="0" xfId="0" applyAlignment="1" applyFont="1">
      <alignment shrinkToFit="0" vertical="top" wrapText="0"/>
    </xf>
    <xf borderId="0" fillId="0" fontId="3" numFmtId="0" xfId="0" applyAlignment="1" applyFont="1">
      <alignment readingOrder="0" shrinkToFit="0" vertical="top" wrapText="1"/>
    </xf>
    <xf borderId="0" fillId="0" fontId="12" numFmtId="0" xfId="0" applyAlignment="1" applyFont="1">
      <alignment horizontal="left" shrinkToFit="0" vertical="top" wrapText="1"/>
    </xf>
    <xf borderId="0" fillId="0" fontId="13" numFmtId="0" xfId="0" applyAlignment="1" applyFont="1">
      <alignment readingOrder="0"/>
    </xf>
    <xf borderId="0" fillId="0" fontId="14" numFmtId="0" xfId="0" applyAlignment="1" applyFont="1">
      <alignment readingOrder="0"/>
    </xf>
    <xf borderId="0" fillId="0" fontId="3" numFmtId="0" xfId="0" applyAlignment="1" applyFont="1">
      <alignment horizontal="left" readingOrder="0" shrinkToFit="0" vertical="top" wrapText="1"/>
    </xf>
    <xf borderId="0" fillId="0" fontId="15" numFmtId="0" xfId="0" applyAlignment="1" applyFont="1">
      <alignment readingOrder="0"/>
    </xf>
    <xf borderId="0" fillId="0" fontId="9" numFmtId="0" xfId="0" applyAlignment="1" applyFont="1">
      <alignment shrinkToFit="0" vertical="top" wrapText="0"/>
    </xf>
    <xf borderId="0" fillId="0" fontId="16" numFmtId="0" xfId="0" applyAlignment="1" applyFont="1">
      <alignment shrinkToFit="0" vertical="top" wrapText="1"/>
    </xf>
    <xf borderId="0" fillId="0" fontId="11" numFmtId="0" xfId="0" applyAlignment="1" applyFont="1">
      <alignment shrinkToFit="0" wrapText="0"/>
    </xf>
    <xf borderId="0" fillId="0" fontId="3" numFmtId="0" xfId="0" applyAlignment="1" applyFont="1">
      <alignment shrinkToFit="0" wrapText="1"/>
    </xf>
    <xf borderId="0" fillId="0" fontId="3" numFmtId="0" xfId="0" applyAlignment="1" applyFont="1">
      <alignment shrinkToFit="0" wrapText="0"/>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sharedStrings" Target="sharedStrings.xml"/><Relationship Id="rId3" Type="http://schemas.openxmlformats.org/officeDocument/2006/relationships/worksheet" Target="worksheets/sheet1.xml"/><Relationship Id="rId4" Type="http://schemas.openxmlformats.org/officeDocument/2006/relationships/worksheet" Target="worksheets/sheet2.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worksheets/_rels/sheet1.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workbookViewId="0">
      <pane xSplit="3.0" ySplit="3.0" topLeftCell="D4" activePane="bottomRight" state="frozen"/>
      <selection activeCell="D1" sqref="D1" pane="topRight"/>
      <selection activeCell="A4" sqref="A4" pane="bottomLeft"/>
      <selection activeCell="D4" sqref="D4" pane="bottomRight"/>
    </sheetView>
  </sheetViews>
  <sheetFormatPr customHeight="1" defaultColWidth="13.44" defaultRowHeight="15.0"/>
  <cols>
    <col customWidth="1" min="1" max="3" width="17.67"/>
    <col customWidth="1" min="4" max="7" width="8.11"/>
    <col customWidth="1" min="8" max="12" width="33.0"/>
    <col customWidth="1" min="13" max="26" width="10.78"/>
  </cols>
  <sheetData>
    <row r="1" ht="30.0" customHeight="1">
      <c r="A1" s="1" t="s">
        <v>0</v>
      </c>
      <c r="B1" s="2"/>
      <c r="C1" s="2"/>
      <c r="D1" s="2"/>
      <c r="E1" s="2"/>
      <c r="F1" s="2"/>
      <c r="G1" s="2"/>
      <c r="H1" s="2"/>
      <c r="I1" s="2"/>
      <c r="J1" s="2"/>
      <c r="K1" s="2"/>
      <c r="L1" s="2"/>
      <c r="M1" s="3"/>
      <c r="N1" s="3"/>
      <c r="O1" s="3"/>
      <c r="P1" s="3"/>
      <c r="Q1" s="3"/>
      <c r="R1" s="3"/>
      <c r="S1" s="3"/>
      <c r="T1" s="3"/>
      <c r="U1" s="3"/>
      <c r="V1" s="3"/>
      <c r="W1" s="3"/>
      <c r="X1" s="3"/>
      <c r="Y1" s="3"/>
      <c r="Z1" s="3"/>
    </row>
    <row r="2" ht="30.0" customHeight="1">
      <c r="A2" s="2"/>
      <c r="B2" s="2"/>
      <c r="C2" s="2"/>
      <c r="D2" s="2"/>
      <c r="E2" s="2"/>
      <c r="F2" s="2"/>
      <c r="G2" s="2"/>
      <c r="H2" s="2"/>
      <c r="I2" s="2"/>
      <c r="J2" s="2"/>
      <c r="K2" s="2"/>
      <c r="L2" s="2"/>
      <c r="M2" s="3"/>
      <c r="N2" s="3"/>
      <c r="O2" s="3"/>
      <c r="P2" s="3"/>
      <c r="Q2" s="3"/>
      <c r="R2" s="3"/>
      <c r="S2" s="3"/>
      <c r="T2" s="3"/>
      <c r="U2" s="3"/>
      <c r="V2" s="3"/>
      <c r="W2" s="3"/>
      <c r="X2" s="3"/>
      <c r="Y2" s="3"/>
      <c r="Z2" s="3"/>
    </row>
    <row r="3" ht="30.0" customHeight="1">
      <c r="A3" s="2" t="s">
        <v>1</v>
      </c>
      <c r="B3" s="2" t="s">
        <v>2</v>
      </c>
      <c r="C3" s="2" t="s">
        <v>3</v>
      </c>
      <c r="D3" s="2" t="s">
        <v>4</v>
      </c>
      <c r="E3" s="2" t="s">
        <v>5</v>
      </c>
      <c r="F3" s="2" t="s">
        <v>6</v>
      </c>
      <c r="G3" s="2" t="s">
        <v>7</v>
      </c>
      <c r="H3" s="2" t="s">
        <v>8</v>
      </c>
      <c r="I3" s="2" t="s">
        <v>9</v>
      </c>
      <c r="J3" s="2" t="s">
        <v>10</v>
      </c>
      <c r="K3" s="2" t="s">
        <v>11</v>
      </c>
      <c r="L3" s="2" t="s">
        <v>12</v>
      </c>
      <c r="M3" s="3"/>
      <c r="N3" s="3"/>
      <c r="O3" s="3"/>
      <c r="P3" s="3"/>
      <c r="Q3" s="3"/>
      <c r="R3" s="3"/>
      <c r="S3" s="3"/>
      <c r="T3" s="3"/>
      <c r="U3" s="3"/>
      <c r="V3" s="3"/>
      <c r="W3" s="3"/>
      <c r="X3" s="3"/>
      <c r="Y3" s="3"/>
      <c r="Z3" s="3"/>
    </row>
    <row r="4" ht="30.0" customHeight="1">
      <c r="A4" s="4" t="s">
        <v>13</v>
      </c>
      <c r="B4" s="5" t="s">
        <v>14</v>
      </c>
      <c r="C4" s="5" t="s">
        <v>15</v>
      </c>
      <c r="D4" s="6"/>
      <c r="E4" s="5">
        <v>784.0</v>
      </c>
      <c r="F4" s="5">
        <v>2274.0</v>
      </c>
      <c r="G4" s="5"/>
      <c r="H4" s="5" t="s">
        <v>16</v>
      </c>
      <c r="I4" s="5" t="s">
        <v>17</v>
      </c>
      <c r="J4" s="7" t="str">
        <f t="shared" ref="J4:J16" si="1">HYPERLINK("http://www.ncbi.nlm.nih.gov/pubmed/?term=16299333","Chain et al. 2005. Infect Immun. 73:8353-61")</f>
        <v>Chain et al. 2005. Infect Immun. 73:8353-61</v>
      </c>
      <c r="K4" s="8" t="str">
        <f t="shared" ref="K4:K16" si="2">HYPERLINK("http://www.ncbi.nlm.nih.gov/nuccore/NC_007618","Brucella abortus 2308; accesion number NC_007618")</f>
        <v>Brucella abortus 2308; accesion number NC_007618</v>
      </c>
      <c r="L4" s="9"/>
      <c r="M4" s="10"/>
      <c r="N4" s="10"/>
      <c r="O4" s="10"/>
      <c r="P4" s="10"/>
      <c r="Q4" s="10"/>
      <c r="R4" s="10"/>
      <c r="S4" s="10"/>
      <c r="T4" s="10"/>
      <c r="U4" s="10"/>
      <c r="V4" s="10"/>
      <c r="W4" s="10"/>
      <c r="X4" s="10"/>
      <c r="Y4" s="10"/>
      <c r="Z4" s="10"/>
    </row>
    <row r="5" ht="30.0" customHeight="1">
      <c r="A5" s="5" t="s">
        <v>18</v>
      </c>
      <c r="B5" s="5" t="s">
        <v>19</v>
      </c>
      <c r="C5" s="5" t="s">
        <v>20</v>
      </c>
      <c r="D5" s="6"/>
      <c r="E5" s="5">
        <v>2503.0</v>
      </c>
      <c r="F5" s="5">
        <v>3696.0</v>
      </c>
      <c r="G5" s="5"/>
      <c r="H5" s="5" t="s">
        <v>21</v>
      </c>
      <c r="I5" s="5" t="s">
        <v>22</v>
      </c>
      <c r="J5" s="7" t="str">
        <f t="shared" si="1"/>
        <v>Chain et al. 2005. Infect Immun. 73:8353-61</v>
      </c>
      <c r="K5" s="8" t="str">
        <f t="shared" si="2"/>
        <v>Brucella abortus 2308; accesion number NC_007618</v>
      </c>
      <c r="L5" s="3"/>
      <c r="M5" s="3"/>
      <c r="N5" s="3"/>
      <c r="O5" s="3"/>
      <c r="P5" s="3"/>
      <c r="Q5" s="3"/>
      <c r="R5" s="3"/>
      <c r="S5" s="3"/>
      <c r="T5" s="3"/>
      <c r="U5" s="3"/>
      <c r="V5" s="3"/>
      <c r="W5" s="3"/>
      <c r="X5" s="3"/>
      <c r="Y5" s="3"/>
      <c r="Z5" s="3"/>
    </row>
    <row r="6" ht="30.0" customHeight="1">
      <c r="A6" s="5" t="s">
        <v>23</v>
      </c>
      <c r="B6" s="5" t="s">
        <v>24</v>
      </c>
      <c r="C6" s="5" t="s">
        <v>25</v>
      </c>
      <c r="D6" s="6"/>
      <c r="E6" s="5">
        <v>3878.0</v>
      </c>
      <c r="F6" s="5">
        <v>5032.0</v>
      </c>
      <c r="G6" s="5"/>
      <c r="H6" s="5" t="s">
        <v>26</v>
      </c>
      <c r="I6" s="5" t="s">
        <v>27</v>
      </c>
      <c r="J6" s="7" t="str">
        <f t="shared" si="1"/>
        <v>Chain et al. 2005. Infect Immun. 73:8353-61</v>
      </c>
      <c r="K6" s="8" t="str">
        <f t="shared" si="2"/>
        <v>Brucella abortus 2308; accesion number NC_007618</v>
      </c>
      <c r="L6" s="3"/>
      <c r="M6" s="3"/>
      <c r="N6" s="3"/>
      <c r="O6" s="3"/>
      <c r="P6" s="3"/>
      <c r="Q6" s="3"/>
      <c r="R6" s="3"/>
      <c r="S6" s="3"/>
      <c r="T6" s="3"/>
      <c r="U6" s="3"/>
      <c r="V6" s="3"/>
      <c r="W6" s="3"/>
      <c r="X6" s="3"/>
      <c r="Y6" s="3"/>
      <c r="Z6" s="3"/>
    </row>
    <row r="7" ht="30.0" customHeight="1">
      <c r="A7" s="5" t="s">
        <v>28</v>
      </c>
      <c r="B7" s="5" t="s">
        <v>29</v>
      </c>
      <c r="C7" s="5" t="s">
        <v>30</v>
      </c>
      <c r="D7" s="6"/>
      <c r="E7" s="5">
        <v>5070.0</v>
      </c>
      <c r="F7" s="5">
        <v>5852.0</v>
      </c>
      <c r="G7" s="5"/>
      <c r="H7" s="5" t="s">
        <v>31</v>
      </c>
      <c r="I7" s="5" t="s">
        <v>32</v>
      </c>
      <c r="J7" s="7" t="str">
        <f t="shared" si="1"/>
        <v>Chain et al. 2005. Infect Immun. 73:8353-61</v>
      </c>
      <c r="K7" s="8" t="str">
        <f t="shared" si="2"/>
        <v>Brucella abortus 2308; accesion number NC_007618</v>
      </c>
      <c r="L7" s="3"/>
      <c r="M7" s="3"/>
      <c r="N7" s="3"/>
      <c r="O7" s="3"/>
      <c r="P7" s="3"/>
      <c r="Q7" s="3"/>
      <c r="R7" s="3"/>
      <c r="S7" s="3"/>
      <c r="T7" s="3"/>
      <c r="U7" s="3"/>
      <c r="V7" s="3"/>
      <c r="W7" s="3"/>
      <c r="X7" s="3"/>
      <c r="Y7" s="3"/>
      <c r="Z7" s="3"/>
    </row>
    <row r="8" ht="30.0" customHeight="1">
      <c r="A8" s="5" t="s">
        <v>33</v>
      </c>
      <c r="B8" s="5" t="s">
        <v>33</v>
      </c>
      <c r="C8" s="5" t="s">
        <v>34</v>
      </c>
      <c r="D8" s="6"/>
      <c r="E8" s="5">
        <v>5869.0</v>
      </c>
      <c r="F8" s="5">
        <v>6825.0</v>
      </c>
      <c r="G8" s="5" t="s">
        <v>35</v>
      </c>
      <c r="H8" s="5" t="s">
        <v>36</v>
      </c>
      <c r="I8" s="5"/>
      <c r="J8" s="7" t="str">
        <f t="shared" si="1"/>
        <v>Chain et al. 2005. Infect Immun. 73:8353-61</v>
      </c>
      <c r="K8" s="8" t="str">
        <f t="shared" si="2"/>
        <v>Brucella abortus 2308; accesion number NC_007618</v>
      </c>
      <c r="L8" s="3"/>
      <c r="M8" s="3"/>
      <c r="N8" s="3"/>
      <c r="O8" s="3"/>
      <c r="P8" s="3"/>
      <c r="Q8" s="3"/>
      <c r="R8" s="3"/>
      <c r="S8" s="3"/>
      <c r="T8" s="3"/>
      <c r="U8" s="3"/>
      <c r="V8" s="3"/>
      <c r="W8" s="3"/>
      <c r="X8" s="3"/>
      <c r="Y8" s="3"/>
      <c r="Z8" s="3"/>
    </row>
    <row r="9" ht="30.0" customHeight="1">
      <c r="A9" s="5" t="s">
        <v>37</v>
      </c>
      <c r="B9" s="5" t="s">
        <v>37</v>
      </c>
      <c r="C9" s="5" t="s">
        <v>38</v>
      </c>
      <c r="D9" s="6"/>
      <c r="E9" s="5">
        <v>6822.0</v>
      </c>
      <c r="F9" s="5">
        <v>8447.0</v>
      </c>
      <c r="G9" s="5" t="s">
        <v>35</v>
      </c>
      <c r="H9" s="5" t="s">
        <v>39</v>
      </c>
      <c r="I9" s="5"/>
      <c r="J9" s="7" t="str">
        <f t="shared" si="1"/>
        <v>Chain et al. 2005. Infect Immun. 73:8353-61</v>
      </c>
      <c r="K9" s="8" t="str">
        <f t="shared" si="2"/>
        <v>Brucella abortus 2308; accesion number NC_007618</v>
      </c>
      <c r="L9" s="3"/>
      <c r="M9" s="3"/>
      <c r="N9" s="3"/>
      <c r="O9" s="3"/>
      <c r="P9" s="3"/>
      <c r="Q9" s="3"/>
      <c r="R9" s="3"/>
      <c r="S9" s="3"/>
      <c r="T9" s="3"/>
      <c r="U9" s="3"/>
      <c r="V9" s="3"/>
      <c r="W9" s="3"/>
      <c r="X9" s="3"/>
      <c r="Y9" s="3"/>
      <c r="Z9" s="3"/>
    </row>
    <row r="10" ht="30.0" customHeight="1">
      <c r="A10" s="5" t="s">
        <v>40</v>
      </c>
      <c r="B10" s="5" t="s">
        <v>40</v>
      </c>
      <c r="C10" s="5" t="s">
        <v>41</v>
      </c>
      <c r="D10" s="6"/>
      <c r="E10" s="5">
        <v>8471.0</v>
      </c>
      <c r="F10" s="5">
        <v>9610.0</v>
      </c>
      <c r="G10" s="5" t="s">
        <v>35</v>
      </c>
      <c r="H10" s="5" t="s">
        <v>42</v>
      </c>
      <c r="I10" s="5"/>
      <c r="J10" s="7" t="str">
        <f t="shared" si="1"/>
        <v>Chain et al. 2005. Infect Immun. 73:8353-61</v>
      </c>
      <c r="K10" s="8" t="str">
        <f t="shared" si="2"/>
        <v>Brucella abortus 2308; accesion number NC_007618</v>
      </c>
      <c r="L10" s="3"/>
      <c r="M10" s="3"/>
      <c r="N10" s="3"/>
      <c r="O10" s="3"/>
      <c r="P10" s="3"/>
      <c r="Q10" s="3"/>
      <c r="R10" s="3"/>
      <c r="S10" s="3"/>
      <c r="T10" s="3"/>
      <c r="U10" s="3"/>
      <c r="V10" s="3"/>
      <c r="W10" s="3"/>
      <c r="X10" s="3"/>
      <c r="Y10" s="3"/>
      <c r="Z10" s="3"/>
    </row>
    <row r="11" ht="30.0" customHeight="1">
      <c r="A11" s="5" t="s">
        <v>43</v>
      </c>
      <c r="B11" s="5" t="s">
        <v>43</v>
      </c>
      <c r="C11" s="5" t="s">
        <v>44</v>
      </c>
      <c r="D11" s="6"/>
      <c r="E11" s="5">
        <v>9610.0</v>
      </c>
      <c r="F11" s="5">
        <v>10707.0</v>
      </c>
      <c r="G11" s="5" t="s">
        <v>35</v>
      </c>
      <c r="H11" s="5" t="s">
        <v>42</v>
      </c>
      <c r="I11" s="5"/>
      <c r="J11" s="7" t="str">
        <f t="shared" si="1"/>
        <v>Chain et al. 2005. Infect Immun. 73:8353-61</v>
      </c>
      <c r="K11" s="8" t="str">
        <f t="shared" si="2"/>
        <v>Brucella abortus 2308; accesion number NC_007618</v>
      </c>
      <c r="L11" s="3"/>
      <c r="M11" s="3"/>
      <c r="N11" s="3"/>
      <c r="O11" s="3"/>
      <c r="P11" s="3"/>
      <c r="Q11" s="3"/>
      <c r="R11" s="3"/>
      <c r="S11" s="3"/>
      <c r="T11" s="3"/>
      <c r="U11" s="3"/>
      <c r="V11" s="3"/>
      <c r="W11" s="3"/>
      <c r="X11" s="3"/>
      <c r="Y11" s="3"/>
      <c r="Z11" s="3"/>
    </row>
    <row r="12" ht="30.0" customHeight="1">
      <c r="A12" s="5" t="s">
        <v>45</v>
      </c>
      <c r="B12" s="5" t="s">
        <v>45</v>
      </c>
      <c r="C12" s="5" t="s">
        <v>46</v>
      </c>
      <c r="D12" s="6"/>
      <c r="E12" s="5">
        <v>10819.0</v>
      </c>
      <c r="F12" s="5">
        <v>12633.0</v>
      </c>
      <c r="G12" s="5" t="s">
        <v>35</v>
      </c>
      <c r="H12" s="5" t="s">
        <v>47</v>
      </c>
      <c r="I12" s="5"/>
      <c r="J12" s="7" t="str">
        <f t="shared" si="1"/>
        <v>Chain et al. 2005. Infect Immun. 73:8353-61</v>
      </c>
      <c r="K12" s="8" t="str">
        <f t="shared" si="2"/>
        <v>Brucella abortus 2308; accesion number NC_007618</v>
      </c>
      <c r="L12" s="3"/>
      <c r="M12" s="3"/>
      <c r="N12" s="3"/>
      <c r="O12" s="3"/>
      <c r="P12" s="3"/>
      <c r="Q12" s="3"/>
      <c r="R12" s="3"/>
      <c r="S12" s="3"/>
      <c r="T12" s="3"/>
      <c r="U12" s="3"/>
      <c r="V12" s="3"/>
      <c r="W12" s="3"/>
      <c r="X12" s="3"/>
      <c r="Y12" s="3"/>
      <c r="Z12" s="3"/>
    </row>
    <row r="13" ht="30.0" customHeight="1">
      <c r="A13" s="5" t="s">
        <v>48</v>
      </c>
      <c r="B13" s="5" t="s">
        <v>48</v>
      </c>
      <c r="C13" s="5" t="s">
        <v>49</v>
      </c>
      <c r="D13" s="6"/>
      <c r="E13" s="5">
        <v>12680.0</v>
      </c>
      <c r="F13" s="5">
        <v>14548.0</v>
      </c>
      <c r="G13" s="5" t="s">
        <v>35</v>
      </c>
      <c r="H13" s="5" t="s">
        <v>47</v>
      </c>
      <c r="I13" s="5"/>
      <c r="J13" s="7" t="str">
        <f t="shared" si="1"/>
        <v>Chain et al. 2005. Infect Immun. 73:8353-61</v>
      </c>
      <c r="K13" s="8" t="str">
        <f t="shared" si="2"/>
        <v>Brucella abortus 2308; accesion number NC_007618</v>
      </c>
      <c r="L13" s="3"/>
      <c r="M13" s="3"/>
      <c r="N13" s="3"/>
      <c r="O13" s="3"/>
      <c r="P13" s="3"/>
      <c r="Q13" s="3"/>
      <c r="R13" s="3"/>
      <c r="S13" s="3"/>
      <c r="T13" s="3"/>
      <c r="U13" s="3"/>
      <c r="V13" s="3"/>
      <c r="W13" s="3"/>
      <c r="X13" s="3"/>
      <c r="Y13" s="3"/>
      <c r="Z13" s="3"/>
    </row>
    <row r="14" ht="30.0" customHeight="1">
      <c r="A14" s="5" t="s">
        <v>50</v>
      </c>
      <c r="B14" s="5" t="s">
        <v>50</v>
      </c>
      <c r="C14" s="5" t="s">
        <v>51</v>
      </c>
      <c r="D14" s="6"/>
      <c r="E14" s="5">
        <v>14779.0</v>
      </c>
      <c r="F14" s="5">
        <v>15102.0</v>
      </c>
      <c r="G14" s="5" t="s">
        <v>35</v>
      </c>
      <c r="H14" s="5" t="s">
        <v>52</v>
      </c>
      <c r="I14" s="5"/>
      <c r="J14" s="7" t="str">
        <f t="shared" si="1"/>
        <v>Chain et al. 2005. Infect Immun. 73:8353-61</v>
      </c>
      <c r="K14" s="8" t="str">
        <f t="shared" si="2"/>
        <v>Brucella abortus 2308; accesion number NC_007618</v>
      </c>
      <c r="L14" s="3"/>
      <c r="M14" s="3"/>
      <c r="N14" s="3"/>
      <c r="O14" s="3"/>
      <c r="P14" s="3"/>
      <c r="Q14" s="3"/>
      <c r="R14" s="3"/>
      <c r="S14" s="3"/>
      <c r="T14" s="3"/>
      <c r="U14" s="3"/>
      <c r="V14" s="3"/>
      <c r="W14" s="3"/>
      <c r="X14" s="3"/>
      <c r="Y14" s="3"/>
      <c r="Z14" s="3"/>
    </row>
    <row r="15" ht="30.0" customHeight="1">
      <c r="A15" s="5" t="s">
        <v>53</v>
      </c>
      <c r="B15" s="5" t="s">
        <v>53</v>
      </c>
      <c r="C15" s="5" t="s">
        <v>54</v>
      </c>
      <c r="D15" s="6"/>
      <c r="E15" s="5">
        <v>15148.0</v>
      </c>
      <c r="F15" s="5">
        <v>15348.0</v>
      </c>
      <c r="G15" s="5" t="s">
        <v>35</v>
      </c>
      <c r="H15" s="5" t="s">
        <v>52</v>
      </c>
      <c r="I15" s="5"/>
      <c r="J15" s="7" t="str">
        <f t="shared" si="1"/>
        <v>Chain et al. 2005. Infect Immun. 73:8353-61</v>
      </c>
      <c r="K15" s="8" t="str">
        <f t="shared" si="2"/>
        <v>Brucella abortus 2308; accesion number NC_007618</v>
      </c>
      <c r="L15" s="3"/>
      <c r="M15" s="3"/>
      <c r="N15" s="3"/>
      <c r="O15" s="3"/>
      <c r="P15" s="3"/>
      <c r="Q15" s="3"/>
      <c r="R15" s="3"/>
      <c r="S15" s="3"/>
      <c r="T15" s="3"/>
      <c r="U15" s="3"/>
      <c r="V15" s="3"/>
      <c r="W15" s="3"/>
      <c r="X15" s="3"/>
      <c r="Y15" s="3"/>
      <c r="Z15" s="3"/>
    </row>
    <row r="16" ht="30.0" customHeight="1">
      <c r="A16" s="5" t="s">
        <v>55</v>
      </c>
      <c r="B16" s="5" t="s">
        <v>55</v>
      </c>
      <c r="C16" s="5" t="s">
        <v>56</v>
      </c>
      <c r="D16" s="6"/>
      <c r="E16" s="5">
        <v>15388.0</v>
      </c>
      <c r="F16" s="5">
        <v>15738.0</v>
      </c>
      <c r="G16" s="5" t="s">
        <v>35</v>
      </c>
      <c r="H16" s="5" t="s">
        <v>52</v>
      </c>
      <c r="I16" s="5"/>
      <c r="J16" s="7" t="str">
        <f t="shared" si="1"/>
        <v>Chain et al. 2005. Infect Immun. 73:8353-61</v>
      </c>
      <c r="K16" s="8" t="str">
        <f t="shared" si="2"/>
        <v>Brucella abortus 2308; accesion number NC_007618</v>
      </c>
      <c r="L16" s="3"/>
      <c r="M16" s="3"/>
      <c r="N16" s="3"/>
      <c r="O16" s="3"/>
      <c r="P16" s="3"/>
      <c r="Q16" s="3"/>
      <c r="R16" s="3"/>
      <c r="S16" s="3"/>
      <c r="T16" s="3"/>
      <c r="U16" s="3"/>
      <c r="V16" s="3"/>
      <c r="W16" s="3"/>
      <c r="X16" s="3"/>
      <c r="Y16" s="3"/>
      <c r="Z16" s="3"/>
    </row>
    <row r="17" ht="30.0" customHeight="1">
      <c r="A17" s="5" t="s">
        <v>57</v>
      </c>
      <c r="B17" s="5" t="s">
        <v>57</v>
      </c>
      <c r="C17" s="5" t="s">
        <v>58</v>
      </c>
      <c r="D17" s="6" t="s">
        <v>59</v>
      </c>
      <c r="E17" s="5">
        <v>16003.0</v>
      </c>
      <c r="F17" s="5">
        <v>17171.0</v>
      </c>
      <c r="G17" s="5" t="s">
        <v>35</v>
      </c>
      <c r="H17" s="5"/>
      <c r="I17" s="5" t="s">
        <v>60</v>
      </c>
      <c r="J17" s="8" t="str">
        <f>HYPERLINK("http://www.ncbi.nlm.nih.gov/pubmed/11756688","DelVecchio et al. 2002. Proc Natl Acad Sci U S A. 99(1):443-8.")</f>
        <v>DelVecchio et al. 2002. Proc Natl Acad Sci U S A. 99(1):443-8.</v>
      </c>
      <c r="K17" s="11" t="str">
        <f>HYPERLINK("http://www.ncbi.nlm.nih.gov/nuccore/17986284","Brucella melitensis 16M genome; accession number NC_003317")</f>
        <v>Brucella melitensis 16M genome; accession number NC_003317</v>
      </c>
      <c r="L17" s="3"/>
      <c r="M17" s="3"/>
      <c r="N17" s="3"/>
      <c r="O17" s="3"/>
      <c r="P17" s="3"/>
      <c r="Q17" s="3"/>
      <c r="R17" s="3"/>
      <c r="S17" s="3"/>
      <c r="T17" s="3"/>
      <c r="U17" s="3"/>
      <c r="V17" s="3"/>
      <c r="W17" s="3"/>
      <c r="X17" s="3"/>
      <c r="Y17" s="3"/>
      <c r="Z17" s="3"/>
    </row>
    <row r="18" ht="30.0" customHeight="1">
      <c r="A18" s="5" t="s">
        <v>61</v>
      </c>
      <c r="B18" s="5" t="s">
        <v>61</v>
      </c>
      <c r="C18" s="5" t="s">
        <v>62</v>
      </c>
      <c r="D18" s="6"/>
      <c r="E18" s="5">
        <v>17380.0</v>
      </c>
      <c r="F18" s="5">
        <v>17580.0</v>
      </c>
      <c r="G18" s="5"/>
      <c r="H18" s="5" t="s">
        <v>52</v>
      </c>
      <c r="I18" s="5"/>
      <c r="J18" s="7" t="str">
        <f t="shared" ref="J18:J22" si="3">HYPERLINK("http://www.ncbi.nlm.nih.gov/pubmed/?term=16299333","Chain et al. 2005. Infect Immun. 73:8353-61")</f>
        <v>Chain et al. 2005. Infect Immun. 73:8353-61</v>
      </c>
      <c r="K18" s="8" t="str">
        <f t="shared" ref="K18:K22" si="4">HYPERLINK("http://www.ncbi.nlm.nih.gov/nuccore/NC_007618","Brucella abortus 2308; accesion number NC_007618")</f>
        <v>Brucella abortus 2308; accesion number NC_007618</v>
      </c>
      <c r="L18" s="3"/>
      <c r="M18" s="3"/>
      <c r="N18" s="3"/>
      <c r="O18" s="3"/>
      <c r="P18" s="3"/>
      <c r="Q18" s="3"/>
      <c r="R18" s="3"/>
      <c r="S18" s="3"/>
      <c r="T18" s="3"/>
      <c r="U18" s="3"/>
      <c r="V18" s="3"/>
      <c r="W18" s="3"/>
      <c r="X18" s="3"/>
      <c r="Y18" s="3"/>
      <c r="Z18" s="3"/>
    </row>
    <row r="19" ht="30.0" customHeight="1">
      <c r="A19" s="5" t="s">
        <v>63</v>
      </c>
      <c r="B19" s="5" t="s">
        <v>63</v>
      </c>
      <c r="C19" s="5" t="s">
        <v>64</v>
      </c>
      <c r="D19" s="6"/>
      <c r="E19" s="5">
        <v>17577.0</v>
      </c>
      <c r="F19" s="5">
        <v>18371.0</v>
      </c>
      <c r="G19" s="5" t="s">
        <v>35</v>
      </c>
      <c r="H19" s="5" t="s">
        <v>65</v>
      </c>
      <c r="I19" s="5" t="s">
        <v>66</v>
      </c>
      <c r="J19" s="7" t="str">
        <f t="shared" si="3"/>
        <v>Chain et al. 2005. Infect Immun. 73:8353-61</v>
      </c>
      <c r="K19" s="8" t="str">
        <f t="shared" si="4"/>
        <v>Brucella abortus 2308; accesion number NC_007618</v>
      </c>
      <c r="L19" s="3"/>
      <c r="M19" s="3"/>
      <c r="N19" s="3"/>
      <c r="O19" s="3"/>
      <c r="P19" s="3"/>
      <c r="Q19" s="3"/>
      <c r="R19" s="3"/>
      <c r="S19" s="3"/>
      <c r="T19" s="3"/>
      <c r="U19" s="3"/>
      <c r="V19" s="3"/>
      <c r="W19" s="3"/>
      <c r="X19" s="3"/>
      <c r="Y19" s="3"/>
      <c r="Z19" s="3"/>
    </row>
    <row r="20" ht="30.0" customHeight="1">
      <c r="A20" s="5" t="s">
        <v>67</v>
      </c>
      <c r="B20" s="5" t="s">
        <v>67</v>
      </c>
      <c r="C20" s="5" t="s">
        <v>68</v>
      </c>
      <c r="D20" s="6"/>
      <c r="E20" s="5">
        <v>18368.0</v>
      </c>
      <c r="F20" s="5">
        <v>19231.0</v>
      </c>
      <c r="G20" s="5" t="s">
        <v>35</v>
      </c>
      <c r="H20" s="5" t="s">
        <v>69</v>
      </c>
      <c r="I20" s="5" t="s">
        <v>70</v>
      </c>
      <c r="J20" s="7" t="str">
        <f t="shared" si="3"/>
        <v>Chain et al. 2005. Infect Immun. 73:8353-61</v>
      </c>
      <c r="K20" s="8" t="str">
        <f t="shared" si="4"/>
        <v>Brucella abortus 2308; accesion number NC_007618</v>
      </c>
      <c r="L20" s="3"/>
      <c r="M20" s="3"/>
      <c r="N20" s="3"/>
      <c r="O20" s="3"/>
      <c r="P20" s="3"/>
      <c r="Q20" s="3"/>
      <c r="R20" s="3"/>
      <c r="S20" s="3"/>
      <c r="T20" s="3"/>
      <c r="U20" s="3"/>
      <c r="V20" s="3"/>
      <c r="W20" s="3"/>
      <c r="X20" s="3"/>
      <c r="Y20" s="3"/>
      <c r="Z20" s="3"/>
    </row>
    <row r="21" ht="30.0" customHeight="1">
      <c r="A21" s="5" t="s">
        <v>71</v>
      </c>
      <c r="B21" s="5" t="s">
        <v>71</v>
      </c>
      <c r="C21" s="5" t="s">
        <v>72</v>
      </c>
      <c r="D21" s="6"/>
      <c r="E21" s="5">
        <v>19224.0</v>
      </c>
      <c r="F21" s="5">
        <v>21245.0</v>
      </c>
      <c r="G21" s="5" t="s">
        <v>35</v>
      </c>
      <c r="H21" s="5" t="s">
        <v>73</v>
      </c>
      <c r="I21" s="5"/>
      <c r="J21" s="7" t="str">
        <f t="shared" si="3"/>
        <v>Chain et al. 2005. Infect Immun. 73:8353-61</v>
      </c>
      <c r="K21" s="8" t="str">
        <f t="shared" si="4"/>
        <v>Brucella abortus 2308; accesion number NC_007618</v>
      </c>
      <c r="L21" s="3"/>
      <c r="M21" s="3"/>
      <c r="N21" s="3"/>
      <c r="O21" s="3"/>
      <c r="P21" s="3"/>
      <c r="Q21" s="3"/>
      <c r="R21" s="3"/>
      <c r="S21" s="3"/>
      <c r="T21" s="3"/>
      <c r="U21" s="3"/>
      <c r="V21" s="3"/>
      <c r="W21" s="3"/>
      <c r="X21" s="3"/>
      <c r="Y21" s="3"/>
      <c r="Z21" s="3"/>
    </row>
    <row r="22" ht="30.0" customHeight="1">
      <c r="A22" s="5" t="s">
        <v>74</v>
      </c>
      <c r="B22" s="5" t="s">
        <v>74</v>
      </c>
      <c r="C22" s="5" t="s">
        <v>75</v>
      </c>
      <c r="D22" s="6"/>
      <c r="E22" s="5">
        <v>21257.0</v>
      </c>
      <c r="F22" s="5">
        <v>22864.0</v>
      </c>
      <c r="G22" s="5" t="s">
        <v>35</v>
      </c>
      <c r="H22" s="5" t="s">
        <v>76</v>
      </c>
      <c r="I22" s="5"/>
      <c r="J22" s="7" t="str">
        <f t="shared" si="3"/>
        <v>Chain et al. 2005. Infect Immun. 73:8353-61</v>
      </c>
      <c r="K22" s="8" t="str">
        <f t="shared" si="4"/>
        <v>Brucella abortus 2308; accesion number NC_007618</v>
      </c>
      <c r="L22" s="3"/>
      <c r="M22" s="3"/>
      <c r="N22" s="3"/>
      <c r="O22" s="3"/>
      <c r="P22" s="3"/>
      <c r="Q22" s="3"/>
      <c r="R22" s="3"/>
      <c r="S22" s="3"/>
      <c r="T22" s="3"/>
      <c r="U22" s="3"/>
      <c r="V22" s="3"/>
      <c r="W22" s="3"/>
      <c r="X22" s="3"/>
      <c r="Y22" s="3"/>
      <c r="Z22" s="3"/>
    </row>
    <row r="23" ht="30.0" customHeight="1">
      <c r="A23" s="5" t="s">
        <v>77</v>
      </c>
      <c r="B23" s="5" t="s">
        <v>78</v>
      </c>
      <c r="C23" s="5" t="s">
        <v>79</v>
      </c>
      <c r="D23" s="6" t="s">
        <v>59</v>
      </c>
      <c r="E23" s="5">
        <v>22864.0</v>
      </c>
      <c r="F23" s="5">
        <v>23694.0</v>
      </c>
      <c r="G23" s="5" t="s">
        <v>35</v>
      </c>
      <c r="H23" s="5"/>
      <c r="I23" s="5" t="s">
        <v>80</v>
      </c>
      <c r="J23" s="12" t="s">
        <v>81</v>
      </c>
      <c r="K23" s="8" t="str">
        <f>HYPERLINK("http://www.ncbi.nlm.nih.gov/pubmed/12271122","Paulsen et al. 2002. Proc Natl Acad Sci U S A. 99(20):13148-53")</f>
        <v>Paulsen et al. 2002. Proc Natl Acad Sci U S A. 99(20):13148-53</v>
      </c>
      <c r="L23" s="9"/>
      <c r="M23" s="3"/>
      <c r="N23" s="3"/>
      <c r="O23" s="3"/>
      <c r="P23" s="3"/>
      <c r="Q23" s="3"/>
      <c r="R23" s="3"/>
      <c r="S23" s="3"/>
      <c r="T23" s="3"/>
      <c r="U23" s="3"/>
      <c r="V23" s="3"/>
      <c r="W23" s="3"/>
      <c r="X23" s="3"/>
      <c r="Y23" s="3"/>
      <c r="Z23" s="3"/>
    </row>
    <row r="24" ht="30.0" customHeight="1">
      <c r="A24" s="5" t="s">
        <v>82</v>
      </c>
      <c r="B24" s="5" t="s">
        <v>82</v>
      </c>
      <c r="C24" s="5" t="s">
        <v>83</v>
      </c>
      <c r="D24" s="6" t="s">
        <v>59</v>
      </c>
      <c r="E24" s="5">
        <v>23307.0</v>
      </c>
      <c r="F24" s="5">
        <v>24356.0</v>
      </c>
      <c r="G24" s="5" t="s">
        <v>35</v>
      </c>
      <c r="H24" s="5"/>
      <c r="I24" s="5" t="s">
        <v>84</v>
      </c>
      <c r="J24" s="12" t="s">
        <v>81</v>
      </c>
      <c r="K24" s="8" t="str">
        <f>HYPERLINK("http://www.ncbi.nlm.nih.gov/genome/520?genome_assembly_id=167469","Brucella abortus 2308A accession number GCA_000182625.1")</f>
        <v>Brucella abortus 2308A accession number GCA_000182625.1</v>
      </c>
      <c r="L24" s="3"/>
      <c r="M24" s="3"/>
      <c r="N24" s="3"/>
      <c r="O24" s="3"/>
      <c r="P24" s="3"/>
      <c r="Q24" s="3"/>
      <c r="R24" s="3"/>
      <c r="S24" s="3"/>
      <c r="T24" s="3"/>
      <c r="U24" s="3"/>
      <c r="V24" s="3"/>
      <c r="W24" s="3"/>
      <c r="X24" s="3"/>
      <c r="Y24" s="3"/>
      <c r="Z24" s="3"/>
    </row>
    <row r="25" ht="30.0" customHeight="1">
      <c r="A25" s="5" t="s">
        <v>85</v>
      </c>
      <c r="B25" s="5" t="s">
        <v>85</v>
      </c>
      <c r="C25" s="5" t="s">
        <v>86</v>
      </c>
      <c r="D25" s="6"/>
      <c r="E25" s="5">
        <v>24879.0</v>
      </c>
      <c r="F25" s="5">
        <v>25262.0</v>
      </c>
      <c r="G25" s="5" t="s">
        <v>35</v>
      </c>
      <c r="H25" s="5" t="s">
        <v>52</v>
      </c>
      <c r="I25" s="5"/>
      <c r="J25" s="7" t="str">
        <f t="shared" ref="J25:J29" si="5">HYPERLINK("http://www.ncbi.nlm.nih.gov/pubmed/?term=16299333","Chain et al. 2005. Infect Immun. 73:8353-61")</f>
        <v>Chain et al. 2005. Infect Immun. 73:8353-61</v>
      </c>
      <c r="K25" s="8" t="str">
        <f t="shared" ref="K25:K29" si="6">HYPERLINK("http://www.ncbi.nlm.nih.gov/nuccore/NC_007618","Brucella abortus 2308; accesion number NC_007618")</f>
        <v>Brucella abortus 2308; accesion number NC_007618</v>
      </c>
      <c r="L25" s="3"/>
      <c r="M25" s="3"/>
      <c r="N25" s="3"/>
      <c r="O25" s="3"/>
      <c r="P25" s="3"/>
      <c r="Q25" s="3"/>
      <c r="R25" s="3"/>
      <c r="S25" s="3"/>
      <c r="T25" s="3"/>
      <c r="U25" s="3"/>
      <c r="V25" s="3"/>
      <c r="W25" s="3"/>
      <c r="X25" s="3"/>
      <c r="Y25" s="3"/>
      <c r="Z25" s="3"/>
    </row>
    <row r="26" ht="30.0" customHeight="1">
      <c r="A26" s="5" t="s">
        <v>87</v>
      </c>
      <c r="B26" s="5" t="s">
        <v>88</v>
      </c>
      <c r="C26" s="5" t="s">
        <v>89</v>
      </c>
      <c r="D26" s="6"/>
      <c r="E26" s="5">
        <v>25647.0</v>
      </c>
      <c r="F26" s="5">
        <v>26999.0</v>
      </c>
      <c r="G26" s="5"/>
      <c r="H26" s="5" t="s">
        <v>90</v>
      </c>
      <c r="I26" s="5" t="s">
        <v>91</v>
      </c>
      <c r="J26" s="7" t="str">
        <f t="shared" si="5"/>
        <v>Chain et al. 2005. Infect Immun. 73:8353-61</v>
      </c>
      <c r="K26" s="8" t="str">
        <f t="shared" si="6"/>
        <v>Brucella abortus 2308; accesion number NC_007618</v>
      </c>
      <c r="L26" s="3"/>
      <c r="M26" s="3"/>
      <c r="N26" s="3"/>
      <c r="O26" s="3"/>
      <c r="P26" s="3"/>
      <c r="Q26" s="3"/>
      <c r="R26" s="3"/>
      <c r="S26" s="3"/>
      <c r="T26" s="3"/>
      <c r="U26" s="3"/>
      <c r="V26" s="3"/>
      <c r="W26" s="3"/>
      <c r="X26" s="3"/>
      <c r="Y26" s="3"/>
      <c r="Z26" s="3"/>
    </row>
    <row r="27" ht="30.0" customHeight="1">
      <c r="A27" s="5" t="s">
        <v>92</v>
      </c>
      <c r="B27" s="5" t="s">
        <v>93</v>
      </c>
      <c r="C27" s="5" t="s">
        <v>94</v>
      </c>
      <c r="D27" s="6"/>
      <c r="E27" s="5">
        <v>26996.0</v>
      </c>
      <c r="F27" s="5">
        <v>27655.0</v>
      </c>
      <c r="G27" s="5"/>
      <c r="H27" s="5" t="s">
        <v>95</v>
      </c>
      <c r="I27" s="5" t="s">
        <v>96</v>
      </c>
      <c r="J27" s="7" t="str">
        <f t="shared" si="5"/>
        <v>Chain et al. 2005. Infect Immun. 73:8353-61</v>
      </c>
      <c r="K27" s="8" t="str">
        <f t="shared" si="6"/>
        <v>Brucella abortus 2308; accesion number NC_007618</v>
      </c>
      <c r="L27" s="3"/>
      <c r="M27" s="3"/>
      <c r="N27" s="3"/>
      <c r="O27" s="3"/>
      <c r="P27" s="3"/>
      <c r="Q27" s="3"/>
      <c r="R27" s="3"/>
      <c r="S27" s="3"/>
      <c r="T27" s="3"/>
      <c r="U27" s="3"/>
      <c r="V27" s="3"/>
      <c r="W27" s="3"/>
      <c r="X27" s="3"/>
      <c r="Y27" s="3"/>
      <c r="Z27" s="3"/>
    </row>
    <row r="28" ht="30.0" customHeight="1">
      <c r="A28" s="5" t="s">
        <v>97</v>
      </c>
      <c r="B28" s="5" t="s">
        <v>98</v>
      </c>
      <c r="C28" s="5" t="s">
        <v>99</v>
      </c>
      <c r="D28" s="6"/>
      <c r="E28" s="5">
        <v>27871.0</v>
      </c>
      <c r="F28" s="5">
        <v>29571.0</v>
      </c>
      <c r="G28" s="5"/>
      <c r="H28" s="5" t="s">
        <v>100</v>
      </c>
      <c r="I28" s="5" t="s">
        <v>101</v>
      </c>
      <c r="J28" s="7" t="str">
        <f t="shared" si="5"/>
        <v>Chain et al. 2005. Infect Immun. 73:8353-61</v>
      </c>
      <c r="K28" s="8" t="str">
        <f t="shared" si="6"/>
        <v>Brucella abortus 2308; accesion number NC_007618</v>
      </c>
      <c r="L28" s="3"/>
      <c r="M28" s="3"/>
      <c r="N28" s="3"/>
      <c r="O28" s="3"/>
      <c r="P28" s="3"/>
      <c r="Q28" s="3"/>
      <c r="R28" s="3"/>
      <c r="S28" s="3"/>
      <c r="T28" s="3"/>
      <c r="U28" s="3"/>
      <c r="V28" s="3"/>
      <c r="W28" s="3"/>
      <c r="X28" s="3"/>
      <c r="Y28" s="3"/>
      <c r="Z28" s="3"/>
    </row>
    <row r="29" ht="30.0" customHeight="1">
      <c r="A29" s="5" t="s">
        <v>102</v>
      </c>
      <c r="B29" s="5" t="s">
        <v>102</v>
      </c>
      <c r="C29" s="5" t="s">
        <v>103</v>
      </c>
      <c r="D29" s="6"/>
      <c r="E29" s="5">
        <v>29989.0</v>
      </c>
      <c r="F29" s="5">
        <v>30999.0</v>
      </c>
      <c r="G29" s="5" t="s">
        <v>35</v>
      </c>
      <c r="H29" s="5" t="s">
        <v>104</v>
      </c>
      <c r="I29" s="5"/>
      <c r="J29" s="7" t="str">
        <f t="shared" si="5"/>
        <v>Chain et al. 2005. Infect Immun. 73:8353-61</v>
      </c>
      <c r="K29" s="8" t="str">
        <f t="shared" si="6"/>
        <v>Brucella abortus 2308; accesion number NC_007618</v>
      </c>
      <c r="L29" s="3"/>
      <c r="M29" s="3"/>
      <c r="N29" s="3"/>
      <c r="O29" s="3"/>
      <c r="P29" s="3"/>
      <c r="Q29" s="3"/>
      <c r="R29" s="3"/>
      <c r="S29" s="3"/>
      <c r="T29" s="3"/>
      <c r="U29" s="3"/>
      <c r="V29" s="3"/>
      <c r="W29" s="3"/>
      <c r="X29" s="3"/>
      <c r="Y29" s="3"/>
      <c r="Z29" s="3"/>
    </row>
    <row r="30" ht="30.0" customHeight="1">
      <c r="A30" s="5" t="s">
        <v>105</v>
      </c>
      <c r="B30" s="5" t="s">
        <v>106</v>
      </c>
      <c r="C30" s="5" t="s">
        <v>107</v>
      </c>
      <c r="D30" s="6"/>
      <c r="E30" s="5">
        <v>31115.0</v>
      </c>
      <c r="F30" s="5">
        <v>32014.0</v>
      </c>
      <c r="G30" s="5"/>
      <c r="H30" s="5" t="s">
        <v>108</v>
      </c>
      <c r="I30" s="5"/>
      <c r="J30" s="8" t="str">
        <f>HYPERLINK("http://www.ncbi.nlm.nih.gov/pubmed/16113274","Haine et al; Infect Immun. 2005 Sep;73(9):5578-86.")</f>
        <v>Haine et al; Infect Immun. 2005 Sep;73(9):5578-86.</v>
      </c>
      <c r="K30" s="13"/>
      <c r="L30" s="9"/>
      <c r="M30" s="3"/>
      <c r="N30" s="3"/>
      <c r="O30" s="3"/>
      <c r="P30" s="3"/>
      <c r="Q30" s="3"/>
      <c r="R30" s="3"/>
      <c r="S30" s="3"/>
      <c r="T30" s="3"/>
      <c r="U30" s="3"/>
      <c r="V30" s="3"/>
      <c r="W30" s="3"/>
      <c r="X30" s="3"/>
      <c r="Y30" s="3"/>
      <c r="Z30" s="3"/>
    </row>
    <row r="31" ht="30.0" customHeight="1">
      <c r="A31" s="5" t="s">
        <v>109</v>
      </c>
      <c r="B31" s="5" t="s">
        <v>109</v>
      </c>
      <c r="C31" s="5" t="s">
        <v>110</v>
      </c>
      <c r="D31" s="6"/>
      <c r="E31" s="5">
        <v>32619.0</v>
      </c>
      <c r="F31" s="5">
        <v>33902.0</v>
      </c>
      <c r="G31" s="5" t="s">
        <v>35</v>
      </c>
      <c r="H31" s="5" t="s">
        <v>111</v>
      </c>
      <c r="I31" s="5"/>
      <c r="J31" s="7" t="str">
        <f t="shared" ref="J31:J42" si="7">HYPERLINK("http://www.ncbi.nlm.nih.gov/pubmed/?term=16299333","Chain et al. 2005. Infect Immun. 73:8353-61")</f>
        <v>Chain et al. 2005. Infect Immun. 73:8353-61</v>
      </c>
      <c r="K31" s="8" t="str">
        <f t="shared" ref="K31:K42" si="8">HYPERLINK("http://www.ncbi.nlm.nih.gov/nuccore/NC_007618","Brucella abortus 2308; accesion number NC_007618")</f>
        <v>Brucella abortus 2308; accesion number NC_007618</v>
      </c>
      <c r="L31" s="3"/>
      <c r="M31" s="3"/>
      <c r="N31" s="3"/>
      <c r="O31" s="3"/>
      <c r="P31" s="3"/>
      <c r="Q31" s="3"/>
      <c r="R31" s="3"/>
      <c r="S31" s="3"/>
      <c r="T31" s="3"/>
      <c r="U31" s="3"/>
      <c r="V31" s="3"/>
      <c r="W31" s="3"/>
      <c r="X31" s="3"/>
      <c r="Y31" s="3"/>
      <c r="Z31" s="3"/>
    </row>
    <row r="32" ht="30.0" customHeight="1">
      <c r="A32" s="5" t="s">
        <v>112</v>
      </c>
      <c r="B32" s="5" t="s">
        <v>113</v>
      </c>
      <c r="C32" s="5" t="s">
        <v>114</v>
      </c>
      <c r="D32" s="6"/>
      <c r="E32" s="5">
        <v>33918.0</v>
      </c>
      <c r="F32" s="5">
        <v>34523.0</v>
      </c>
      <c r="G32" s="5" t="s">
        <v>35</v>
      </c>
      <c r="H32" s="5" t="s">
        <v>115</v>
      </c>
      <c r="I32" s="5" t="s">
        <v>116</v>
      </c>
      <c r="J32" s="7" t="str">
        <f t="shared" si="7"/>
        <v>Chain et al. 2005. Infect Immun. 73:8353-61</v>
      </c>
      <c r="K32" s="8" t="str">
        <f t="shared" si="8"/>
        <v>Brucella abortus 2308; accesion number NC_007618</v>
      </c>
      <c r="L32" s="3"/>
      <c r="M32" s="3"/>
      <c r="N32" s="3"/>
      <c r="O32" s="3"/>
      <c r="P32" s="3"/>
      <c r="Q32" s="3"/>
      <c r="R32" s="3"/>
      <c r="S32" s="3"/>
      <c r="T32" s="3"/>
      <c r="U32" s="3"/>
      <c r="V32" s="3"/>
      <c r="W32" s="3"/>
      <c r="X32" s="3"/>
      <c r="Y32" s="3"/>
      <c r="Z32" s="3"/>
    </row>
    <row r="33" ht="30.0" customHeight="1">
      <c r="A33" s="5" t="s">
        <v>117</v>
      </c>
      <c r="B33" s="5" t="s">
        <v>117</v>
      </c>
      <c r="C33" s="5" t="s">
        <v>118</v>
      </c>
      <c r="D33" s="6"/>
      <c r="E33" s="5">
        <v>34654.0</v>
      </c>
      <c r="F33" s="5">
        <v>34977.0</v>
      </c>
      <c r="G33" s="5" t="s">
        <v>35</v>
      </c>
      <c r="H33" s="5" t="s">
        <v>52</v>
      </c>
      <c r="I33" s="5"/>
      <c r="J33" s="7" t="str">
        <f t="shared" si="7"/>
        <v>Chain et al. 2005. Infect Immun. 73:8353-61</v>
      </c>
      <c r="K33" s="8" t="str">
        <f t="shared" si="8"/>
        <v>Brucella abortus 2308; accesion number NC_007618</v>
      </c>
      <c r="L33" s="3"/>
      <c r="M33" s="3"/>
      <c r="N33" s="3"/>
      <c r="O33" s="3"/>
      <c r="P33" s="3"/>
      <c r="Q33" s="3"/>
      <c r="R33" s="3"/>
      <c r="S33" s="3"/>
      <c r="T33" s="3"/>
      <c r="U33" s="3"/>
      <c r="V33" s="3"/>
      <c r="W33" s="3"/>
      <c r="X33" s="3"/>
      <c r="Y33" s="3"/>
      <c r="Z33" s="3"/>
    </row>
    <row r="34" ht="30.0" customHeight="1">
      <c r="A34" s="5" t="s">
        <v>119</v>
      </c>
      <c r="B34" s="5" t="s">
        <v>119</v>
      </c>
      <c r="C34" s="5" t="s">
        <v>120</v>
      </c>
      <c r="D34" s="6"/>
      <c r="E34" s="5">
        <v>35002.0</v>
      </c>
      <c r="F34" s="5">
        <v>36810.0</v>
      </c>
      <c r="G34" s="5" t="s">
        <v>35</v>
      </c>
      <c r="H34" s="5" t="s">
        <v>121</v>
      </c>
      <c r="I34" s="5" t="s">
        <v>122</v>
      </c>
      <c r="J34" s="7" t="str">
        <f t="shared" si="7"/>
        <v>Chain et al. 2005. Infect Immun. 73:8353-61</v>
      </c>
      <c r="K34" s="8" t="str">
        <f t="shared" si="8"/>
        <v>Brucella abortus 2308; accesion number NC_007618</v>
      </c>
      <c r="L34" s="3"/>
      <c r="M34" s="3"/>
      <c r="N34" s="3"/>
      <c r="O34" s="3"/>
      <c r="P34" s="3"/>
      <c r="Q34" s="3"/>
      <c r="R34" s="3"/>
      <c r="S34" s="3"/>
      <c r="T34" s="3"/>
      <c r="U34" s="3"/>
      <c r="V34" s="3"/>
      <c r="W34" s="3"/>
      <c r="X34" s="3"/>
      <c r="Y34" s="3"/>
      <c r="Z34" s="3"/>
    </row>
    <row r="35" ht="30.0" customHeight="1">
      <c r="A35" s="5" t="s">
        <v>123</v>
      </c>
      <c r="B35" s="5" t="s">
        <v>124</v>
      </c>
      <c r="C35" s="5" t="s">
        <v>124</v>
      </c>
      <c r="D35" s="6"/>
      <c r="E35" s="5">
        <v>36916.0</v>
      </c>
      <c r="F35" s="5">
        <v>37035.0</v>
      </c>
      <c r="G35" s="5"/>
      <c r="H35" s="5" t="s">
        <v>124</v>
      </c>
      <c r="I35" s="5"/>
      <c r="J35" s="7" t="str">
        <f t="shared" si="7"/>
        <v>Chain et al. 2005. Infect Immun. 73:8353-61</v>
      </c>
      <c r="K35" s="8" t="str">
        <f t="shared" si="8"/>
        <v>Brucella abortus 2308; accesion number NC_007618</v>
      </c>
      <c r="L35" s="3"/>
      <c r="M35" s="3"/>
      <c r="N35" s="3"/>
      <c r="O35" s="3"/>
      <c r="P35" s="3"/>
      <c r="Q35" s="3"/>
      <c r="R35" s="3"/>
      <c r="S35" s="3"/>
      <c r="T35" s="3"/>
      <c r="U35" s="3"/>
      <c r="V35" s="3"/>
      <c r="W35" s="3"/>
      <c r="X35" s="3"/>
      <c r="Y35" s="3"/>
      <c r="Z35" s="3"/>
    </row>
    <row r="36" ht="30.0" customHeight="1">
      <c r="A36" s="5" t="s">
        <v>125</v>
      </c>
      <c r="B36" s="5" t="s">
        <v>125</v>
      </c>
      <c r="C36" s="5" t="s">
        <v>126</v>
      </c>
      <c r="D36" s="6"/>
      <c r="E36" s="5">
        <v>37092.0</v>
      </c>
      <c r="F36" s="5">
        <v>37496.0</v>
      </c>
      <c r="G36" s="5"/>
      <c r="H36" s="5" t="s">
        <v>127</v>
      </c>
      <c r="I36" s="5"/>
      <c r="J36" s="7" t="str">
        <f t="shared" si="7"/>
        <v>Chain et al. 2005. Infect Immun. 73:8353-61</v>
      </c>
      <c r="K36" s="8" t="str">
        <f t="shared" si="8"/>
        <v>Brucella abortus 2308; accesion number NC_007618</v>
      </c>
      <c r="L36" s="3"/>
      <c r="M36" s="3"/>
      <c r="N36" s="3"/>
      <c r="O36" s="3"/>
      <c r="P36" s="3"/>
      <c r="Q36" s="3"/>
      <c r="R36" s="3"/>
      <c r="S36" s="3"/>
      <c r="T36" s="3"/>
      <c r="U36" s="3"/>
      <c r="V36" s="3"/>
      <c r="W36" s="3"/>
      <c r="X36" s="3"/>
      <c r="Y36" s="3"/>
      <c r="Z36" s="3"/>
    </row>
    <row r="37" ht="30.0" customHeight="1">
      <c r="A37" s="5" t="s">
        <v>128</v>
      </c>
      <c r="B37" s="5" t="s">
        <v>128</v>
      </c>
      <c r="C37" s="5" t="s">
        <v>129</v>
      </c>
      <c r="D37" s="6"/>
      <c r="E37" s="5">
        <v>37525.0</v>
      </c>
      <c r="F37" s="5">
        <v>38472.0</v>
      </c>
      <c r="G37" s="5"/>
      <c r="H37" s="5" t="s">
        <v>130</v>
      </c>
      <c r="I37" s="5"/>
      <c r="J37" s="7" t="str">
        <f t="shared" si="7"/>
        <v>Chain et al. 2005. Infect Immun. 73:8353-61</v>
      </c>
      <c r="K37" s="8" t="str">
        <f t="shared" si="8"/>
        <v>Brucella abortus 2308; accesion number NC_007618</v>
      </c>
      <c r="L37" s="3"/>
      <c r="M37" s="3"/>
      <c r="N37" s="3"/>
      <c r="O37" s="3"/>
      <c r="P37" s="3"/>
      <c r="Q37" s="3"/>
      <c r="R37" s="3"/>
      <c r="S37" s="3"/>
      <c r="T37" s="3"/>
      <c r="U37" s="3"/>
      <c r="V37" s="3"/>
      <c r="W37" s="3"/>
      <c r="X37" s="3"/>
      <c r="Y37" s="3"/>
      <c r="Z37" s="3"/>
    </row>
    <row r="38" ht="30.0" customHeight="1">
      <c r="A38" s="5" t="s">
        <v>131</v>
      </c>
      <c r="B38" s="5" t="s">
        <v>132</v>
      </c>
      <c r="C38" s="5" t="s">
        <v>133</v>
      </c>
      <c r="D38" s="6"/>
      <c r="E38" s="5">
        <v>38473.0</v>
      </c>
      <c r="F38" s="5">
        <v>39336.0</v>
      </c>
      <c r="G38" s="5" t="s">
        <v>35</v>
      </c>
      <c r="H38" s="5" t="s">
        <v>134</v>
      </c>
      <c r="I38" s="5" t="s">
        <v>135</v>
      </c>
      <c r="J38" s="7" t="str">
        <f t="shared" si="7"/>
        <v>Chain et al. 2005. Infect Immun. 73:8353-61</v>
      </c>
      <c r="K38" s="8" t="str">
        <f t="shared" si="8"/>
        <v>Brucella abortus 2308; accesion number NC_007618</v>
      </c>
      <c r="L38" s="3"/>
      <c r="M38" s="3"/>
      <c r="N38" s="3"/>
      <c r="O38" s="3"/>
      <c r="P38" s="3"/>
      <c r="Q38" s="3"/>
      <c r="R38" s="3"/>
      <c r="S38" s="3"/>
      <c r="T38" s="3"/>
      <c r="U38" s="3"/>
      <c r="V38" s="3"/>
      <c r="W38" s="3"/>
      <c r="X38" s="3"/>
      <c r="Y38" s="3"/>
      <c r="Z38" s="3"/>
    </row>
    <row r="39" ht="30.0" customHeight="1">
      <c r="A39" s="5" t="s">
        <v>136</v>
      </c>
      <c r="B39" s="5" t="s">
        <v>137</v>
      </c>
      <c r="C39" s="5" t="s">
        <v>138</v>
      </c>
      <c r="D39" s="6"/>
      <c r="E39" s="5">
        <v>39425.0</v>
      </c>
      <c r="F39" s="5">
        <v>40180.0</v>
      </c>
      <c r="G39" s="5" t="s">
        <v>35</v>
      </c>
      <c r="H39" s="5" t="s">
        <v>139</v>
      </c>
      <c r="I39" s="5" t="s">
        <v>140</v>
      </c>
      <c r="J39" s="7" t="str">
        <f t="shared" si="7"/>
        <v>Chain et al. 2005. Infect Immun. 73:8353-61</v>
      </c>
      <c r="K39" s="8" t="str">
        <f t="shared" si="8"/>
        <v>Brucella abortus 2308; accesion number NC_007618</v>
      </c>
      <c r="L39" s="3"/>
      <c r="M39" s="3"/>
      <c r="N39" s="3"/>
      <c r="O39" s="3"/>
      <c r="P39" s="3"/>
      <c r="Q39" s="3"/>
      <c r="R39" s="3"/>
      <c r="S39" s="3"/>
      <c r="T39" s="3"/>
      <c r="U39" s="3"/>
      <c r="V39" s="3"/>
      <c r="W39" s="3"/>
      <c r="X39" s="3"/>
      <c r="Y39" s="3"/>
      <c r="Z39" s="3"/>
    </row>
    <row r="40" ht="30.0" customHeight="1">
      <c r="A40" s="5" t="s">
        <v>141</v>
      </c>
      <c r="B40" s="5" t="s">
        <v>141</v>
      </c>
      <c r="C40" s="5" t="s">
        <v>142</v>
      </c>
      <c r="D40" s="6"/>
      <c r="E40" s="5">
        <v>40558.0</v>
      </c>
      <c r="F40" s="5">
        <v>41166.0</v>
      </c>
      <c r="G40" s="5"/>
      <c r="H40" s="5" t="s">
        <v>143</v>
      </c>
      <c r="I40" s="5"/>
      <c r="J40" s="7" t="str">
        <f t="shared" si="7"/>
        <v>Chain et al. 2005. Infect Immun. 73:8353-61</v>
      </c>
      <c r="K40" s="8" t="str">
        <f t="shared" si="8"/>
        <v>Brucella abortus 2308; accesion number NC_007618</v>
      </c>
      <c r="L40" s="3"/>
      <c r="M40" s="3"/>
      <c r="N40" s="3"/>
      <c r="O40" s="3"/>
      <c r="P40" s="3"/>
      <c r="Q40" s="3"/>
      <c r="R40" s="3"/>
      <c r="S40" s="3"/>
      <c r="T40" s="3"/>
      <c r="U40" s="3"/>
      <c r="V40" s="3"/>
      <c r="W40" s="3"/>
      <c r="X40" s="3"/>
      <c r="Y40" s="3"/>
      <c r="Z40" s="3"/>
    </row>
    <row r="41" ht="30.0" customHeight="1">
      <c r="A41" s="5" t="s">
        <v>144</v>
      </c>
      <c r="B41" s="5" t="s">
        <v>144</v>
      </c>
      <c r="C41" s="5" t="s">
        <v>145</v>
      </c>
      <c r="D41" s="6"/>
      <c r="E41" s="5">
        <v>41211.0</v>
      </c>
      <c r="F41" s="5">
        <v>42176.0</v>
      </c>
      <c r="G41" s="5" t="s">
        <v>35</v>
      </c>
      <c r="H41" s="5" t="s">
        <v>146</v>
      </c>
      <c r="I41" s="5"/>
      <c r="J41" s="7" t="str">
        <f t="shared" si="7"/>
        <v>Chain et al. 2005. Infect Immun. 73:8353-61</v>
      </c>
      <c r="K41" s="8" t="str">
        <f t="shared" si="8"/>
        <v>Brucella abortus 2308; accesion number NC_007618</v>
      </c>
      <c r="L41" s="3"/>
      <c r="M41" s="3"/>
      <c r="N41" s="3"/>
      <c r="O41" s="3"/>
      <c r="P41" s="3"/>
      <c r="Q41" s="3"/>
      <c r="R41" s="3"/>
      <c r="S41" s="3"/>
      <c r="T41" s="3"/>
      <c r="U41" s="3"/>
      <c r="V41" s="3"/>
      <c r="W41" s="3"/>
      <c r="X41" s="3"/>
      <c r="Y41" s="3"/>
      <c r="Z41" s="3"/>
    </row>
    <row r="42" ht="30.0" customHeight="1">
      <c r="A42" s="5" t="s">
        <v>147</v>
      </c>
      <c r="B42" s="5" t="s">
        <v>147</v>
      </c>
      <c r="C42" s="5" t="s">
        <v>148</v>
      </c>
      <c r="D42" s="6"/>
      <c r="E42" s="5">
        <v>42703.0</v>
      </c>
      <c r="F42" s="5">
        <v>43728.0</v>
      </c>
      <c r="G42" s="5"/>
      <c r="H42" s="5" t="s">
        <v>149</v>
      </c>
      <c r="I42" s="5"/>
      <c r="J42" s="7" t="str">
        <f t="shared" si="7"/>
        <v>Chain et al. 2005. Infect Immun. 73:8353-61</v>
      </c>
      <c r="K42" s="8" t="str">
        <f t="shared" si="8"/>
        <v>Brucella abortus 2308; accesion number NC_007618</v>
      </c>
      <c r="L42" s="3"/>
      <c r="M42" s="3"/>
      <c r="N42" s="3"/>
      <c r="O42" s="3"/>
      <c r="P42" s="3"/>
      <c r="Q42" s="3"/>
      <c r="R42" s="3"/>
      <c r="S42" s="3"/>
      <c r="T42" s="3"/>
      <c r="U42" s="3"/>
      <c r="V42" s="3"/>
      <c r="W42" s="3"/>
      <c r="X42" s="3"/>
      <c r="Y42" s="3"/>
      <c r="Z42" s="3"/>
    </row>
    <row r="43" ht="30.0" customHeight="1">
      <c r="A43" s="5" t="s">
        <v>150</v>
      </c>
      <c r="B43" s="5" t="s">
        <v>151</v>
      </c>
      <c r="C43" s="5" t="s">
        <v>152</v>
      </c>
      <c r="D43" s="6" t="s">
        <v>59</v>
      </c>
      <c r="E43" s="5">
        <v>43808.0</v>
      </c>
      <c r="F43" s="5">
        <v>45786.0</v>
      </c>
      <c r="G43" s="5"/>
      <c r="H43" s="5"/>
      <c r="I43" s="5" t="s">
        <v>153</v>
      </c>
      <c r="J43" s="11" t="str">
        <f>HYPERLINK("http://www.ncbi.nlm.nih.gov/nuccore/NC_004310.3","Brucella suis 1330 genome; accesion number NC_004310")</f>
        <v>Brucella suis 1330 genome; accesion number NC_004310</v>
      </c>
      <c r="K43" s="13" t="s">
        <v>154</v>
      </c>
      <c r="L43" s="3"/>
      <c r="M43" s="3"/>
      <c r="N43" s="3"/>
      <c r="O43" s="3"/>
      <c r="P43" s="3"/>
      <c r="Q43" s="3"/>
      <c r="R43" s="3"/>
      <c r="S43" s="3"/>
      <c r="T43" s="3"/>
      <c r="U43" s="3"/>
      <c r="V43" s="3"/>
      <c r="W43" s="3"/>
      <c r="X43" s="3"/>
      <c r="Y43" s="3"/>
      <c r="Z43" s="3"/>
    </row>
    <row r="44" ht="30.0" customHeight="1">
      <c r="A44" s="5" t="s">
        <v>155</v>
      </c>
      <c r="B44" s="5" t="s">
        <v>155</v>
      </c>
      <c r="C44" s="5" t="s">
        <v>156</v>
      </c>
      <c r="D44" s="6"/>
      <c r="E44" s="5">
        <v>45790.0</v>
      </c>
      <c r="F44" s="5">
        <v>46419.0</v>
      </c>
      <c r="G44" s="5"/>
      <c r="H44" s="5" t="s">
        <v>157</v>
      </c>
      <c r="I44" s="5"/>
      <c r="J44" s="7" t="str">
        <f t="shared" ref="J44:J48" si="9">HYPERLINK("http://www.ncbi.nlm.nih.gov/pubmed/?term=16299333","Chain et al. 2005. Infect Immun. 73:8353-61")</f>
        <v>Chain et al. 2005. Infect Immun. 73:8353-61</v>
      </c>
      <c r="K44" s="8" t="str">
        <f t="shared" ref="K44:K48" si="10">HYPERLINK("http://www.ncbi.nlm.nih.gov/nuccore/NC_007618","Brucella abortus 2308; accesion number NC_007618")</f>
        <v>Brucella abortus 2308; accesion number NC_007618</v>
      </c>
      <c r="L44" s="3"/>
      <c r="M44" s="3"/>
      <c r="N44" s="3"/>
      <c r="O44" s="3"/>
      <c r="P44" s="3"/>
      <c r="Q44" s="3"/>
      <c r="R44" s="3"/>
      <c r="S44" s="3"/>
      <c r="T44" s="3"/>
      <c r="U44" s="3"/>
      <c r="V44" s="3"/>
      <c r="W44" s="3"/>
      <c r="X44" s="3"/>
      <c r="Y44" s="3"/>
      <c r="Z44" s="3"/>
    </row>
    <row r="45" ht="30.0" customHeight="1">
      <c r="A45" s="5" t="s">
        <v>158</v>
      </c>
      <c r="B45" s="5" t="s">
        <v>159</v>
      </c>
      <c r="C45" s="5" t="s">
        <v>160</v>
      </c>
      <c r="D45" s="6"/>
      <c r="E45" s="5">
        <v>46419.0</v>
      </c>
      <c r="F45" s="5">
        <v>46784.0</v>
      </c>
      <c r="G45" s="5"/>
      <c r="H45" s="5" t="s">
        <v>161</v>
      </c>
      <c r="I45" s="5"/>
      <c r="J45" s="7" t="str">
        <f t="shared" si="9"/>
        <v>Chain et al. 2005. Infect Immun. 73:8353-61</v>
      </c>
      <c r="K45" s="8" t="str">
        <f t="shared" si="10"/>
        <v>Brucella abortus 2308; accesion number NC_007618</v>
      </c>
      <c r="L45" s="3"/>
      <c r="M45" s="3"/>
      <c r="N45" s="3"/>
      <c r="O45" s="3"/>
      <c r="P45" s="3"/>
      <c r="Q45" s="3"/>
      <c r="R45" s="3"/>
      <c r="S45" s="3"/>
      <c r="T45" s="3"/>
      <c r="U45" s="3"/>
      <c r="V45" s="3"/>
      <c r="W45" s="3"/>
      <c r="X45" s="3"/>
      <c r="Y45" s="3"/>
      <c r="Z45" s="3"/>
    </row>
    <row r="46" ht="30.0" customHeight="1">
      <c r="A46" s="5" t="s">
        <v>162</v>
      </c>
      <c r="B46" s="5" t="s">
        <v>162</v>
      </c>
      <c r="C46" s="5" t="s">
        <v>163</v>
      </c>
      <c r="D46" s="6"/>
      <c r="E46" s="5">
        <v>46781.0</v>
      </c>
      <c r="F46" s="5">
        <v>47059.0</v>
      </c>
      <c r="G46" s="5" t="s">
        <v>35</v>
      </c>
      <c r="H46" s="5" t="s">
        <v>164</v>
      </c>
      <c r="I46" s="5"/>
      <c r="J46" s="7" t="str">
        <f t="shared" si="9"/>
        <v>Chain et al. 2005. Infect Immun. 73:8353-61</v>
      </c>
      <c r="K46" s="8" t="str">
        <f t="shared" si="10"/>
        <v>Brucella abortus 2308; accesion number NC_007618</v>
      </c>
      <c r="L46" s="3"/>
      <c r="M46" s="3"/>
      <c r="N46" s="3"/>
      <c r="O46" s="3"/>
      <c r="P46" s="3"/>
      <c r="Q46" s="3"/>
      <c r="R46" s="3"/>
      <c r="S46" s="3"/>
      <c r="T46" s="3"/>
      <c r="U46" s="3"/>
      <c r="V46" s="3"/>
      <c r="W46" s="3"/>
      <c r="X46" s="3"/>
      <c r="Y46" s="3"/>
      <c r="Z46" s="3"/>
    </row>
    <row r="47" ht="30.0" customHeight="1">
      <c r="A47" s="5" t="s">
        <v>165</v>
      </c>
      <c r="B47" s="5" t="s">
        <v>165</v>
      </c>
      <c r="C47" s="5" t="s">
        <v>166</v>
      </c>
      <c r="D47" s="6"/>
      <c r="E47" s="5">
        <v>47418.0</v>
      </c>
      <c r="F47" s="5">
        <v>47747.0</v>
      </c>
      <c r="G47" s="5"/>
      <c r="H47" s="5" t="s">
        <v>167</v>
      </c>
      <c r="I47" s="5" t="s">
        <v>168</v>
      </c>
      <c r="J47" s="7" t="str">
        <f t="shared" si="9"/>
        <v>Chain et al. 2005. Infect Immun. 73:8353-61</v>
      </c>
      <c r="K47" s="8" t="str">
        <f t="shared" si="10"/>
        <v>Brucella abortus 2308; accesion number NC_007618</v>
      </c>
      <c r="L47" s="3"/>
      <c r="M47" s="3"/>
      <c r="N47" s="3"/>
      <c r="O47" s="3"/>
      <c r="P47" s="3"/>
      <c r="Q47" s="3"/>
      <c r="R47" s="3"/>
      <c r="S47" s="3"/>
      <c r="T47" s="3"/>
      <c r="U47" s="3"/>
      <c r="V47" s="3"/>
      <c r="W47" s="3"/>
      <c r="X47" s="3"/>
      <c r="Y47" s="3"/>
      <c r="Z47" s="3"/>
    </row>
    <row r="48" ht="30.0" customHeight="1">
      <c r="A48" s="5" t="s">
        <v>169</v>
      </c>
      <c r="B48" s="5" t="s">
        <v>170</v>
      </c>
      <c r="C48" s="5" t="s">
        <v>171</v>
      </c>
      <c r="D48" s="6"/>
      <c r="E48" s="5">
        <v>48232.0</v>
      </c>
      <c r="F48" s="5">
        <v>50151.0</v>
      </c>
      <c r="G48" s="5"/>
      <c r="H48" s="5" t="s">
        <v>172</v>
      </c>
      <c r="I48" s="5" t="s">
        <v>173</v>
      </c>
      <c r="J48" s="7" t="str">
        <f t="shared" si="9"/>
        <v>Chain et al. 2005. Infect Immun. 73:8353-61</v>
      </c>
      <c r="K48" s="8" t="str">
        <f t="shared" si="10"/>
        <v>Brucella abortus 2308; accesion number NC_007618</v>
      </c>
      <c r="L48" s="3"/>
      <c r="M48" s="3"/>
      <c r="N48" s="3"/>
      <c r="O48" s="3"/>
      <c r="P48" s="3"/>
      <c r="Q48" s="3"/>
      <c r="R48" s="3"/>
      <c r="S48" s="3"/>
      <c r="T48" s="3"/>
      <c r="U48" s="3"/>
      <c r="V48" s="3"/>
      <c r="W48" s="3"/>
      <c r="X48" s="3"/>
      <c r="Y48" s="3"/>
      <c r="Z48" s="3"/>
    </row>
    <row r="49" ht="30.0" customHeight="1">
      <c r="A49" s="5" t="s">
        <v>174</v>
      </c>
      <c r="B49" s="5" t="s">
        <v>175</v>
      </c>
      <c r="C49" s="5" t="s">
        <v>176</v>
      </c>
      <c r="D49" s="6"/>
      <c r="E49" s="5">
        <v>50340.0</v>
      </c>
      <c r="F49" s="5">
        <v>54887.0</v>
      </c>
      <c r="G49" s="5"/>
      <c r="H49" s="5" t="s">
        <v>177</v>
      </c>
      <c r="I49" s="5" t="s">
        <v>178</v>
      </c>
      <c r="J49" s="8" t="str">
        <f>HYPERLINK("http://www.ncbi.nlm.nih.gov/pubmed/?term=20462421","Lamontagne et al. 2010. BMC Genomics. 11:300")</f>
        <v>Lamontagne et al. 2010. BMC Genomics. 11:300</v>
      </c>
      <c r="K49" s="3"/>
      <c r="L49" s="3"/>
      <c r="M49" s="3"/>
      <c r="N49" s="3"/>
      <c r="O49" s="3"/>
      <c r="P49" s="3"/>
      <c r="Q49" s="3"/>
      <c r="R49" s="3"/>
      <c r="S49" s="3"/>
      <c r="T49" s="3"/>
      <c r="U49" s="3"/>
      <c r="V49" s="3"/>
      <c r="W49" s="3"/>
      <c r="X49" s="3"/>
      <c r="Y49" s="3"/>
      <c r="Z49" s="3"/>
    </row>
    <row r="50" ht="30.0" customHeight="1">
      <c r="A50" s="5" t="s">
        <v>179</v>
      </c>
      <c r="B50" s="5" t="s">
        <v>179</v>
      </c>
      <c r="C50" s="5" t="s">
        <v>180</v>
      </c>
      <c r="D50" s="6"/>
      <c r="E50" s="5">
        <v>55032.0</v>
      </c>
      <c r="F50" s="5">
        <v>55757.0</v>
      </c>
      <c r="G50" s="5"/>
      <c r="H50" s="5" t="s">
        <v>52</v>
      </c>
      <c r="I50" s="5"/>
      <c r="J50" s="7" t="str">
        <f t="shared" ref="J50:J53" si="11">HYPERLINK("http://www.ncbi.nlm.nih.gov/pubmed/?term=16299333","Chain et al. 2005. Infect Immun. 73:8353-61")</f>
        <v>Chain et al. 2005. Infect Immun. 73:8353-61</v>
      </c>
      <c r="K50" s="8" t="str">
        <f t="shared" ref="K50:K53" si="12">HYPERLINK("http://www.ncbi.nlm.nih.gov/nuccore/NC_007618","Brucella abortus 2308; accesion number NC_007618")</f>
        <v>Brucella abortus 2308; accesion number NC_007618</v>
      </c>
      <c r="L50" s="3"/>
      <c r="M50" s="3"/>
      <c r="N50" s="3"/>
      <c r="O50" s="3"/>
      <c r="P50" s="3"/>
      <c r="Q50" s="3"/>
      <c r="R50" s="3"/>
      <c r="S50" s="3"/>
      <c r="T50" s="3"/>
      <c r="U50" s="3"/>
      <c r="V50" s="3"/>
      <c r="W50" s="3"/>
      <c r="X50" s="3"/>
      <c r="Y50" s="3"/>
      <c r="Z50" s="3"/>
    </row>
    <row r="51" ht="30.0" customHeight="1">
      <c r="A51" s="5" t="s">
        <v>181</v>
      </c>
      <c r="B51" s="5" t="s">
        <v>181</v>
      </c>
      <c r="C51" s="5" t="s">
        <v>182</v>
      </c>
      <c r="D51" s="6"/>
      <c r="E51" s="5">
        <v>55808.0</v>
      </c>
      <c r="F51" s="5">
        <v>56023.0</v>
      </c>
      <c r="G51" s="5" t="s">
        <v>35</v>
      </c>
      <c r="H51" s="5" t="s">
        <v>52</v>
      </c>
      <c r="I51" s="5"/>
      <c r="J51" s="7" t="str">
        <f t="shared" si="11"/>
        <v>Chain et al. 2005. Infect Immun. 73:8353-61</v>
      </c>
      <c r="K51" s="8" t="str">
        <f t="shared" si="12"/>
        <v>Brucella abortus 2308; accesion number NC_007618</v>
      </c>
      <c r="L51" s="3"/>
      <c r="M51" s="3"/>
      <c r="N51" s="3"/>
      <c r="O51" s="3"/>
      <c r="P51" s="3"/>
      <c r="Q51" s="3"/>
      <c r="R51" s="3"/>
      <c r="S51" s="3"/>
      <c r="T51" s="3"/>
      <c r="U51" s="3"/>
      <c r="V51" s="3"/>
      <c r="W51" s="3"/>
      <c r="X51" s="3"/>
      <c r="Y51" s="3"/>
      <c r="Z51" s="3"/>
    </row>
    <row r="52" ht="30.0" customHeight="1">
      <c r="A52" s="5" t="s">
        <v>183</v>
      </c>
      <c r="B52" s="5" t="s">
        <v>183</v>
      </c>
      <c r="C52" s="5" t="s">
        <v>184</v>
      </c>
      <c r="D52" s="6"/>
      <c r="E52" s="5">
        <v>56093.0</v>
      </c>
      <c r="F52" s="5">
        <v>56596.0</v>
      </c>
      <c r="G52" s="5" t="s">
        <v>35</v>
      </c>
      <c r="H52" s="5" t="s">
        <v>52</v>
      </c>
      <c r="I52" s="5"/>
      <c r="J52" s="7" t="str">
        <f t="shared" si="11"/>
        <v>Chain et al. 2005. Infect Immun. 73:8353-61</v>
      </c>
      <c r="K52" s="8" t="str">
        <f t="shared" si="12"/>
        <v>Brucella abortus 2308; accesion number NC_007618</v>
      </c>
      <c r="L52" s="3"/>
      <c r="M52" s="3"/>
      <c r="N52" s="3"/>
      <c r="O52" s="3"/>
      <c r="P52" s="3"/>
      <c r="Q52" s="3"/>
      <c r="R52" s="3"/>
      <c r="S52" s="3"/>
      <c r="T52" s="3"/>
      <c r="U52" s="3"/>
      <c r="V52" s="3"/>
      <c r="W52" s="3"/>
      <c r="X52" s="3"/>
      <c r="Y52" s="3"/>
      <c r="Z52" s="3"/>
    </row>
    <row r="53" ht="30.0" customHeight="1">
      <c r="A53" s="5" t="s">
        <v>185</v>
      </c>
      <c r="B53" s="5" t="s">
        <v>185</v>
      </c>
      <c r="C53" s="5" t="s">
        <v>186</v>
      </c>
      <c r="D53" s="6"/>
      <c r="E53" s="5">
        <v>56934.0</v>
      </c>
      <c r="F53" s="5">
        <v>57140.0</v>
      </c>
      <c r="G53" s="5" t="s">
        <v>35</v>
      </c>
      <c r="H53" s="5" t="s">
        <v>52</v>
      </c>
      <c r="I53" s="5"/>
      <c r="J53" s="7" t="str">
        <f t="shared" si="11"/>
        <v>Chain et al. 2005. Infect Immun. 73:8353-61</v>
      </c>
      <c r="K53" s="8" t="str">
        <f t="shared" si="12"/>
        <v>Brucella abortus 2308; accesion number NC_007618</v>
      </c>
      <c r="L53" s="3"/>
      <c r="M53" s="3"/>
      <c r="N53" s="3"/>
      <c r="O53" s="3"/>
      <c r="P53" s="3"/>
      <c r="Q53" s="3"/>
      <c r="R53" s="3"/>
      <c r="S53" s="3"/>
      <c r="T53" s="3"/>
      <c r="U53" s="3"/>
      <c r="V53" s="3"/>
      <c r="W53" s="3"/>
      <c r="X53" s="3"/>
      <c r="Y53" s="3"/>
      <c r="Z53" s="3"/>
    </row>
    <row r="54" ht="30.0" customHeight="1">
      <c r="A54" s="5" t="s">
        <v>187</v>
      </c>
      <c r="B54" s="5" t="s">
        <v>187</v>
      </c>
      <c r="C54" s="5" t="s">
        <v>188</v>
      </c>
      <c r="D54" s="6"/>
      <c r="E54" s="5">
        <v>57151.0</v>
      </c>
      <c r="F54" s="5">
        <v>58155.0</v>
      </c>
      <c r="G54" s="5" t="s">
        <v>35</v>
      </c>
      <c r="H54" s="5" t="s">
        <v>189</v>
      </c>
      <c r="I54" s="5" t="s">
        <v>190</v>
      </c>
      <c r="J54" s="8" t="str">
        <f>HYPERLINK("http://www.ncbi.nlm.nih.gov/pubmed/?term=20462421","Lamontagne et al. 2010. BMC Genomics. 11:300")</f>
        <v>Lamontagne et al. 2010. BMC Genomics. 11:300</v>
      </c>
      <c r="K54" s="3"/>
      <c r="L54" s="3"/>
      <c r="M54" s="3"/>
      <c r="N54" s="3"/>
      <c r="O54" s="3"/>
      <c r="P54" s="3"/>
      <c r="Q54" s="3"/>
      <c r="R54" s="3"/>
      <c r="S54" s="3"/>
      <c r="T54" s="3"/>
      <c r="U54" s="3"/>
      <c r="V54" s="3"/>
      <c r="W54" s="3"/>
      <c r="X54" s="3"/>
      <c r="Y54" s="3"/>
      <c r="Z54" s="3"/>
    </row>
    <row r="55" ht="30.0" customHeight="1">
      <c r="A55" s="5" t="s">
        <v>191</v>
      </c>
      <c r="B55" s="5" t="s">
        <v>191</v>
      </c>
      <c r="C55" s="5" t="s">
        <v>192</v>
      </c>
      <c r="D55" s="6"/>
      <c r="E55" s="5">
        <v>58290.0</v>
      </c>
      <c r="F55" s="5">
        <v>58688.0</v>
      </c>
      <c r="G55" s="5" t="s">
        <v>35</v>
      </c>
      <c r="H55" s="5" t="s">
        <v>52</v>
      </c>
      <c r="I55" s="5"/>
      <c r="J55" s="7" t="str">
        <f t="shared" ref="J55:J59" si="13">HYPERLINK("http://www.ncbi.nlm.nih.gov/pubmed/?term=16299333","Chain et al. 2005. Infect Immun. 73:8353-61")</f>
        <v>Chain et al. 2005. Infect Immun. 73:8353-61</v>
      </c>
      <c r="K55" s="8" t="str">
        <f t="shared" ref="K55:K59" si="14">HYPERLINK("http://www.ncbi.nlm.nih.gov/nuccore/NC_007618","Brucella abortus 2308; accesion number NC_007618")</f>
        <v>Brucella abortus 2308; accesion number NC_007618</v>
      </c>
      <c r="L55" s="3"/>
      <c r="M55" s="3"/>
      <c r="N55" s="3"/>
      <c r="O55" s="3"/>
      <c r="P55" s="3"/>
      <c r="Q55" s="3"/>
      <c r="R55" s="3"/>
      <c r="S55" s="3"/>
      <c r="T55" s="3"/>
      <c r="U55" s="3"/>
      <c r="V55" s="3"/>
      <c r="W55" s="3"/>
      <c r="X55" s="3"/>
      <c r="Y55" s="3"/>
      <c r="Z55" s="3"/>
    </row>
    <row r="56" ht="30.0" customHeight="1">
      <c r="A56" s="5" t="s">
        <v>193</v>
      </c>
      <c r="B56" s="5" t="s">
        <v>193</v>
      </c>
      <c r="C56" s="5" t="s">
        <v>194</v>
      </c>
      <c r="D56" s="6"/>
      <c r="E56" s="5">
        <v>58909.0</v>
      </c>
      <c r="F56" s="5">
        <v>59304.0</v>
      </c>
      <c r="G56" s="5" t="s">
        <v>35</v>
      </c>
      <c r="H56" s="5" t="s">
        <v>195</v>
      </c>
      <c r="I56" s="5"/>
      <c r="J56" s="7" t="str">
        <f t="shared" si="13"/>
        <v>Chain et al. 2005. Infect Immun. 73:8353-61</v>
      </c>
      <c r="K56" s="8" t="str">
        <f t="shared" si="14"/>
        <v>Brucella abortus 2308; accesion number NC_007618</v>
      </c>
      <c r="L56" s="3"/>
      <c r="M56" s="3"/>
      <c r="N56" s="3"/>
      <c r="O56" s="3"/>
      <c r="P56" s="3"/>
      <c r="Q56" s="3"/>
      <c r="R56" s="3"/>
      <c r="S56" s="3"/>
      <c r="T56" s="3"/>
      <c r="U56" s="3"/>
      <c r="V56" s="3"/>
      <c r="W56" s="3"/>
      <c r="X56" s="3"/>
      <c r="Y56" s="3"/>
      <c r="Z56" s="3"/>
    </row>
    <row r="57" ht="30.0" customHeight="1">
      <c r="A57" s="5" t="s">
        <v>196</v>
      </c>
      <c r="B57" s="5" t="s">
        <v>196</v>
      </c>
      <c r="C57" s="5" t="s">
        <v>197</v>
      </c>
      <c r="D57" s="6"/>
      <c r="E57" s="5">
        <v>59501.0</v>
      </c>
      <c r="F57" s="5">
        <v>60664.0</v>
      </c>
      <c r="G57" s="5"/>
      <c r="H57" s="5" t="s">
        <v>198</v>
      </c>
      <c r="I57" s="5"/>
      <c r="J57" s="7" t="str">
        <f t="shared" si="13"/>
        <v>Chain et al. 2005. Infect Immun. 73:8353-61</v>
      </c>
      <c r="K57" s="8" t="str">
        <f t="shared" si="14"/>
        <v>Brucella abortus 2308; accesion number NC_007618</v>
      </c>
      <c r="L57" s="3"/>
      <c r="M57" s="3"/>
      <c r="N57" s="3"/>
      <c r="O57" s="3"/>
      <c r="P57" s="3"/>
      <c r="Q57" s="3"/>
      <c r="R57" s="3"/>
      <c r="S57" s="3"/>
      <c r="T57" s="3"/>
      <c r="U57" s="3"/>
      <c r="V57" s="3"/>
      <c r="W57" s="3"/>
      <c r="X57" s="3"/>
      <c r="Y57" s="3"/>
      <c r="Z57" s="3"/>
    </row>
    <row r="58" ht="30.0" customHeight="1">
      <c r="A58" s="5" t="s">
        <v>199</v>
      </c>
      <c r="B58" s="5" t="s">
        <v>200</v>
      </c>
      <c r="C58" s="5" t="s">
        <v>201</v>
      </c>
      <c r="D58" s="6"/>
      <c r="E58" s="5">
        <v>60901.0</v>
      </c>
      <c r="F58" s="5">
        <v>62532.0</v>
      </c>
      <c r="G58" s="5" t="s">
        <v>35</v>
      </c>
      <c r="H58" s="5" t="s">
        <v>202</v>
      </c>
      <c r="I58" s="5" t="s">
        <v>203</v>
      </c>
      <c r="J58" s="7" t="str">
        <f t="shared" si="13"/>
        <v>Chain et al. 2005. Infect Immun. 73:8353-61</v>
      </c>
      <c r="K58" s="8" t="str">
        <f t="shared" si="14"/>
        <v>Brucella abortus 2308; accesion number NC_007618</v>
      </c>
      <c r="L58" s="3"/>
      <c r="M58" s="3"/>
      <c r="N58" s="3"/>
      <c r="O58" s="3"/>
      <c r="P58" s="3"/>
      <c r="Q58" s="3"/>
      <c r="R58" s="3"/>
      <c r="S58" s="3"/>
      <c r="T58" s="3"/>
      <c r="U58" s="3"/>
      <c r="V58" s="3"/>
      <c r="W58" s="3"/>
      <c r="X58" s="3"/>
      <c r="Y58" s="3"/>
      <c r="Z58" s="3"/>
    </row>
    <row r="59" ht="30.0" customHeight="1">
      <c r="A59" s="5" t="s">
        <v>204</v>
      </c>
      <c r="B59" s="5" t="s">
        <v>204</v>
      </c>
      <c r="C59" s="5" t="s">
        <v>205</v>
      </c>
      <c r="D59" s="6"/>
      <c r="E59" s="5">
        <v>62588.0</v>
      </c>
      <c r="F59" s="5">
        <v>62773.0</v>
      </c>
      <c r="G59" s="5" t="s">
        <v>35</v>
      </c>
      <c r="H59" s="5" t="s">
        <v>52</v>
      </c>
      <c r="I59" s="5"/>
      <c r="J59" s="7" t="str">
        <f t="shared" si="13"/>
        <v>Chain et al. 2005. Infect Immun. 73:8353-61</v>
      </c>
      <c r="K59" s="8" t="str">
        <f t="shared" si="14"/>
        <v>Brucella abortus 2308; accesion number NC_007618</v>
      </c>
      <c r="L59" s="3"/>
      <c r="M59" s="3"/>
      <c r="N59" s="3"/>
      <c r="O59" s="3"/>
      <c r="P59" s="3"/>
      <c r="Q59" s="3"/>
      <c r="R59" s="3"/>
      <c r="S59" s="3"/>
      <c r="T59" s="3"/>
      <c r="U59" s="3"/>
      <c r="V59" s="3"/>
      <c r="W59" s="3"/>
      <c r="X59" s="3"/>
      <c r="Y59" s="3"/>
      <c r="Z59" s="3"/>
    </row>
    <row r="60" ht="30.0" customHeight="1">
      <c r="A60" s="5" t="s">
        <v>206</v>
      </c>
      <c r="B60" s="5" t="s">
        <v>206</v>
      </c>
      <c r="C60" s="5" t="s">
        <v>207</v>
      </c>
      <c r="D60" s="6"/>
      <c r="E60" s="5">
        <v>62748.0</v>
      </c>
      <c r="F60" s="5">
        <v>63641.0</v>
      </c>
      <c r="G60" s="5" t="s">
        <v>35</v>
      </c>
      <c r="H60" s="5" t="s">
        <v>108</v>
      </c>
      <c r="I60" s="5"/>
      <c r="J60" s="13" t="s">
        <v>208</v>
      </c>
      <c r="K60" s="3"/>
      <c r="L60" s="3"/>
      <c r="M60" s="3"/>
      <c r="N60" s="3"/>
      <c r="O60" s="3"/>
      <c r="P60" s="3"/>
      <c r="Q60" s="3"/>
      <c r="R60" s="3"/>
      <c r="S60" s="3"/>
      <c r="T60" s="3"/>
      <c r="U60" s="3"/>
      <c r="V60" s="3"/>
      <c r="W60" s="3"/>
      <c r="X60" s="3"/>
      <c r="Y60" s="3"/>
      <c r="Z60" s="3"/>
    </row>
    <row r="61" ht="30.0" customHeight="1">
      <c r="A61" s="5" t="s">
        <v>209</v>
      </c>
      <c r="B61" s="5" t="s">
        <v>209</v>
      </c>
      <c r="C61" s="5" t="s">
        <v>210</v>
      </c>
      <c r="D61" s="6"/>
      <c r="E61" s="5">
        <v>63766.0</v>
      </c>
      <c r="F61" s="5">
        <v>64689.0</v>
      </c>
      <c r="G61" s="5"/>
      <c r="H61" s="5" t="s">
        <v>211</v>
      </c>
      <c r="I61" s="5"/>
      <c r="J61" s="7" t="str">
        <f t="shared" ref="J61:J65" si="15">HYPERLINK("http://www.ncbi.nlm.nih.gov/pubmed/?term=16299333","Chain et al. 2005. Infect Immun. 73:8353-61")</f>
        <v>Chain et al. 2005. Infect Immun. 73:8353-61</v>
      </c>
      <c r="K61" s="8" t="str">
        <f t="shared" ref="K61:K65" si="16">HYPERLINK("http://www.ncbi.nlm.nih.gov/nuccore/NC_007618","Brucella abortus 2308; accesion number NC_007618")</f>
        <v>Brucella abortus 2308; accesion number NC_007618</v>
      </c>
      <c r="L61" s="3"/>
      <c r="M61" s="3"/>
      <c r="N61" s="3"/>
      <c r="O61" s="3"/>
      <c r="P61" s="3"/>
      <c r="Q61" s="3"/>
      <c r="R61" s="3"/>
      <c r="S61" s="3"/>
      <c r="T61" s="3"/>
      <c r="U61" s="3"/>
      <c r="V61" s="3"/>
      <c r="W61" s="3"/>
      <c r="X61" s="3"/>
      <c r="Y61" s="3"/>
      <c r="Z61" s="3"/>
    </row>
    <row r="62" ht="30.0" customHeight="1">
      <c r="A62" s="5" t="s">
        <v>212</v>
      </c>
      <c r="B62" s="5" t="s">
        <v>213</v>
      </c>
      <c r="C62" s="5" t="s">
        <v>214</v>
      </c>
      <c r="D62" s="6"/>
      <c r="E62" s="5">
        <v>64762.0</v>
      </c>
      <c r="F62" s="5">
        <v>65460.0</v>
      </c>
      <c r="G62" s="5"/>
      <c r="H62" s="5" t="s">
        <v>215</v>
      </c>
      <c r="I62" s="5"/>
      <c r="J62" s="7" t="str">
        <f t="shared" si="15"/>
        <v>Chain et al. 2005. Infect Immun. 73:8353-61</v>
      </c>
      <c r="K62" s="8" t="str">
        <f t="shared" si="16"/>
        <v>Brucella abortus 2308; accesion number NC_007618</v>
      </c>
      <c r="L62" s="3"/>
      <c r="M62" s="3"/>
      <c r="N62" s="3"/>
      <c r="O62" s="3"/>
      <c r="P62" s="3"/>
      <c r="Q62" s="3"/>
      <c r="R62" s="3"/>
      <c r="S62" s="3"/>
      <c r="T62" s="3"/>
      <c r="U62" s="3"/>
      <c r="V62" s="3"/>
      <c r="W62" s="3"/>
      <c r="X62" s="3"/>
      <c r="Y62" s="3"/>
      <c r="Z62" s="3"/>
    </row>
    <row r="63" ht="30.0" customHeight="1">
      <c r="A63" s="5" t="s">
        <v>216</v>
      </c>
      <c r="B63" s="5" t="s">
        <v>216</v>
      </c>
      <c r="C63" s="5" t="s">
        <v>217</v>
      </c>
      <c r="D63" s="6"/>
      <c r="E63" s="5">
        <v>65560.0</v>
      </c>
      <c r="F63" s="5">
        <v>66249.0</v>
      </c>
      <c r="G63" s="5"/>
      <c r="H63" s="5" t="s">
        <v>218</v>
      </c>
      <c r="I63" s="5"/>
      <c r="J63" s="7" t="str">
        <f t="shared" si="15"/>
        <v>Chain et al. 2005. Infect Immun. 73:8353-61</v>
      </c>
      <c r="K63" s="8" t="str">
        <f t="shared" si="16"/>
        <v>Brucella abortus 2308; accesion number NC_007618</v>
      </c>
      <c r="L63" s="3"/>
      <c r="M63" s="3"/>
      <c r="N63" s="3"/>
      <c r="O63" s="3"/>
      <c r="P63" s="3"/>
      <c r="Q63" s="3"/>
      <c r="R63" s="3"/>
      <c r="S63" s="3"/>
      <c r="T63" s="3"/>
      <c r="U63" s="3"/>
      <c r="V63" s="3"/>
      <c r="W63" s="3"/>
      <c r="X63" s="3"/>
      <c r="Y63" s="3"/>
      <c r="Z63" s="3"/>
    </row>
    <row r="64" ht="30.0" customHeight="1">
      <c r="A64" s="5" t="s">
        <v>219</v>
      </c>
      <c r="B64" s="5" t="s">
        <v>219</v>
      </c>
      <c r="C64" s="5" t="s">
        <v>220</v>
      </c>
      <c r="D64" s="6"/>
      <c r="E64" s="5">
        <v>66269.0</v>
      </c>
      <c r="F64" s="5">
        <v>66460.0</v>
      </c>
      <c r="G64" s="5"/>
      <c r="H64" s="5" t="s">
        <v>52</v>
      </c>
      <c r="I64" s="5"/>
      <c r="J64" s="7" t="str">
        <f t="shared" si="15"/>
        <v>Chain et al. 2005. Infect Immun. 73:8353-61</v>
      </c>
      <c r="K64" s="8" t="str">
        <f t="shared" si="16"/>
        <v>Brucella abortus 2308; accesion number NC_007618</v>
      </c>
      <c r="L64" s="3"/>
      <c r="M64" s="3"/>
      <c r="N64" s="3"/>
      <c r="O64" s="3"/>
      <c r="P64" s="3"/>
      <c r="Q64" s="3"/>
      <c r="R64" s="3"/>
      <c r="S64" s="3"/>
      <c r="T64" s="3"/>
      <c r="U64" s="3"/>
      <c r="V64" s="3"/>
      <c r="W64" s="3"/>
      <c r="X64" s="3"/>
      <c r="Y64" s="3"/>
      <c r="Z64" s="3"/>
    </row>
    <row r="65" ht="30.0" customHeight="1">
      <c r="A65" s="5" t="s">
        <v>221</v>
      </c>
      <c r="B65" s="5" t="s">
        <v>221</v>
      </c>
      <c r="C65" s="5" t="s">
        <v>222</v>
      </c>
      <c r="D65" s="6"/>
      <c r="E65" s="5">
        <v>66522.0</v>
      </c>
      <c r="F65" s="5">
        <v>66737.0</v>
      </c>
      <c r="G65" s="5"/>
      <c r="H65" s="5" t="s">
        <v>52</v>
      </c>
      <c r="I65" s="5"/>
      <c r="J65" s="7" t="str">
        <f t="shared" si="15"/>
        <v>Chain et al. 2005. Infect Immun. 73:8353-61</v>
      </c>
      <c r="K65" s="8" t="str">
        <f t="shared" si="16"/>
        <v>Brucella abortus 2308; accesion number NC_007618</v>
      </c>
      <c r="L65" s="3"/>
      <c r="M65" s="3"/>
      <c r="N65" s="3"/>
      <c r="O65" s="3"/>
      <c r="P65" s="3"/>
      <c r="Q65" s="3"/>
      <c r="R65" s="3"/>
      <c r="S65" s="3"/>
      <c r="T65" s="3"/>
      <c r="U65" s="3"/>
      <c r="V65" s="3"/>
      <c r="W65" s="3"/>
      <c r="X65" s="3"/>
      <c r="Y65" s="3"/>
      <c r="Z65" s="3"/>
    </row>
    <row r="66" ht="30.0" customHeight="1">
      <c r="A66" s="5" t="s">
        <v>223</v>
      </c>
      <c r="B66" s="5" t="s">
        <v>223</v>
      </c>
      <c r="C66" s="5" t="s">
        <v>224</v>
      </c>
      <c r="D66" s="6"/>
      <c r="E66" s="5">
        <v>66903.0</v>
      </c>
      <c r="F66" s="5">
        <v>67091.0</v>
      </c>
      <c r="G66" s="5"/>
      <c r="H66" s="5" t="s">
        <v>225</v>
      </c>
      <c r="I66" s="5" t="s">
        <v>225</v>
      </c>
      <c r="J66" s="8" t="str">
        <f>HYPERLINK("http://www.ncbi.nlm.nih.gov/pubmed/?term=20462421","Lamontagne et al. 2010. BMC Genomics. 11:300")</f>
        <v>Lamontagne et al. 2010. BMC Genomics. 11:300</v>
      </c>
      <c r="K66" s="3"/>
      <c r="L66" s="3"/>
      <c r="M66" s="3"/>
      <c r="N66" s="3"/>
      <c r="O66" s="3"/>
      <c r="P66" s="3"/>
      <c r="Q66" s="3"/>
      <c r="R66" s="3"/>
      <c r="S66" s="3"/>
      <c r="T66" s="3"/>
      <c r="U66" s="3"/>
      <c r="V66" s="3"/>
      <c r="W66" s="3"/>
      <c r="X66" s="3"/>
      <c r="Y66" s="3"/>
      <c r="Z66" s="3"/>
    </row>
    <row r="67" ht="30.0" customHeight="1">
      <c r="A67" s="5" t="s">
        <v>226</v>
      </c>
      <c r="B67" s="5" t="s">
        <v>226</v>
      </c>
      <c r="C67" s="5" t="s">
        <v>227</v>
      </c>
      <c r="D67" s="6"/>
      <c r="E67" s="5">
        <v>67106.0</v>
      </c>
      <c r="F67" s="5">
        <v>67969.0</v>
      </c>
      <c r="G67" s="5"/>
      <c r="H67" s="5" t="s">
        <v>228</v>
      </c>
      <c r="I67" s="5"/>
      <c r="J67" s="7" t="str">
        <f t="shared" ref="J67:J71" si="17">HYPERLINK("http://www.ncbi.nlm.nih.gov/pubmed/?term=16299333","Chain et al. 2005. Infect Immun. 73:8353-61")</f>
        <v>Chain et al. 2005. Infect Immun. 73:8353-61</v>
      </c>
      <c r="K67" s="8" t="str">
        <f t="shared" ref="K67:K71" si="18">HYPERLINK("http://www.ncbi.nlm.nih.gov/nuccore/NC_007618","Brucella abortus 2308; accesion number NC_007618")</f>
        <v>Brucella abortus 2308; accesion number NC_007618</v>
      </c>
      <c r="L67" s="3"/>
      <c r="M67" s="3"/>
      <c r="N67" s="3"/>
      <c r="O67" s="3"/>
      <c r="P67" s="3"/>
      <c r="Q67" s="3"/>
      <c r="R67" s="3"/>
      <c r="S67" s="3"/>
      <c r="T67" s="3"/>
      <c r="U67" s="3"/>
      <c r="V67" s="3"/>
      <c r="W67" s="3"/>
      <c r="X67" s="3"/>
      <c r="Y67" s="3"/>
      <c r="Z67" s="3"/>
    </row>
    <row r="68" ht="30.0" customHeight="1">
      <c r="A68" s="5" t="s">
        <v>229</v>
      </c>
      <c r="B68" s="5" t="s">
        <v>229</v>
      </c>
      <c r="C68" s="5" t="s">
        <v>230</v>
      </c>
      <c r="D68" s="6"/>
      <c r="E68" s="5">
        <v>68151.0</v>
      </c>
      <c r="F68" s="5">
        <v>68807.0</v>
      </c>
      <c r="G68" s="5"/>
      <c r="H68" s="5" t="s">
        <v>231</v>
      </c>
      <c r="I68" s="5"/>
      <c r="J68" s="7" t="str">
        <f t="shared" si="17"/>
        <v>Chain et al. 2005. Infect Immun. 73:8353-61</v>
      </c>
      <c r="K68" s="8" t="str">
        <f t="shared" si="18"/>
        <v>Brucella abortus 2308; accesion number NC_007618</v>
      </c>
      <c r="L68" s="3"/>
      <c r="M68" s="3"/>
      <c r="N68" s="3"/>
      <c r="O68" s="3"/>
      <c r="P68" s="3"/>
      <c r="Q68" s="3"/>
      <c r="R68" s="3"/>
      <c r="S68" s="3"/>
      <c r="T68" s="3"/>
      <c r="U68" s="3"/>
      <c r="V68" s="3"/>
      <c r="W68" s="3"/>
      <c r="X68" s="3"/>
      <c r="Y68" s="3"/>
      <c r="Z68" s="3"/>
    </row>
    <row r="69" ht="30.0" customHeight="1">
      <c r="A69" s="5" t="s">
        <v>232</v>
      </c>
      <c r="B69" s="5" t="s">
        <v>233</v>
      </c>
      <c r="C69" s="5" t="s">
        <v>234</v>
      </c>
      <c r="D69" s="6"/>
      <c r="E69" s="5">
        <v>68948.0</v>
      </c>
      <c r="F69" s="5">
        <v>72181.0</v>
      </c>
      <c r="G69" s="5" t="s">
        <v>35</v>
      </c>
      <c r="H69" s="5" t="s">
        <v>235</v>
      </c>
      <c r="I69" s="5" t="s">
        <v>236</v>
      </c>
      <c r="J69" s="7" t="str">
        <f t="shared" si="17"/>
        <v>Chain et al. 2005. Infect Immun. 73:8353-61</v>
      </c>
      <c r="K69" s="8" t="str">
        <f t="shared" si="18"/>
        <v>Brucella abortus 2308; accesion number NC_007618</v>
      </c>
      <c r="L69" s="3"/>
      <c r="M69" s="3"/>
      <c r="N69" s="3"/>
      <c r="O69" s="3"/>
      <c r="P69" s="3"/>
      <c r="Q69" s="3"/>
      <c r="R69" s="3"/>
      <c r="S69" s="3"/>
      <c r="T69" s="3"/>
      <c r="U69" s="3"/>
      <c r="V69" s="3"/>
      <c r="W69" s="3"/>
      <c r="X69" s="3"/>
      <c r="Y69" s="3"/>
      <c r="Z69" s="3"/>
    </row>
    <row r="70" ht="30.0" customHeight="1">
      <c r="A70" s="5" t="s">
        <v>237</v>
      </c>
      <c r="B70" s="5" t="s">
        <v>237</v>
      </c>
      <c r="C70" s="5" t="s">
        <v>238</v>
      </c>
      <c r="D70" s="6"/>
      <c r="E70" s="5">
        <v>72181.0</v>
      </c>
      <c r="F70" s="5">
        <v>73632.0</v>
      </c>
      <c r="G70" s="5" t="s">
        <v>35</v>
      </c>
      <c r="H70" s="5" t="s">
        <v>52</v>
      </c>
      <c r="I70" s="5"/>
      <c r="J70" s="7" t="str">
        <f t="shared" si="17"/>
        <v>Chain et al. 2005. Infect Immun. 73:8353-61</v>
      </c>
      <c r="K70" s="8" t="str">
        <f t="shared" si="18"/>
        <v>Brucella abortus 2308; accesion number NC_007618</v>
      </c>
      <c r="L70" s="3"/>
      <c r="M70" s="3"/>
      <c r="N70" s="3"/>
      <c r="O70" s="3"/>
      <c r="P70" s="3"/>
      <c r="Q70" s="3"/>
      <c r="R70" s="3"/>
      <c r="S70" s="3"/>
      <c r="T70" s="3"/>
      <c r="U70" s="3"/>
      <c r="V70" s="3"/>
      <c r="W70" s="3"/>
      <c r="X70" s="3"/>
      <c r="Y70" s="3"/>
      <c r="Z70" s="3"/>
    </row>
    <row r="71" ht="30.0" customHeight="1">
      <c r="A71" s="5" t="s">
        <v>239</v>
      </c>
      <c r="B71" s="5" t="s">
        <v>239</v>
      </c>
      <c r="C71" s="5" t="s">
        <v>240</v>
      </c>
      <c r="D71" s="6"/>
      <c r="E71" s="5">
        <v>73658.0</v>
      </c>
      <c r="F71" s="5">
        <v>74521.0</v>
      </c>
      <c r="G71" s="5" t="s">
        <v>35</v>
      </c>
      <c r="H71" s="5" t="s">
        <v>52</v>
      </c>
      <c r="I71" s="5"/>
      <c r="J71" s="7" t="str">
        <f t="shared" si="17"/>
        <v>Chain et al. 2005. Infect Immun. 73:8353-61</v>
      </c>
      <c r="K71" s="8" t="str">
        <f t="shared" si="18"/>
        <v>Brucella abortus 2308; accesion number NC_007618</v>
      </c>
      <c r="L71" s="3"/>
      <c r="M71" s="3"/>
      <c r="N71" s="3"/>
      <c r="O71" s="3"/>
      <c r="P71" s="3"/>
      <c r="Q71" s="3"/>
      <c r="R71" s="3"/>
      <c r="S71" s="3"/>
      <c r="T71" s="3"/>
      <c r="U71" s="3"/>
      <c r="V71" s="3"/>
      <c r="W71" s="3"/>
      <c r="X71" s="3"/>
      <c r="Y71" s="3"/>
      <c r="Z71" s="3"/>
    </row>
    <row r="72" ht="30.0" customHeight="1">
      <c r="A72" s="5" t="s">
        <v>241</v>
      </c>
      <c r="B72" s="5" t="s">
        <v>242</v>
      </c>
      <c r="C72" s="5" t="s">
        <v>243</v>
      </c>
      <c r="D72" s="6"/>
      <c r="E72" s="5">
        <v>75744.0</v>
      </c>
      <c r="F72" s="5">
        <v>77942.0</v>
      </c>
      <c r="G72" s="5"/>
      <c r="H72" s="5" t="s">
        <v>244</v>
      </c>
      <c r="I72" s="14" t="s">
        <v>245</v>
      </c>
      <c r="J72" s="8" t="str">
        <f>HYPERLINK("http://www.ncbi.nlm.nih.gov/pubmed/23319562","Ruiz-Ranwez et al. 2013. Infect Immun. 81(3):996-1007")</f>
        <v>Ruiz-Ranwez et al. 2013. Infect Immun. 81(3):996-1007</v>
      </c>
      <c r="K72" s="3"/>
      <c r="L72" s="9"/>
      <c r="M72" s="3"/>
      <c r="N72" s="3"/>
      <c r="O72" s="3"/>
      <c r="P72" s="3"/>
      <c r="Q72" s="3"/>
      <c r="R72" s="3"/>
      <c r="S72" s="3"/>
      <c r="T72" s="3"/>
      <c r="U72" s="3"/>
      <c r="V72" s="3"/>
      <c r="W72" s="3"/>
      <c r="X72" s="3"/>
      <c r="Y72" s="3"/>
      <c r="Z72" s="3"/>
    </row>
    <row r="73" ht="30.0" customHeight="1">
      <c r="A73" s="5" t="s">
        <v>246</v>
      </c>
      <c r="B73" s="5" t="s">
        <v>246</v>
      </c>
      <c r="C73" s="5" t="s">
        <v>247</v>
      </c>
      <c r="D73" s="6"/>
      <c r="E73" s="5">
        <v>78151.0</v>
      </c>
      <c r="F73" s="5">
        <v>78699.0</v>
      </c>
      <c r="G73" s="5"/>
      <c r="H73" s="5" t="s">
        <v>52</v>
      </c>
      <c r="I73" s="5"/>
      <c r="J73" s="7" t="str">
        <f t="shared" ref="J73:J80" si="19">HYPERLINK("http://www.ncbi.nlm.nih.gov/pubmed/?term=16299333","Chain et al. 2005. Infect Immun. 73:8353-61")</f>
        <v>Chain et al. 2005. Infect Immun. 73:8353-61</v>
      </c>
      <c r="K73" s="8" t="str">
        <f t="shared" ref="K73:K80" si="20">HYPERLINK("http://www.ncbi.nlm.nih.gov/nuccore/NC_007618","Brucella abortus 2308; accesion number NC_007618")</f>
        <v>Brucella abortus 2308; accesion number NC_007618</v>
      </c>
      <c r="L73" s="3"/>
      <c r="M73" s="3"/>
      <c r="N73" s="3"/>
      <c r="O73" s="3"/>
      <c r="P73" s="3"/>
      <c r="Q73" s="3"/>
      <c r="R73" s="3"/>
      <c r="S73" s="3"/>
      <c r="T73" s="3"/>
      <c r="U73" s="3"/>
      <c r="V73" s="3"/>
      <c r="W73" s="3"/>
      <c r="X73" s="3"/>
      <c r="Y73" s="3"/>
      <c r="Z73" s="3"/>
    </row>
    <row r="74" ht="30.0" customHeight="1">
      <c r="A74" s="5" t="s">
        <v>248</v>
      </c>
      <c r="B74" s="5" t="s">
        <v>249</v>
      </c>
      <c r="C74" s="5" t="s">
        <v>250</v>
      </c>
      <c r="D74" s="6"/>
      <c r="E74" s="5">
        <v>78778.0</v>
      </c>
      <c r="F74" s="5">
        <v>79998.0</v>
      </c>
      <c r="G74" s="5" t="s">
        <v>35</v>
      </c>
      <c r="H74" s="5" t="s">
        <v>251</v>
      </c>
      <c r="I74" s="5" t="s">
        <v>252</v>
      </c>
      <c r="J74" s="7" t="str">
        <f t="shared" si="19"/>
        <v>Chain et al. 2005. Infect Immun. 73:8353-61</v>
      </c>
      <c r="K74" s="8" t="str">
        <f t="shared" si="20"/>
        <v>Brucella abortus 2308; accesion number NC_007618</v>
      </c>
      <c r="L74" s="3"/>
      <c r="M74" s="3"/>
      <c r="N74" s="3"/>
      <c r="O74" s="3"/>
      <c r="P74" s="3"/>
      <c r="Q74" s="3"/>
      <c r="R74" s="3"/>
      <c r="S74" s="3"/>
      <c r="T74" s="3"/>
      <c r="U74" s="3"/>
      <c r="V74" s="3"/>
      <c r="W74" s="3"/>
      <c r="X74" s="3"/>
      <c r="Y74" s="3"/>
      <c r="Z74" s="3"/>
    </row>
    <row r="75" ht="30.0" customHeight="1">
      <c r="A75" s="5" t="s">
        <v>253</v>
      </c>
      <c r="B75" s="5" t="s">
        <v>253</v>
      </c>
      <c r="C75" s="5" t="s">
        <v>254</v>
      </c>
      <c r="D75" s="6"/>
      <c r="E75" s="5">
        <v>80185.0</v>
      </c>
      <c r="F75" s="5">
        <v>80844.0</v>
      </c>
      <c r="G75" s="5"/>
      <c r="H75" s="5" t="s">
        <v>255</v>
      </c>
      <c r="I75" s="5"/>
      <c r="J75" s="7" t="str">
        <f t="shared" si="19"/>
        <v>Chain et al. 2005. Infect Immun. 73:8353-61</v>
      </c>
      <c r="K75" s="8" t="str">
        <f t="shared" si="20"/>
        <v>Brucella abortus 2308; accesion number NC_007618</v>
      </c>
      <c r="L75" s="3"/>
      <c r="M75" s="3"/>
      <c r="N75" s="3"/>
      <c r="O75" s="3"/>
      <c r="P75" s="3"/>
      <c r="Q75" s="3"/>
      <c r="R75" s="3"/>
      <c r="S75" s="3"/>
      <c r="T75" s="3"/>
      <c r="U75" s="3"/>
      <c r="V75" s="3"/>
      <c r="W75" s="3"/>
      <c r="X75" s="3"/>
      <c r="Y75" s="3"/>
      <c r="Z75" s="3"/>
    </row>
    <row r="76" ht="30.0" customHeight="1">
      <c r="A76" s="5" t="s">
        <v>256</v>
      </c>
      <c r="B76" s="5" t="s">
        <v>256</v>
      </c>
      <c r="C76" s="5" t="s">
        <v>257</v>
      </c>
      <c r="D76" s="6"/>
      <c r="E76" s="5">
        <v>80848.0</v>
      </c>
      <c r="F76" s="5">
        <v>81351.0</v>
      </c>
      <c r="G76" s="5" t="s">
        <v>35</v>
      </c>
      <c r="H76" s="5" t="s">
        <v>52</v>
      </c>
      <c r="I76" s="5"/>
      <c r="J76" s="7" t="str">
        <f t="shared" si="19"/>
        <v>Chain et al. 2005. Infect Immun. 73:8353-61</v>
      </c>
      <c r="K76" s="8" t="str">
        <f t="shared" si="20"/>
        <v>Brucella abortus 2308; accesion number NC_007618</v>
      </c>
      <c r="L76" s="3"/>
      <c r="M76" s="3"/>
      <c r="N76" s="3"/>
      <c r="O76" s="3"/>
      <c r="P76" s="3"/>
      <c r="Q76" s="3"/>
      <c r="R76" s="3"/>
      <c r="S76" s="3"/>
      <c r="T76" s="3"/>
      <c r="U76" s="3"/>
      <c r="V76" s="3"/>
      <c r="W76" s="3"/>
      <c r="X76" s="3"/>
      <c r="Y76" s="3"/>
      <c r="Z76" s="3"/>
    </row>
    <row r="77" ht="30.0" customHeight="1">
      <c r="A77" s="5" t="s">
        <v>258</v>
      </c>
      <c r="B77" s="5" t="s">
        <v>258</v>
      </c>
      <c r="C77" s="5" t="s">
        <v>259</v>
      </c>
      <c r="D77" s="6"/>
      <c r="E77" s="5">
        <v>81385.0</v>
      </c>
      <c r="F77" s="5">
        <v>82620.0</v>
      </c>
      <c r="G77" s="5" t="s">
        <v>35</v>
      </c>
      <c r="H77" s="5" t="s">
        <v>52</v>
      </c>
      <c r="I77" s="5"/>
      <c r="J77" s="7" t="str">
        <f t="shared" si="19"/>
        <v>Chain et al. 2005. Infect Immun. 73:8353-61</v>
      </c>
      <c r="K77" s="8" t="str">
        <f t="shared" si="20"/>
        <v>Brucella abortus 2308; accesion number NC_007618</v>
      </c>
      <c r="L77" s="3"/>
      <c r="M77" s="3"/>
      <c r="N77" s="3"/>
      <c r="O77" s="3"/>
      <c r="P77" s="3"/>
      <c r="Q77" s="3"/>
      <c r="R77" s="3"/>
      <c r="S77" s="3"/>
      <c r="T77" s="3"/>
      <c r="U77" s="3"/>
      <c r="V77" s="3"/>
      <c r="W77" s="3"/>
      <c r="X77" s="3"/>
      <c r="Y77" s="3"/>
      <c r="Z77" s="3"/>
    </row>
    <row r="78" ht="30.0" customHeight="1">
      <c r="A78" s="5" t="s">
        <v>260</v>
      </c>
      <c r="B78" s="5" t="s">
        <v>260</v>
      </c>
      <c r="C78" s="5" t="s">
        <v>261</v>
      </c>
      <c r="D78" s="6"/>
      <c r="E78" s="5">
        <v>82880.0</v>
      </c>
      <c r="F78" s="5">
        <v>83383.0</v>
      </c>
      <c r="G78" s="5" t="s">
        <v>35</v>
      </c>
      <c r="H78" s="5" t="s">
        <v>52</v>
      </c>
      <c r="I78" s="5" t="s">
        <v>262</v>
      </c>
      <c r="J78" s="7" t="str">
        <f t="shared" si="19"/>
        <v>Chain et al. 2005. Infect Immun. 73:8353-61</v>
      </c>
      <c r="K78" s="8" t="str">
        <f t="shared" si="20"/>
        <v>Brucella abortus 2308; accesion number NC_007618</v>
      </c>
      <c r="L78" s="3"/>
      <c r="M78" s="3"/>
      <c r="N78" s="3"/>
      <c r="O78" s="3"/>
      <c r="P78" s="3"/>
      <c r="Q78" s="3"/>
      <c r="R78" s="3"/>
      <c r="S78" s="3"/>
      <c r="T78" s="3"/>
      <c r="U78" s="3"/>
      <c r="V78" s="3"/>
      <c r="W78" s="3"/>
      <c r="X78" s="3"/>
      <c r="Y78" s="3"/>
      <c r="Z78" s="3"/>
    </row>
    <row r="79" ht="30.0" customHeight="1">
      <c r="A79" s="5" t="s">
        <v>263</v>
      </c>
      <c r="B79" s="5" t="s">
        <v>263</v>
      </c>
      <c r="C79" s="5" t="s">
        <v>264</v>
      </c>
      <c r="D79" s="6"/>
      <c r="E79" s="5">
        <v>83831.0</v>
      </c>
      <c r="F79" s="5">
        <v>84214.0</v>
      </c>
      <c r="G79" s="5" t="s">
        <v>35</v>
      </c>
      <c r="H79" s="5" t="s">
        <v>52</v>
      </c>
      <c r="I79" s="5"/>
      <c r="J79" s="7" t="str">
        <f t="shared" si="19"/>
        <v>Chain et al. 2005. Infect Immun. 73:8353-61</v>
      </c>
      <c r="K79" s="8" t="str">
        <f t="shared" si="20"/>
        <v>Brucella abortus 2308; accesion number NC_007618</v>
      </c>
      <c r="L79" s="3"/>
      <c r="M79" s="3"/>
      <c r="N79" s="3"/>
      <c r="O79" s="3"/>
      <c r="P79" s="3"/>
      <c r="Q79" s="3"/>
      <c r="R79" s="3"/>
      <c r="S79" s="3"/>
      <c r="T79" s="3"/>
      <c r="U79" s="3"/>
      <c r="V79" s="3"/>
      <c r="W79" s="3"/>
      <c r="X79" s="3"/>
      <c r="Y79" s="3"/>
      <c r="Z79" s="3"/>
    </row>
    <row r="80" ht="30.0" customHeight="1">
      <c r="A80" s="5" t="s">
        <v>265</v>
      </c>
      <c r="B80" s="5" t="s">
        <v>266</v>
      </c>
      <c r="C80" s="5" t="s">
        <v>267</v>
      </c>
      <c r="D80" s="6"/>
      <c r="E80" s="5">
        <v>84302.0</v>
      </c>
      <c r="F80" s="5">
        <v>84595.0</v>
      </c>
      <c r="G80" s="5" t="s">
        <v>35</v>
      </c>
      <c r="H80" s="5" t="s">
        <v>268</v>
      </c>
      <c r="I80" s="5" t="s">
        <v>269</v>
      </c>
      <c r="J80" s="7" t="str">
        <f t="shared" si="19"/>
        <v>Chain et al. 2005. Infect Immun. 73:8353-61</v>
      </c>
      <c r="K80" s="8" t="str">
        <f t="shared" si="20"/>
        <v>Brucella abortus 2308; accesion number NC_007618</v>
      </c>
      <c r="L80" s="3"/>
      <c r="M80" s="3"/>
      <c r="N80" s="3"/>
      <c r="O80" s="3"/>
      <c r="P80" s="3"/>
      <c r="Q80" s="3"/>
      <c r="R80" s="3"/>
      <c r="S80" s="3"/>
      <c r="T80" s="3"/>
      <c r="U80" s="3"/>
      <c r="V80" s="3"/>
      <c r="W80" s="3"/>
      <c r="X80" s="3"/>
      <c r="Y80" s="3"/>
      <c r="Z80" s="3"/>
    </row>
    <row r="81" ht="30.0" customHeight="1">
      <c r="A81" s="5" t="s">
        <v>270</v>
      </c>
      <c r="B81" s="5" t="s">
        <v>270</v>
      </c>
      <c r="C81" s="5" t="s">
        <v>271</v>
      </c>
      <c r="D81" s="6" t="s">
        <v>59</v>
      </c>
      <c r="E81" s="5">
        <v>84822.0</v>
      </c>
      <c r="F81" s="5">
        <v>85425.0</v>
      </c>
      <c r="G81" s="5"/>
      <c r="H81" s="5"/>
      <c r="I81" s="5" t="s">
        <v>272</v>
      </c>
      <c r="J81" s="11" t="str">
        <f>HYPERLINK("http://www.ncbi.nlm.nih.gov/nuccore/NC_004310.3","Brucella suis 1330 genome; accesion number NC_004310")</f>
        <v>Brucella suis 1330 genome; accesion number NC_004310</v>
      </c>
      <c r="K81" s="13" t="s">
        <v>154</v>
      </c>
      <c r="L81" s="3"/>
      <c r="M81" s="3"/>
      <c r="N81" s="3"/>
      <c r="O81" s="3"/>
      <c r="P81" s="3"/>
      <c r="Q81" s="3"/>
      <c r="R81" s="3"/>
      <c r="S81" s="3"/>
      <c r="T81" s="3"/>
      <c r="U81" s="3"/>
      <c r="V81" s="3"/>
      <c r="W81" s="3"/>
      <c r="X81" s="3"/>
      <c r="Y81" s="3"/>
      <c r="Z81" s="3"/>
    </row>
    <row r="82" ht="30.0" customHeight="1">
      <c r="A82" s="5" t="s">
        <v>273</v>
      </c>
      <c r="B82" s="5" t="s">
        <v>273</v>
      </c>
      <c r="C82" s="5" t="s">
        <v>274</v>
      </c>
      <c r="D82" s="6"/>
      <c r="E82" s="5">
        <v>85335.0</v>
      </c>
      <c r="F82" s="5">
        <v>85925.0</v>
      </c>
      <c r="G82" s="5" t="s">
        <v>35</v>
      </c>
      <c r="H82" s="5" t="s">
        <v>275</v>
      </c>
      <c r="I82" s="5"/>
      <c r="J82" s="7" t="str">
        <f t="shared" ref="J82:J86" si="21">HYPERLINK("http://www.ncbi.nlm.nih.gov/pubmed/?term=16299333","Chain et al. 2005. Infect Immun. 73:8353-61")</f>
        <v>Chain et al. 2005. Infect Immun. 73:8353-61</v>
      </c>
      <c r="K82" s="8" t="str">
        <f t="shared" ref="K82:K86" si="22">HYPERLINK("http://www.ncbi.nlm.nih.gov/nuccore/NC_007618","Brucella abortus 2308; accesion number NC_007618")</f>
        <v>Brucella abortus 2308; accesion number NC_007618</v>
      </c>
      <c r="L82" s="3"/>
      <c r="M82" s="3"/>
      <c r="N82" s="3"/>
      <c r="O82" s="3"/>
      <c r="P82" s="3"/>
      <c r="Q82" s="3"/>
      <c r="R82" s="3"/>
      <c r="S82" s="3"/>
      <c r="T82" s="3"/>
      <c r="U82" s="3"/>
      <c r="V82" s="3"/>
      <c r="W82" s="3"/>
      <c r="X82" s="3"/>
      <c r="Y82" s="3"/>
      <c r="Z82" s="3"/>
    </row>
    <row r="83" ht="30.0" customHeight="1">
      <c r="A83" s="5" t="s">
        <v>276</v>
      </c>
      <c r="B83" s="5" t="s">
        <v>276</v>
      </c>
      <c r="C83" s="5" t="s">
        <v>277</v>
      </c>
      <c r="D83" s="6"/>
      <c r="E83" s="5">
        <v>86106.0</v>
      </c>
      <c r="F83" s="5">
        <v>86831.0</v>
      </c>
      <c r="G83" s="5" t="s">
        <v>35</v>
      </c>
      <c r="H83" s="5" t="s">
        <v>278</v>
      </c>
      <c r="I83" s="5" t="s">
        <v>279</v>
      </c>
      <c r="J83" s="7" t="str">
        <f t="shared" si="21"/>
        <v>Chain et al. 2005. Infect Immun. 73:8353-61</v>
      </c>
      <c r="K83" s="8" t="str">
        <f t="shared" si="22"/>
        <v>Brucella abortus 2308; accesion number NC_007618</v>
      </c>
      <c r="L83" s="3"/>
      <c r="M83" s="3"/>
      <c r="N83" s="3"/>
      <c r="O83" s="3"/>
      <c r="P83" s="3"/>
      <c r="Q83" s="3"/>
      <c r="R83" s="3"/>
      <c r="S83" s="3"/>
      <c r="T83" s="3"/>
      <c r="U83" s="3"/>
      <c r="V83" s="3"/>
      <c r="W83" s="3"/>
      <c r="X83" s="3"/>
      <c r="Y83" s="3"/>
      <c r="Z83" s="3"/>
    </row>
    <row r="84" ht="30.0" customHeight="1">
      <c r="A84" s="5" t="s">
        <v>280</v>
      </c>
      <c r="B84" s="5" t="s">
        <v>280</v>
      </c>
      <c r="C84" s="5" t="s">
        <v>281</v>
      </c>
      <c r="D84" s="6"/>
      <c r="E84" s="5">
        <v>86978.0</v>
      </c>
      <c r="F84" s="5">
        <v>87706.0</v>
      </c>
      <c r="G84" s="5"/>
      <c r="H84" s="5" t="s">
        <v>282</v>
      </c>
      <c r="I84" s="5"/>
      <c r="J84" s="7" t="str">
        <f t="shared" si="21"/>
        <v>Chain et al. 2005. Infect Immun. 73:8353-61</v>
      </c>
      <c r="K84" s="8" t="str">
        <f t="shared" si="22"/>
        <v>Brucella abortus 2308; accesion number NC_007618</v>
      </c>
      <c r="L84" s="3"/>
      <c r="M84" s="3"/>
      <c r="N84" s="3"/>
      <c r="O84" s="3"/>
      <c r="P84" s="3"/>
      <c r="Q84" s="3"/>
      <c r="R84" s="3"/>
      <c r="S84" s="3"/>
      <c r="T84" s="3"/>
      <c r="U84" s="3"/>
      <c r="V84" s="3"/>
      <c r="W84" s="3"/>
      <c r="X84" s="3"/>
      <c r="Y84" s="3"/>
      <c r="Z84" s="3"/>
    </row>
    <row r="85" ht="30.0" customHeight="1">
      <c r="A85" s="5" t="s">
        <v>283</v>
      </c>
      <c r="B85" s="5" t="s">
        <v>283</v>
      </c>
      <c r="C85" s="5" t="s">
        <v>284</v>
      </c>
      <c r="D85" s="6"/>
      <c r="E85" s="5">
        <v>87703.0</v>
      </c>
      <c r="F85" s="5">
        <v>90252.0</v>
      </c>
      <c r="G85" s="5"/>
      <c r="H85" s="5" t="s">
        <v>52</v>
      </c>
      <c r="I85" s="5"/>
      <c r="J85" s="7" t="str">
        <f t="shared" si="21"/>
        <v>Chain et al. 2005. Infect Immun. 73:8353-61</v>
      </c>
      <c r="K85" s="8" t="str">
        <f t="shared" si="22"/>
        <v>Brucella abortus 2308; accesion number NC_007618</v>
      </c>
      <c r="L85" s="3"/>
      <c r="M85" s="3"/>
      <c r="N85" s="3"/>
      <c r="O85" s="3"/>
      <c r="P85" s="3"/>
      <c r="Q85" s="3"/>
      <c r="R85" s="3"/>
      <c r="S85" s="3"/>
      <c r="T85" s="3"/>
      <c r="U85" s="3"/>
      <c r="V85" s="3"/>
      <c r="W85" s="3"/>
      <c r="X85" s="3"/>
      <c r="Y85" s="3"/>
      <c r="Z85" s="3"/>
    </row>
    <row r="86" ht="30.0" customHeight="1">
      <c r="A86" s="5" t="s">
        <v>285</v>
      </c>
      <c r="B86" s="5" t="s">
        <v>286</v>
      </c>
      <c r="C86" s="5" t="s">
        <v>287</v>
      </c>
      <c r="D86" s="6"/>
      <c r="E86" s="5">
        <v>90486.0</v>
      </c>
      <c r="F86" s="5">
        <v>91223.0</v>
      </c>
      <c r="G86" s="5"/>
      <c r="H86" s="5" t="s">
        <v>52</v>
      </c>
      <c r="I86" s="5"/>
      <c r="J86" s="7" t="str">
        <f t="shared" si="21"/>
        <v>Chain et al. 2005. Infect Immun. 73:8353-61</v>
      </c>
      <c r="K86" s="8" t="str">
        <f t="shared" si="22"/>
        <v>Brucella abortus 2308; accesion number NC_007618</v>
      </c>
      <c r="L86" s="3"/>
      <c r="M86" s="3"/>
      <c r="N86" s="3"/>
      <c r="O86" s="3"/>
      <c r="P86" s="3"/>
      <c r="Q86" s="3"/>
      <c r="R86" s="3"/>
      <c r="S86" s="3"/>
      <c r="T86" s="3"/>
      <c r="U86" s="3"/>
      <c r="V86" s="3"/>
      <c r="W86" s="3"/>
      <c r="X86" s="3"/>
      <c r="Y86" s="3"/>
      <c r="Z86" s="3"/>
    </row>
    <row r="87" ht="30.0" customHeight="1">
      <c r="A87" s="5" t="s">
        <v>288</v>
      </c>
      <c r="B87" s="5" t="s">
        <v>289</v>
      </c>
      <c r="C87" s="5" t="s">
        <v>290</v>
      </c>
      <c r="D87" s="6" t="s">
        <v>59</v>
      </c>
      <c r="E87" s="5">
        <v>91338.0</v>
      </c>
      <c r="F87" s="5">
        <v>91876.0</v>
      </c>
      <c r="G87" s="5"/>
      <c r="H87" s="5"/>
      <c r="I87" s="5" t="s">
        <v>291</v>
      </c>
      <c r="J87" s="11" t="str">
        <f>HYPERLINK("http://www.ncbi.nlm.nih.gov/nuccore/NC_004310.3","Brucella suis 1330 genome; accesion number NC_004310")</f>
        <v>Brucella suis 1330 genome; accesion number NC_004310</v>
      </c>
      <c r="K87" s="13" t="s">
        <v>154</v>
      </c>
      <c r="L87" s="3"/>
      <c r="M87" s="3"/>
      <c r="N87" s="3"/>
      <c r="O87" s="3"/>
      <c r="P87" s="3"/>
      <c r="Q87" s="3"/>
      <c r="R87" s="3"/>
      <c r="S87" s="3"/>
      <c r="T87" s="3"/>
      <c r="U87" s="3"/>
      <c r="V87" s="3"/>
      <c r="W87" s="3"/>
      <c r="X87" s="3"/>
      <c r="Y87" s="3"/>
      <c r="Z87" s="3"/>
    </row>
    <row r="88" ht="30.0" customHeight="1">
      <c r="A88" s="5" t="s">
        <v>292</v>
      </c>
      <c r="B88" s="5" t="s">
        <v>292</v>
      </c>
      <c r="C88" s="5" t="s">
        <v>293</v>
      </c>
      <c r="D88" s="6"/>
      <c r="E88" s="5">
        <v>91896.0</v>
      </c>
      <c r="F88" s="5">
        <v>92297.0</v>
      </c>
      <c r="G88" s="5" t="s">
        <v>35</v>
      </c>
      <c r="H88" s="5" t="s">
        <v>52</v>
      </c>
      <c r="I88" s="5"/>
      <c r="J88" s="7" t="str">
        <f t="shared" ref="J88:J108" si="23">HYPERLINK("http://www.ncbi.nlm.nih.gov/pubmed/?term=16299333","Chain et al. 2005. Infect Immun. 73:8353-61")</f>
        <v>Chain et al. 2005. Infect Immun. 73:8353-61</v>
      </c>
      <c r="K88" s="8" t="str">
        <f t="shared" ref="K88:K108" si="24">HYPERLINK("http://www.ncbi.nlm.nih.gov/nuccore/NC_007618","Brucella abortus 2308; accesion number NC_007618")</f>
        <v>Brucella abortus 2308; accesion number NC_007618</v>
      </c>
      <c r="L88" s="3"/>
      <c r="M88" s="3"/>
      <c r="N88" s="3"/>
      <c r="O88" s="3"/>
      <c r="P88" s="3"/>
      <c r="Q88" s="3"/>
      <c r="R88" s="3"/>
      <c r="S88" s="3"/>
      <c r="T88" s="3"/>
      <c r="U88" s="3"/>
      <c r="V88" s="3"/>
      <c r="W88" s="3"/>
      <c r="X88" s="3"/>
      <c r="Y88" s="3"/>
      <c r="Z88" s="3"/>
    </row>
    <row r="89" ht="30.0" customHeight="1">
      <c r="A89" s="5" t="s">
        <v>294</v>
      </c>
      <c r="B89" s="5" t="s">
        <v>294</v>
      </c>
      <c r="C89" s="5" t="s">
        <v>295</v>
      </c>
      <c r="D89" s="6"/>
      <c r="E89" s="5">
        <v>92847.0</v>
      </c>
      <c r="F89" s="5">
        <v>93581.0</v>
      </c>
      <c r="G89" s="5" t="s">
        <v>35</v>
      </c>
      <c r="H89" s="5" t="s">
        <v>52</v>
      </c>
      <c r="I89" s="5"/>
      <c r="J89" s="7" t="str">
        <f t="shared" si="23"/>
        <v>Chain et al. 2005. Infect Immun. 73:8353-61</v>
      </c>
      <c r="K89" s="8" t="str">
        <f t="shared" si="24"/>
        <v>Brucella abortus 2308; accesion number NC_007618</v>
      </c>
      <c r="L89" s="3"/>
      <c r="M89" s="3"/>
      <c r="N89" s="3"/>
      <c r="O89" s="3"/>
      <c r="P89" s="3"/>
      <c r="Q89" s="3"/>
      <c r="R89" s="3"/>
      <c r="S89" s="3"/>
      <c r="T89" s="3"/>
      <c r="U89" s="3"/>
      <c r="V89" s="3"/>
      <c r="W89" s="3"/>
      <c r="X89" s="3"/>
      <c r="Y89" s="3"/>
      <c r="Z89" s="3"/>
    </row>
    <row r="90" ht="30.0" customHeight="1">
      <c r="A90" s="5" t="s">
        <v>296</v>
      </c>
      <c r="B90" s="5" t="s">
        <v>296</v>
      </c>
      <c r="C90" s="5" t="s">
        <v>297</v>
      </c>
      <c r="D90" s="6"/>
      <c r="E90" s="5">
        <v>93734.0</v>
      </c>
      <c r="F90" s="5">
        <v>93874.0</v>
      </c>
      <c r="G90" s="5" t="s">
        <v>35</v>
      </c>
      <c r="H90" s="5" t="s">
        <v>52</v>
      </c>
      <c r="I90" s="5"/>
      <c r="J90" s="7" t="str">
        <f t="shared" si="23"/>
        <v>Chain et al. 2005. Infect Immun. 73:8353-61</v>
      </c>
      <c r="K90" s="8" t="str">
        <f t="shared" si="24"/>
        <v>Brucella abortus 2308; accesion number NC_007618</v>
      </c>
      <c r="L90" s="3"/>
      <c r="M90" s="3"/>
      <c r="N90" s="3"/>
      <c r="O90" s="3"/>
      <c r="P90" s="3"/>
      <c r="Q90" s="3"/>
      <c r="R90" s="3"/>
      <c r="S90" s="3"/>
      <c r="T90" s="3"/>
      <c r="U90" s="3"/>
      <c r="V90" s="3"/>
      <c r="W90" s="3"/>
      <c r="X90" s="3"/>
      <c r="Y90" s="3"/>
      <c r="Z90" s="3"/>
    </row>
    <row r="91" ht="30.0" customHeight="1">
      <c r="A91" s="5" t="s">
        <v>298</v>
      </c>
      <c r="B91" s="5" t="s">
        <v>299</v>
      </c>
      <c r="C91" s="5" t="s">
        <v>300</v>
      </c>
      <c r="D91" s="6"/>
      <c r="E91" s="5">
        <v>93858.0</v>
      </c>
      <c r="F91" s="5">
        <v>96545.0</v>
      </c>
      <c r="G91" s="5" t="s">
        <v>35</v>
      </c>
      <c r="H91" s="5" t="s">
        <v>301</v>
      </c>
      <c r="I91" s="5" t="s">
        <v>302</v>
      </c>
      <c r="J91" s="7" t="str">
        <f t="shared" si="23"/>
        <v>Chain et al. 2005. Infect Immun. 73:8353-61</v>
      </c>
      <c r="K91" s="8" t="str">
        <f t="shared" si="24"/>
        <v>Brucella abortus 2308; accesion number NC_007618</v>
      </c>
      <c r="L91" s="3"/>
      <c r="M91" s="3"/>
      <c r="N91" s="3"/>
      <c r="O91" s="3"/>
      <c r="P91" s="3"/>
      <c r="Q91" s="3"/>
      <c r="R91" s="3"/>
      <c r="S91" s="3"/>
      <c r="T91" s="3"/>
      <c r="U91" s="3"/>
      <c r="V91" s="3"/>
      <c r="W91" s="3"/>
      <c r="X91" s="3"/>
      <c r="Y91" s="3"/>
      <c r="Z91" s="3"/>
    </row>
    <row r="92" ht="30.0" customHeight="1">
      <c r="A92" s="5" t="s">
        <v>303</v>
      </c>
      <c r="B92" s="5" t="s">
        <v>304</v>
      </c>
      <c r="C92" s="5" t="s">
        <v>305</v>
      </c>
      <c r="D92" s="6"/>
      <c r="E92" s="5">
        <v>96889.0</v>
      </c>
      <c r="F92" s="5">
        <v>97536.0</v>
      </c>
      <c r="G92" s="5"/>
      <c r="H92" s="5" t="s">
        <v>306</v>
      </c>
      <c r="I92" s="5" t="s">
        <v>307</v>
      </c>
      <c r="J92" s="7" t="str">
        <f t="shared" si="23"/>
        <v>Chain et al. 2005. Infect Immun. 73:8353-61</v>
      </c>
      <c r="K92" s="8" t="str">
        <f t="shared" si="24"/>
        <v>Brucella abortus 2308; accesion number NC_007618</v>
      </c>
      <c r="L92" s="3"/>
      <c r="M92" s="3"/>
      <c r="N92" s="3"/>
      <c r="O92" s="3"/>
      <c r="P92" s="3"/>
      <c r="Q92" s="3"/>
      <c r="R92" s="3"/>
      <c r="S92" s="3"/>
      <c r="T92" s="3"/>
      <c r="U92" s="3"/>
      <c r="V92" s="3"/>
      <c r="W92" s="3"/>
      <c r="X92" s="3"/>
      <c r="Y92" s="3"/>
      <c r="Z92" s="3"/>
    </row>
    <row r="93" ht="30.0" customHeight="1">
      <c r="A93" s="5" t="s">
        <v>308</v>
      </c>
      <c r="B93" s="5" t="s">
        <v>309</v>
      </c>
      <c r="C93" s="5" t="s">
        <v>310</v>
      </c>
      <c r="D93" s="6"/>
      <c r="E93" s="5">
        <v>97536.0</v>
      </c>
      <c r="F93" s="5">
        <v>98201.0</v>
      </c>
      <c r="G93" s="5"/>
      <c r="H93" s="5" t="s">
        <v>311</v>
      </c>
      <c r="I93" s="5"/>
      <c r="J93" s="7" t="str">
        <f t="shared" si="23"/>
        <v>Chain et al. 2005. Infect Immun. 73:8353-61</v>
      </c>
      <c r="K93" s="8" t="str">
        <f t="shared" si="24"/>
        <v>Brucella abortus 2308; accesion number NC_007618</v>
      </c>
      <c r="L93" s="3"/>
      <c r="M93" s="3"/>
      <c r="N93" s="3"/>
      <c r="O93" s="3"/>
      <c r="P93" s="3"/>
      <c r="Q93" s="3"/>
      <c r="R93" s="3"/>
      <c r="S93" s="3"/>
      <c r="T93" s="3"/>
      <c r="U93" s="3"/>
      <c r="V93" s="3"/>
      <c r="W93" s="3"/>
      <c r="X93" s="3"/>
      <c r="Y93" s="3"/>
      <c r="Z93" s="3"/>
    </row>
    <row r="94" ht="30.0" customHeight="1">
      <c r="A94" s="5" t="s">
        <v>312</v>
      </c>
      <c r="B94" s="5" t="s">
        <v>313</v>
      </c>
      <c r="C94" s="5" t="s">
        <v>314</v>
      </c>
      <c r="D94" s="6"/>
      <c r="E94" s="5">
        <v>98259.0</v>
      </c>
      <c r="F94" s="5">
        <v>99044.0</v>
      </c>
      <c r="G94" s="5"/>
      <c r="H94" s="5" t="s">
        <v>315</v>
      </c>
      <c r="I94" s="5"/>
      <c r="J94" s="7" t="str">
        <f t="shared" si="23"/>
        <v>Chain et al. 2005. Infect Immun. 73:8353-61</v>
      </c>
      <c r="K94" s="8" t="str">
        <f t="shared" si="24"/>
        <v>Brucella abortus 2308; accesion number NC_007618</v>
      </c>
      <c r="L94" s="3"/>
      <c r="M94" s="3"/>
      <c r="N94" s="3"/>
      <c r="O94" s="3"/>
      <c r="P94" s="3"/>
      <c r="Q94" s="3"/>
      <c r="R94" s="3"/>
      <c r="S94" s="3"/>
      <c r="T94" s="3"/>
      <c r="U94" s="3"/>
      <c r="V94" s="3"/>
      <c r="W94" s="3"/>
      <c r="X94" s="3"/>
      <c r="Y94" s="3"/>
      <c r="Z94" s="3"/>
    </row>
    <row r="95" ht="30.0" customHeight="1">
      <c r="A95" s="5" t="s">
        <v>316</v>
      </c>
      <c r="B95" s="5" t="s">
        <v>316</v>
      </c>
      <c r="C95" s="5" t="s">
        <v>317</v>
      </c>
      <c r="D95" s="6"/>
      <c r="E95" s="5">
        <v>99041.0</v>
      </c>
      <c r="F95" s="5">
        <v>99214.0</v>
      </c>
      <c r="G95" s="5"/>
      <c r="H95" s="5" t="s">
        <v>318</v>
      </c>
      <c r="I95" s="5"/>
      <c r="J95" s="7" t="str">
        <f t="shared" si="23"/>
        <v>Chain et al. 2005. Infect Immun. 73:8353-61</v>
      </c>
      <c r="K95" s="8" t="str">
        <f t="shared" si="24"/>
        <v>Brucella abortus 2308; accesion number NC_007618</v>
      </c>
      <c r="L95" s="3"/>
      <c r="M95" s="3"/>
      <c r="N95" s="3"/>
      <c r="O95" s="3"/>
      <c r="P95" s="3"/>
      <c r="Q95" s="3"/>
      <c r="R95" s="3"/>
      <c r="S95" s="3"/>
      <c r="T95" s="3"/>
      <c r="U95" s="3"/>
      <c r="V95" s="3"/>
      <c r="W95" s="3"/>
      <c r="X95" s="3"/>
      <c r="Y95" s="3"/>
      <c r="Z95" s="3"/>
    </row>
    <row r="96" ht="30.0" customHeight="1">
      <c r="A96" s="5" t="s">
        <v>319</v>
      </c>
      <c r="B96" s="5" t="s">
        <v>320</v>
      </c>
      <c r="C96" s="5" t="s">
        <v>321</v>
      </c>
      <c r="D96" s="6"/>
      <c r="E96" s="5">
        <v>99211.0</v>
      </c>
      <c r="F96" s="5">
        <v>99822.0</v>
      </c>
      <c r="G96" s="5"/>
      <c r="H96" s="5" t="s">
        <v>322</v>
      </c>
      <c r="I96" s="5"/>
      <c r="J96" s="7" t="str">
        <f t="shared" si="23"/>
        <v>Chain et al. 2005. Infect Immun. 73:8353-61</v>
      </c>
      <c r="K96" s="8" t="str">
        <f t="shared" si="24"/>
        <v>Brucella abortus 2308; accesion number NC_007618</v>
      </c>
      <c r="L96" s="3"/>
      <c r="M96" s="3"/>
      <c r="N96" s="3"/>
      <c r="O96" s="3"/>
      <c r="P96" s="3"/>
      <c r="Q96" s="3"/>
      <c r="R96" s="3"/>
      <c r="S96" s="3"/>
      <c r="T96" s="3"/>
      <c r="U96" s="3"/>
      <c r="V96" s="3"/>
      <c r="W96" s="3"/>
      <c r="X96" s="3"/>
      <c r="Y96" s="3"/>
      <c r="Z96" s="3"/>
    </row>
    <row r="97" ht="30.0" customHeight="1">
      <c r="A97" s="5" t="s">
        <v>323</v>
      </c>
      <c r="B97" s="5" t="s">
        <v>324</v>
      </c>
      <c r="C97" s="5" t="s">
        <v>325</v>
      </c>
      <c r="D97" s="6"/>
      <c r="E97" s="5">
        <v>100071.0</v>
      </c>
      <c r="F97" s="5">
        <v>101906.0</v>
      </c>
      <c r="G97" s="5" t="s">
        <v>35</v>
      </c>
      <c r="H97" s="5" t="s">
        <v>326</v>
      </c>
      <c r="I97" s="5" t="s">
        <v>327</v>
      </c>
      <c r="J97" s="7" t="str">
        <f t="shared" si="23"/>
        <v>Chain et al. 2005. Infect Immun. 73:8353-61</v>
      </c>
      <c r="K97" s="8" t="str">
        <f t="shared" si="24"/>
        <v>Brucella abortus 2308; accesion number NC_007618</v>
      </c>
      <c r="L97" s="3"/>
      <c r="M97" s="3"/>
      <c r="N97" s="3"/>
      <c r="O97" s="3"/>
      <c r="P97" s="3"/>
      <c r="Q97" s="3"/>
      <c r="R97" s="3"/>
      <c r="S97" s="3"/>
      <c r="T97" s="3"/>
      <c r="U97" s="3"/>
      <c r="V97" s="3"/>
      <c r="W97" s="3"/>
      <c r="X97" s="3"/>
      <c r="Y97" s="3"/>
      <c r="Z97" s="3"/>
    </row>
    <row r="98" ht="30.0" customHeight="1">
      <c r="A98" s="5" t="s">
        <v>328</v>
      </c>
      <c r="B98" s="5" t="s">
        <v>328</v>
      </c>
      <c r="C98" s="5" t="s">
        <v>329</v>
      </c>
      <c r="D98" s="6"/>
      <c r="E98" s="5">
        <v>102087.0</v>
      </c>
      <c r="F98" s="5">
        <v>102224.0</v>
      </c>
      <c r="G98" s="5"/>
      <c r="H98" s="5" t="s">
        <v>52</v>
      </c>
      <c r="I98" s="5"/>
      <c r="J98" s="7" t="str">
        <f t="shared" si="23"/>
        <v>Chain et al. 2005. Infect Immun. 73:8353-61</v>
      </c>
      <c r="K98" s="8" t="str">
        <f t="shared" si="24"/>
        <v>Brucella abortus 2308; accesion number NC_007618</v>
      </c>
      <c r="L98" s="3"/>
      <c r="M98" s="3"/>
      <c r="N98" s="3"/>
      <c r="O98" s="3"/>
      <c r="P98" s="3"/>
      <c r="Q98" s="3"/>
      <c r="R98" s="3"/>
      <c r="S98" s="3"/>
      <c r="T98" s="3"/>
      <c r="U98" s="3"/>
      <c r="V98" s="3"/>
      <c r="W98" s="3"/>
      <c r="X98" s="3"/>
      <c r="Y98" s="3"/>
      <c r="Z98" s="3"/>
    </row>
    <row r="99" ht="30.0" customHeight="1">
      <c r="A99" s="5" t="s">
        <v>330</v>
      </c>
      <c r="B99" s="5" t="s">
        <v>330</v>
      </c>
      <c r="C99" s="5" t="s">
        <v>331</v>
      </c>
      <c r="D99" s="6"/>
      <c r="E99" s="5">
        <v>102305.0</v>
      </c>
      <c r="F99" s="5">
        <v>102658.0</v>
      </c>
      <c r="G99" s="5" t="s">
        <v>35</v>
      </c>
      <c r="H99" s="5" t="s">
        <v>52</v>
      </c>
      <c r="I99" s="5"/>
      <c r="J99" s="7" t="str">
        <f t="shared" si="23"/>
        <v>Chain et al. 2005. Infect Immun. 73:8353-61</v>
      </c>
      <c r="K99" s="8" t="str">
        <f t="shared" si="24"/>
        <v>Brucella abortus 2308; accesion number NC_007618</v>
      </c>
      <c r="L99" s="3"/>
      <c r="M99" s="3"/>
      <c r="N99" s="3"/>
      <c r="O99" s="3"/>
      <c r="P99" s="3"/>
      <c r="Q99" s="3"/>
      <c r="R99" s="3"/>
      <c r="S99" s="3"/>
      <c r="T99" s="3"/>
      <c r="U99" s="3"/>
      <c r="V99" s="3"/>
      <c r="W99" s="3"/>
      <c r="X99" s="3"/>
      <c r="Y99" s="3"/>
      <c r="Z99" s="3"/>
    </row>
    <row r="100" ht="30.0" customHeight="1">
      <c r="A100" s="5" t="s">
        <v>332</v>
      </c>
      <c r="B100" s="5" t="s">
        <v>332</v>
      </c>
      <c r="C100" s="5" t="s">
        <v>333</v>
      </c>
      <c r="D100" s="6"/>
      <c r="E100" s="5">
        <v>102763.0</v>
      </c>
      <c r="F100" s="5">
        <v>103140.0</v>
      </c>
      <c r="G100" s="5" t="s">
        <v>35</v>
      </c>
      <c r="H100" s="5" t="s">
        <v>334</v>
      </c>
      <c r="I100" s="5"/>
      <c r="J100" s="7" t="str">
        <f t="shared" si="23"/>
        <v>Chain et al. 2005. Infect Immun. 73:8353-61</v>
      </c>
      <c r="K100" s="8" t="str">
        <f t="shared" si="24"/>
        <v>Brucella abortus 2308; accesion number NC_007618</v>
      </c>
      <c r="L100" s="3"/>
      <c r="M100" s="3"/>
      <c r="N100" s="3"/>
      <c r="O100" s="3"/>
      <c r="P100" s="3"/>
      <c r="Q100" s="3"/>
      <c r="R100" s="3"/>
      <c r="S100" s="3"/>
      <c r="T100" s="3"/>
      <c r="U100" s="3"/>
      <c r="V100" s="3"/>
      <c r="W100" s="3"/>
      <c r="X100" s="3"/>
      <c r="Y100" s="3"/>
      <c r="Z100" s="3"/>
    </row>
    <row r="101" ht="30.0" customHeight="1">
      <c r="A101" s="5" t="s">
        <v>335</v>
      </c>
      <c r="B101" s="5" t="s">
        <v>335</v>
      </c>
      <c r="C101" s="5" t="s">
        <v>336</v>
      </c>
      <c r="D101" s="6"/>
      <c r="E101" s="5">
        <v>103315.0</v>
      </c>
      <c r="F101" s="5">
        <v>103551.0</v>
      </c>
      <c r="G101" s="5" t="s">
        <v>35</v>
      </c>
      <c r="H101" s="5" t="s">
        <v>337</v>
      </c>
      <c r="I101" s="5"/>
      <c r="J101" s="7" t="str">
        <f t="shared" si="23"/>
        <v>Chain et al. 2005. Infect Immun. 73:8353-61</v>
      </c>
      <c r="K101" s="8" t="str">
        <f t="shared" si="24"/>
        <v>Brucella abortus 2308; accesion number NC_007618</v>
      </c>
      <c r="L101" s="3"/>
      <c r="M101" s="3"/>
      <c r="N101" s="3"/>
      <c r="O101" s="3"/>
      <c r="P101" s="3"/>
      <c r="Q101" s="3"/>
      <c r="R101" s="3"/>
      <c r="S101" s="3"/>
      <c r="T101" s="3"/>
      <c r="U101" s="3"/>
      <c r="V101" s="3"/>
      <c r="W101" s="3"/>
      <c r="X101" s="3"/>
      <c r="Y101" s="3"/>
      <c r="Z101" s="3"/>
    </row>
    <row r="102" ht="30.0" customHeight="1">
      <c r="A102" s="5" t="s">
        <v>338</v>
      </c>
      <c r="B102" s="5" t="s">
        <v>338</v>
      </c>
      <c r="C102" s="5" t="s">
        <v>339</v>
      </c>
      <c r="D102" s="6"/>
      <c r="E102" s="5">
        <v>104204.0</v>
      </c>
      <c r="F102" s="5">
        <v>104608.0</v>
      </c>
      <c r="G102" s="5"/>
      <c r="H102" s="5" t="s">
        <v>52</v>
      </c>
      <c r="I102" s="5"/>
      <c r="J102" s="7" t="str">
        <f t="shared" si="23"/>
        <v>Chain et al. 2005. Infect Immun. 73:8353-61</v>
      </c>
      <c r="K102" s="8" t="str">
        <f t="shared" si="24"/>
        <v>Brucella abortus 2308; accesion number NC_007618</v>
      </c>
      <c r="L102" s="3"/>
      <c r="M102" s="3"/>
      <c r="N102" s="3"/>
      <c r="O102" s="3"/>
      <c r="P102" s="3"/>
      <c r="Q102" s="3"/>
      <c r="R102" s="3"/>
      <c r="S102" s="3"/>
      <c r="T102" s="3"/>
      <c r="U102" s="3"/>
      <c r="V102" s="3"/>
      <c r="W102" s="3"/>
      <c r="X102" s="3"/>
      <c r="Y102" s="3"/>
      <c r="Z102" s="3"/>
    </row>
    <row r="103" ht="30.0" customHeight="1">
      <c r="A103" s="5" t="s">
        <v>340</v>
      </c>
      <c r="B103" s="5" t="s">
        <v>340</v>
      </c>
      <c r="C103" s="5" t="s">
        <v>341</v>
      </c>
      <c r="D103" s="6"/>
      <c r="E103" s="5">
        <v>104694.0</v>
      </c>
      <c r="F103" s="5">
        <v>105398.0</v>
      </c>
      <c r="G103" s="5" t="s">
        <v>35</v>
      </c>
      <c r="H103" s="5" t="s">
        <v>342</v>
      </c>
      <c r="I103" s="5"/>
      <c r="J103" s="7" t="str">
        <f t="shared" si="23"/>
        <v>Chain et al. 2005. Infect Immun. 73:8353-61</v>
      </c>
      <c r="K103" s="8" t="str">
        <f t="shared" si="24"/>
        <v>Brucella abortus 2308; accesion number NC_007618</v>
      </c>
      <c r="L103" s="3"/>
      <c r="M103" s="3"/>
      <c r="N103" s="3"/>
      <c r="O103" s="3"/>
      <c r="P103" s="3"/>
      <c r="Q103" s="3"/>
      <c r="R103" s="3"/>
      <c r="S103" s="3"/>
      <c r="T103" s="3"/>
      <c r="U103" s="3"/>
      <c r="V103" s="3"/>
      <c r="W103" s="3"/>
      <c r="X103" s="3"/>
      <c r="Y103" s="3"/>
      <c r="Z103" s="3"/>
    </row>
    <row r="104" ht="30.0" customHeight="1">
      <c r="A104" s="5" t="s">
        <v>343</v>
      </c>
      <c r="B104" s="5" t="s">
        <v>343</v>
      </c>
      <c r="C104" s="5" t="s">
        <v>344</v>
      </c>
      <c r="D104" s="6"/>
      <c r="E104" s="5">
        <v>105470.0</v>
      </c>
      <c r="F104" s="5">
        <v>106288.0</v>
      </c>
      <c r="G104" s="5"/>
      <c r="H104" s="5" t="s">
        <v>52</v>
      </c>
      <c r="I104" s="5"/>
      <c r="J104" s="7" t="str">
        <f t="shared" si="23"/>
        <v>Chain et al. 2005. Infect Immun. 73:8353-61</v>
      </c>
      <c r="K104" s="8" t="str">
        <f t="shared" si="24"/>
        <v>Brucella abortus 2308; accesion number NC_007618</v>
      </c>
      <c r="L104" s="3"/>
      <c r="M104" s="3"/>
      <c r="N104" s="3"/>
      <c r="O104" s="3"/>
      <c r="P104" s="3"/>
      <c r="Q104" s="3"/>
      <c r="R104" s="3"/>
      <c r="S104" s="3"/>
      <c r="T104" s="3"/>
      <c r="U104" s="3"/>
      <c r="V104" s="3"/>
      <c r="W104" s="3"/>
      <c r="X104" s="3"/>
      <c r="Y104" s="3"/>
      <c r="Z104" s="3"/>
    </row>
    <row r="105" ht="30.0" customHeight="1">
      <c r="A105" s="5" t="s">
        <v>345</v>
      </c>
      <c r="B105" s="5" t="s">
        <v>345</v>
      </c>
      <c r="C105" s="5" t="s">
        <v>346</v>
      </c>
      <c r="D105" s="6"/>
      <c r="E105" s="5">
        <v>106566.0</v>
      </c>
      <c r="F105" s="5">
        <v>107594.0</v>
      </c>
      <c r="G105" s="5"/>
      <c r="H105" s="5" t="s">
        <v>347</v>
      </c>
      <c r="I105" s="5"/>
      <c r="J105" s="7" t="str">
        <f t="shared" si="23"/>
        <v>Chain et al. 2005. Infect Immun. 73:8353-61</v>
      </c>
      <c r="K105" s="8" t="str">
        <f t="shared" si="24"/>
        <v>Brucella abortus 2308; accesion number NC_007618</v>
      </c>
      <c r="L105" s="3"/>
      <c r="M105" s="3"/>
      <c r="N105" s="3"/>
      <c r="O105" s="3"/>
      <c r="P105" s="3"/>
      <c r="Q105" s="3"/>
      <c r="R105" s="3"/>
      <c r="S105" s="3"/>
      <c r="T105" s="3"/>
      <c r="U105" s="3"/>
      <c r="V105" s="3"/>
      <c r="W105" s="3"/>
      <c r="X105" s="3"/>
      <c r="Y105" s="3"/>
      <c r="Z105" s="3"/>
    </row>
    <row r="106" ht="30.0" customHeight="1">
      <c r="A106" s="5" t="s">
        <v>348</v>
      </c>
      <c r="B106" s="5" t="s">
        <v>348</v>
      </c>
      <c r="C106" s="5" t="s">
        <v>349</v>
      </c>
      <c r="D106" s="6"/>
      <c r="E106" s="5">
        <v>107689.0</v>
      </c>
      <c r="F106" s="5">
        <v>108555.0</v>
      </c>
      <c r="G106" s="5"/>
      <c r="H106" s="5" t="s">
        <v>350</v>
      </c>
      <c r="I106" s="5"/>
      <c r="J106" s="7" t="str">
        <f t="shared" si="23"/>
        <v>Chain et al. 2005. Infect Immun. 73:8353-61</v>
      </c>
      <c r="K106" s="8" t="str">
        <f t="shared" si="24"/>
        <v>Brucella abortus 2308; accesion number NC_007618</v>
      </c>
      <c r="L106" s="3"/>
      <c r="M106" s="3"/>
      <c r="N106" s="3"/>
      <c r="O106" s="3"/>
      <c r="P106" s="3"/>
      <c r="Q106" s="3"/>
      <c r="R106" s="3"/>
      <c r="S106" s="3"/>
      <c r="T106" s="3"/>
      <c r="U106" s="3"/>
      <c r="V106" s="3"/>
      <c r="W106" s="3"/>
      <c r="X106" s="3"/>
      <c r="Y106" s="3"/>
      <c r="Z106" s="3"/>
    </row>
    <row r="107" ht="30.0" customHeight="1">
      <c r="A107" s="5" t="s">
        <v>351</v>
      </c>
      <c r="B107" s="5" t="s">
        <v>352</v>
      </c>
      <c r="C107" s="5" t="s">
        <v>353</v>
      </c>
      <c r="D107" s="6"/>
      <c r="E107" s="5">
        <v>108545.0</v>
      </c>
      <c r="F107" s="5">
        <v>109411.0</v>
      </c>
      <c r="G107" s="5"/>
      <c r="H107" s="5" t="s">
        <v>350</v>
      </c>
      <c r="I107" s="5"/>
      <c r="J107" s="7" t="str">
        <f t="shared" si="23"/>
        <v>Chain et al. 2005. Infect Immun. 73:8353-61</v>
      </c>
      <c r="K107" s="8" t="str">
        <f t="shared" si="24"/>
        <v>Brucella abortus 2308; accesion number NC_007618</v>
      </c>
      <c r="L107" s="3"/>
      <c r="M107" s="3"/>
      <c r="N107" s="3"/>
      <c r="O107" s="3"/>
      <c r="P107" s="3"/>
      <c r="Q107" s="3"/>
      <c r="R107" s="3"/>
      <c r="S107" s="3"/>
      <c r="T107" s="3"/>
      <c r="U107" s="3"/>
      <c r="V107" s="3"/>
      <c r="W107" s="3"/>
      <c r="X107" s="3"/>
      <c r="Y107" s="3"/>
      <c r="Z107" s="3"/>
    </row>
    <row r="108" ht="30.0" customHeight="1">
      <c r="A108" s="5" t="s">
        <v>354</v>
      </c>
      <c r="B108" s="5" t="s">
        <v>354</v>
      </c>
      <c r="C108" s="5" t="s">
        <v>355</v>
      </c>
      <c r="D108" s="6"/>
      <c r="E108" s="5">
        <v>109509.0</v>
      </c>
      <c r="F108" s="5">
        <v>110588.0</v>
      </c>
      <c r="G108" s="5"/>
      <c r="H108" s="5" t="s">
        <v>39</v>
      </c>
      <c r="I108" s="5"/>
      <c r="J108" s="7" t="str">
        <f t="shared" si="23"/>
        <v>Chain et al. 2005. Infect Immun. 73:8353-61</v>
      </c>
      <c r="K108" s="8" t="str">
        <f t="shared" si="24"/>
        <v>Brucella abortus 2308; accesion number NC_007618</v>
      </c>
      <c r="L108" s="3"/>
      <c r="M108" s="3"/>
      <c r="N108" s="3"/>
      <c r="O108" s="3"/>
      <c r="P108" s="3"/>
      <c r="Q108" s="3"/>
      <c r="R108" s="3"/>
      <c r="S108" s="3"/>
      <c r="T108" s="3"/>
      <c r="U108" s="3"/>
      <c r="V108" s="3"/>
      <c r="W108" s="3"/>
      <c r="X108" s="3"/>
      <c r="Y108" s="3"/>
      <c r="Z108" s="3"/>
    </row>
    <row r="109" ht="30.0" customHeight="1">
      <c r="A109" s="5" t="s">
        <v>356</v>
      </c>
      <c r="B109" s="5" t="s">
        <v>357</v>
      </c>
      <c r="C109" s="5" t="s">
        <v>358</v>
      </c>
      <c r="D109" s="6"/>
      <c r="E109" s="5">
        <v>110974.0</v>
      </c>
      <c r="F109" s="5">
        <v>119577.0</v>
      </c>
      <c r="G109" s="5"/>
      <c r="H109" s="5" t="s">
        <v>359</v>
      </c>
      <c r="I109" s="5"/>
      <c r="J109" s="8" t="str">
        <f>HYPERLINK("http://www.ncbi.nlm.nih.gov/pubmed/16603625","Ciocchini et al. 2006. Glycobiology.16(7):679-91")</f>
        <v>Ciocchini et al. 2006. Glycobiology.16(7):679-91</v>
      </c>
      <c r="K109" s="9"/>
      <c r="L109" s="9"/>
      <c r="M109" s="3"/>
      <c r="N109" s="3"/>
      <c r="O109" s="3"/>
      <c r="P109" s="3"/>
      <c r="Q109" s="3"/>
      <c r="R109" s="3"/>
      <c r="S109" s="3"/>
      <c r="T109" s="3"/>
      <c r="U109" s="3"/>
      <c r="V109" s="3"/>
      <c r="W109" s="3"/>
      <c r="X109" s="3"/>
      <c r="Y109" s="3"/>
      <c r="Z109" s="3"/>
    </row>
    <row r="110" ht="30.0" customHeight="1">
      <c r="A110" s="5" t="s">
        <v>360</v>
      </c>
      <c r="B110" s="5" t="s">
        <v>361</v>
      </c>
      <c r="C110" s="5" t="s">
        <v>362</v>
      </c>
      <c r="D110" s="6"/>
      <c r="E110" s="5">
        <v>119667.0</v>
      </c>
      <c r="F110" s="5">
        <v>120971.0</v>
      </c>
      <c r="G110" s="5"/>
      <c r="H110" s="5" t="s">
        <v>363</v>
      </c>
      <c r="I110" s="5" t="s">
        <v>364</v>
      </c>
      <c r="J110" s="7" t="str">
        <f t="shared" ref="J110:J125" si="25">HYPERLINK("http://www.ncbi.nlm.nih.gov/pubmed/?term=16299333","Chain et al. 2005. Infect Immun. 73:8353-61")</f>
        <v>Chain et al. 2005. Infect Immun. 73:8353-61</v>
      </c>
      <c r="K110" s="8" t="str">
        <f t="shared" ref="K110:K116" si="26">HYPERLINK("http://www.ncbi.nlm.nih.gov/nuccore/NC_007618","Brucella abortus 2308; accesion number NC_007618")</f>
        <v>Brucella abortus 2308; accesion number NC_007618</v>
      </c>
      <c r="L110" s="3"/>
      <c r="M110" s="3"/>
      <c r="N110" s="3"/>
      <c r="O110" s="3"/>
      <c r="P110" s="3"/>
      <c r="Q110" s="3"/>
      <c r="R110" s="3"/>
      <c r="S110" s="3"/>
      <c r="T110" s="3"/>
      <c r="U110" s="3"/>
      <c r="V110" s="3"/>
      <c r="W110" s="3"/>
      <c r="X110" s="3"/>
      <c r="Y110" s="3"/>
      <c r="Z110" s="3"/>
    </row>
    <row r="111" ht="30.0" customHeight="1">
      <c r="A111" s="5" t="s">
        <v>365</v>
      </c>
      <c r="B111" s="5" t="s">
        <v>365</v>
      </c>
      <c r="C111" s="5" t="s">
        <v>366</v>
      </c>
      <c r="D111" s="6"/>
      <c r="E111" s="5">
        <v>121013.0</v>
      </c>
      <c r="F111" s="5">
        <v>121843.0</v>
      </c>
      <c r="G111" s="5" t="s">
        <v>35</v>
      </c>
      <c r="H111" s="5" t="s">
        <v>367</v>
      </c>
      <c r="I111" s="5" t="s">
        <v>368</v>
      </c>
      <c r="J111" s="7" t="str">
        <f t="shared" si="25"/>
        <v>Chain et al. 2005. Infect Immun. 73:8353-61</v>
      </c>
      <c r="K111" s="8" t="str">
        <f t="shared" si="26"/>
        <v>Brucella abortus 2308; accesion number NC_007618</v>
      </c>
      <c r="L111" s="3"/>
      <c r="M111" s="3"/>
      <c r="N111" s="3"/>
      <c r="O111" s="3"/>
      <c r="P111" s="3"/>
      <c r="Q111" s="3"/>
      <c r="R111" s="3"/>
      <c r="S111" s="3"/>
      <c r="T111" s="3"/>
      <c r="U111" s="3"/>
      <c r="V111" s="3"/>
      <c r="W111" s="3"/>
      <c r="X111" s="3"/>
      <c r="Y111" s="3"/>
      <c r="Z111" s="3"/>
    </row>
    <row r="112" ht="30.0" customHeight="1">
      <c r="A112" s="5" t="s">
        <v>369</v>
      </c>
      <c r="B112" s="5" t="s">
        <v>369</v>
      </c>
      <c r="C112" s="5" t="s">
        <v>370</v>
      </c>
      <c r="D112" s="6"/>
      <c r="E112" s="5">
        <v>121953.0</v>
      </c>
      <c r="F112" s="5">
        <v>122741.0</v>
      </c>
      <c r="G112" s="5" t="s">
        <v>35</v>
      </c>
      <c r="H112" s="5" t="s">
        <v>371</v>
      </c>
      <c r="I112" s="5"/>
      <c r="J112" s="7" t="str">
        <f t="shared" si="25"/>
        <v>Chain et al. 2005. Infect Immun. 73:8353-61</v>
      </c>
      <c r="K112" s="8" t="str">
        <f t="shared" si="26"/>
        <v>Brucella abortus 2308; accesion number NC_007618</v>
      </c>
      <c r="L112" s="3"/>
      <c r="M112" s="3"/>
      <c r="N112" s="3"/>
      <c r="O112" s="3"/>
      <c r="P112" s="3"/>
      <c r="Q112" s="3"/>
      <c r="R112" s="3"/>
      <c r="S112" s="3"/>
      <c r="T112" s="3"/>
      <c r="U112" s="3"/>
      <c r="V112" s="3"/>
      <c r="W112" s="3"/>
      <c r="X112" s="3"/>
      <c r="Y112" s="3"/>
      <c r="Z112" s="3"/>
    </row>
    <row r="113" ht="30.0" customHeight="1">
      <c r="A113" s="5" t="s">
        <v>372</v>
      </c>
      <c r="B113" s="5" t="s">
        <v>373</v>
      </c>
      <c r="C113" s="5" t="s">
        <v>374</v>
      </c>
      <c r="D113" s="6"/>
      <c r="E113" s="5">
        <v>122764.0</v>
      </c>
      <c r="F113" s="5">
        <v>123690.0</v>
      </c>
      <c r="G113" s="5" t="s">
        <v>35</v>
      </c>
      <c r="H113" s="5" t="s">
        <v>375</v>
      </c>
      <c r="I113" s="5"/>
      <c r="J113" s="7" t="str">
        <f t="shared" si="25"/>
        <v>Chain et al. 2005. Infect Immun. 73:8353-61</v>
      </c>
      <c r="K113" s="8" t="str">
        <f t="shared" si="26"/>
        <v>Brucella abortus 2308; accesion number NC_007618</v>
      </c>
      <c r="L113" s="3"/>
      <c r="M113" s="3"/>
      <c r="N113" s="3"/>
      <c r="O113" s="3"/>
      <c r="P113" s="3"/>
      <c r="Q113" s="3"/>
      <c r="R113" s="3"/>
      <c r="S113" s="3"/>
      <c r="T113" s="3"/>
      <c r="U113" s="3"/>
      <c r="V113" s="3"/>
      <c r="W113" s="3"/>
      <c r="X113" s="3"/>
      <c r="Y113" s="3"/>
      <c r="Z113" s="3"/>
    </row>
    <row r="114" ht="30.0" customHeight="1">
      <c r="A114" s="5" t="s">
        <v>376</v>
      </c>
      <c r="B114" s="5" t="s">
        <v>376</v>
      </c>
      <c r="C114" s="5" t="s">
        <v>377</v>
      </c>
      <c r="D114" s="6"/>
      <c r="E114" s="5">
        <v>123781.0</v>
      </c>
      <c r="F114" s="5">
        <v>124587.0</v>
      </c>
      <c r="G114" s="5" t="s">
        <v>35</v>
      </c>
      <c r="H114" s="5" t="s">
        <v>378</v>
      </c>
      <c r="I114" s="5"/>
      <c r="J114" s="7" t="str">
        <f t="shared" si="25"/>
        <v>Chain et al. 2005. Infect Immun. 73:8353-61</v>
      </c>
      <c r="K114" s="8" t="str">
        <f t="shared" si="26"/>
        <v>Brucella abortus 2308; accesion number NC_007618</v>
      </c>
      <c r="L114" s="3"/>
      <c r="M114" s="3"/>
      <c r="N114" s="3"/>
      <c r="O114" s="3"/>
      <c r="P114" s="3"/>
      <c r="Q114" s="3"/>
      <c r="R114" s="3"/>
      <c r="S114" s="3"/>
      <c r="T114" s="3"/>
      <c r="U114" s="3"/>
      <c r="V114" s="3"/>
      <c r="W114" s="3"/>
      <c r="X114" s="3"/>
      <c r="Y114" s="3"/>
      <c r="Z114" s="3"/>
    </row>
    <row r="115" ht="30.0" customHeight="1">
      <c r="A115" s="5" t="s">
        <v>379</v>
      </c>
      <c r="B115" s="5" t="s">
        <v>380</v>
      </c>
      <c r="C115" s="5" t="s">
        <v>381</v>
      </c>
      <c r="D115" s="6"/>
      <c r="E115" s="5">
        <v>124708.0</v>
      </c>
      <c r="F115" s="5">
        <v>126999.0</v>
      </c>
      <c r="G115" s="5" t="s">
        <v>35</v>
      </c>
      <c r="H115" s="5" t="s">
        <v>382</v>
      </c>
      <c r="I115" s="5"/>
      <c r="J115" s="7" t="str">
        <f t="shared" si="25"/>
        <v>Chain et al. 2005. Infect Immun. 73:8353-61</v>
      </c>
      <c r="K115" s="8" t="str">
        <f t="shared" si="26"/>
        <v>Brucella abortus 2308; accesion number NC_007618</v>
      </c>
      <c r="L115" s="3"/>
      <c r="M115" s="3"/>
      <c r="N115" s="3"/>
      <c r="O115" s="3"/>
      <c r="P115" s="3"/>
      <c r="Q115" s="3"/>
      <c r="R115" s="3"/>
      <c r="S115" s="3"/>
      <c r="T115" s="3"/>
      <c r="U115" s="3"/>
      <c r="V115" s="3"/>
      <c r="W115" s="3"/>
      <c r="X115" s="3"/>
      <c r="Y115" s="3"/>
      <c r="Z115" s="3"/>
    </row>
    <row r="116" ht="30.0" customHeight="1">
      <c r="A116" s="5" t="s">
        <v>383</v>
      </c>
      <c r="B116" s="5" t="s">
        <v>383</v>
      </c>
      <c r="C116" s="5" t="s">
        <v>384</v>
      </c>
      <c r="D116" s="6"/>
      <c r="E116" s="5">
        <v>127205.0</v>
      </c>
      <c r="F116" s="5">
        <v>127897.0</v>
      </c>
      <c r="G116" s="5" t="s">
        <v>35</v>
      </c>
      <c r="H116" s="5" t="s">
        <v>385</v>
      </c>
      <c r="I116" s="5" t="s">
        <v>386</v>
      </c>
      <c r="J116" s="7" t="str">
        <f t="shared" si="25"/>
        <v>Chain et al. 2005. Infect Immun. 73:8353-61</v>
      </c>
      <c r="K116" s="8" t="str">
        <f t="shared" si="26"/>
        <v>Brucella abortus 2308; accesion number NC_007618</v>
      </c>
      <c r="L116" s="8" t="str">
        <f t="shared" ref="L116:L117" si="27">HYPERLINK("https://www.ncbi.nlm.nih.gov/pubmed/12874309","Sahli et al. 2003. Infect Immun. 71:4326-32")</f>
        <v>Sahli et al. 2003. Infect Immun. 71:4326-32</v>
      </c>
      <c r="M116" s="3"/>
      <c r="N116" s="3"/>
      <c r="O116" s="3"/>
      <c r="P116" s="3"/>
      <c r="Q116" s="3"/>
      <c r="R116" s="3"/>
      <c r="S116" s="3"/>
      <c r="T116" s="3"/>
      <c r="U116" s="3"/>
      <c r="V116" s="3"/>
      <c r="W116" s="3"/>
      <c r="X116" s="3"/>
      <c r="Y116" s="3"/>
      <c r="Z116" s="3"/>
    </row>
    <row r="117" ht="30.0" customHeight="1">
      <c r="A117" s="5" t="s">
        <v>387</v>
      </c>
      <c r="B117" s="5" t="s">
        <v>387</v>
      </c>
      <c r="C117" s="5" t="s">
        <v>388</v>
      </c>
      <c r="D117" s="6"/>
      <c r="E117" s="5">
        <v>128164.0</v>
      </c>
      <c r="F117" s="5">
        <v>128850.0</v>
      </c>
      <c r="G117" s="5" t="s">
        <v>35</v>
      </c>
      <c r="H117" s="5" t="s">
        <v>389</v>
      </c>
      <c r="I117" s="5" t="s">
        <v>390</v>
      </c>
      <c r="J117" s="7" t="str">
        <f t="shared" si="25"/>
        <v>Chain et al. 2005. Infect Immun. 73:8353-61</v>
      </c>
      <c r="K117" s="8" t="str">
        <f>HYPERLINK("https://www.ncbi.nlm.nih.gov/pubmed/12203900","Wagner et al. 2002. Proteomics. 2: 1047-60")</f>
        <v>Wagner et al. 2002. Proteomics. 2: 1047-60</v>
      </c>
      <c r="L117" s="8" t="str">
        <f t="shared" si="27"/>
        <v>Sahli et al. 2003. Infect Immun. 71:4326-32</v>
      </c>
      <c r="M117" s="3"/>
      <c r="N117" s="3"/>
      <c r="O117" s="3"/>
      <c r="P117" s="3"/>
      <c r="Q117" s="3"/>
      <c r="R117" s="3"/>
      <c r="S117" s="3"/>
      <c r="T117" s="3"/>
      <c r="U117" s="3"/>
      <c r="V117" s="3"/>
      <c r="W117" s="3"/>
      <c r="X117" s="3"/>
      <c r="Y117" s="3"/>
      <c r="Z117" s="3"/>
    </row>
    <row r="118" ht="30.0" customHeight="1">
      <c r="A118" s="5" t="s">
        <v>391</v>
      </c>
      <c r="B118" s="5" t="s">
        <v>391</v>
      </c>
      <c r="C118" s="5" t="s">
        <v>392</v>
      </c>
      <c r="D118" s="6"/>
      <c r="E118" s="5">
        <v>129082.0</v>
      </c>
      <c r="F118" s="5">
        <v>129699.0</v>
      </c>
      <c r="G118" s="5" t="s">
        <v>35</v>
      </c>
      <c r="H118" s="5" t="s">
        <v>393</v>
      </c>
      <c r="I118" s="5"/>
      <c r="J118" s="7" t="str">
        <f t="shared" si="25"/>
        <v>Chain et al. 2005. Infect Immun. 73:8353-61</v>
      </c>
      <c r="K118" s="8" t="str">
        <f t="shared" ref="K118:K125" si="28">HYPERLINK("http://www.ncbi.nlm.nih.gov/nuccore/NC_007618","Brucella abortus 2308; accesion number NC_007618")</f>
        <v>Brucella abortus 2308; accesion number NC_007618</v>
      </c>
      <c r="L118" s="3"/>
      <c r="M118" s="3"/>
      <c r="N118" s="3"/>
      <c r="O118" s="3"/>
      <c r="P118" s="3"/>
      <c r="Q118" s="3"/>
      <c r="R118" s="3"/>
      <c r="S118" s="3"/>
      <c r="T118" s="3"/>
      <c r="U118" s="3"/>
      <c r="V118" s="3"/>
      <c r="W118" s="3"/>
      <c r="X118" s="3"/>
      <c r="Y118" s="3"/>
      <c r="Z118" s="3"/>
    </row>
    <row r="119" ht="30.0" customHeight="1">
      <c r="A119" s="5" t="s">
        <v>394</v>
      </c>
      <c r="B119" s="5" t="s">
        <v>394</v>
      </c>
      <c r="C119" s="5" t="s">
        <v>395</v>
      </c>
      <c r="D119" s="6"/>
      <c r="E119" s="5">
        <v>129738.0</v>
      </c>
      <c r="F119" s="5">
        <v>131153.0</v>
      </c>
      <c r="G119" s="5" t="s">
        <v>35</v>
      </c>
      <c r="H119" s="5" t="s">
        <v>52</v>
      </c>
      <c r="I119" s="5"/>
      <c r="J119" s="7" t="str">
        <f t="shared" si="25"/>
        <v>Chain et al. 2005. Infect Immun. 73:8353-61</v>
      </c>
      <c r="K119" s="8" t="str">
        <f t="shared" si="28"/>
        <v>Brucella abortus 2308; accesion number NC_007618</v>
      </c>
      <c r="L119" s="3"/>
      <c r="M119" s="3"/>
      <c r="N119" s="3"/>
      <c r="O119" s="3"/>
      <c r="P119" s="3"/>
      <c r="Q119" s="3"/>
      <c r="R119" s="3"/>
      <c r="S119" s="3"/>
      <c r="T119" s="3"/>
      <c r="U119" s="3"/>
      <c r="V119" s="3"/>
      <c r="W119" s="3"/>
      <c r="X119" s="3"/>
      <c r="Y119" s="3"/>
      <c r="Z119" s="3"/>
    </row>
    <row r="120" ht="30.0" customHeight="1">
      <c r="A120" s="5" t="s">
        <v>396</v>
      </c>
      <c r="B120" s="5" t="s">
        <v>396</v>
      </c>
      <c r="C120" s="5" t="s">
        <v>397</v>
      </c>
      <c r="D120" s="6"/>
      <c r="E120" s="5">
        <v>131306.0</v>
      </c>
      <c r="F120" s="5">
        <v>131632.0</v>
      </c>
      <c r="G120" s="5"/>
      <c r="H120" s="5" t="s">
        <v>52</v>
      </c>
      <c r="I120" s="5"/>
      <c r="J120" s="7" t="str">
        <f t="shared" si="25"/>
        <v>Chain et al. 2005. Infect Immun. 73:8353-61</v>
      </c>
      <c r="K120" s="8" t="str">
        <f t="shared" si="28"/>
        <v>Brucella abortus 2308; accesion number NC_007618</v>
      </c>
      <c r="L120" s="3"/>
      <c r="M120" s="3"/>
      <c r="N120" s="3"/>
      <c r="O120" s="3"/>
      <c r="P120" s="3"/>
      <c r="Q120" s="3"/>
      <c r="R120" s="3"/>
      <c r="S120" s="3"/>
      <c r="T120" s="3"/>
      <c r="U120" s="3"/>
      <c r="V120" s="3"/>
      <c r="W120" s="3"/>
      <c r="X120" s="3"/>
      <c r="Y120" s="3"/>
      <c r="Z120" s="3"/>
    </row>
    <row r="121" ht="30.0" customHeight="1">
      <c r="A121" s="5" t="s">
        <v>398</v>
      </c>
      <c r="B121" s="5" t="s">
        <v>399</v>
      </c>
      <c r="C121" s="5" t="s">
        <v>400</v>
      </c>
      <c r="D121" s="6"/>
      <c r="E121" s="5">
        <v>131714.0</v>
      </c>
      <c r="F121" s="5">
        <v>134650.0</v>
      </c>
      <c r="G121" s="5"/>
      <c r="H121" s="5" t="s">
        <v>401</v>
      </c>
      <c r="I121" s="5" t="s">
        <v>402</v>
      </c>
      <c r="J121" s="7" t="str">
        <f t="shared" si="25"/>
        <v>Chain et al. 2005. Infect Immun. 73:8353-61</v>
      </c>
      <c r="K121" s="8" t="str">
        <f t="shared" si="28"/>
        <v>Brucella abortus 2308; accesion number NC_007618</v>
      </c>
      <c r="L121" s="3"/>
      <c r="M121" s="3"/>
      <c r="N121" s="3"/>
      <c r="O121" s="3"/>
      <c r="P121" s="3"/>
      <c r="Q121" s="3"/>
      <c r="R121" s="3"/>
      <c r="S121" s="3"/>
      <c r="T121" s="3"/>
      <c r="U121" s="3"/>
      <c r="V121" s="3"/>
      <c r="W121" s="3"/>
      <c r="X121" s="3"/>
      <c r="Y121" s="3"/>
      <c r="Z121" s="3"/>
    </row>
    <row r="122" ht="30.0" customHeight="1">
      <c r="A122" s="5" t="s">
        <v>403</v>
      </c>
      <c r="B122" s="5" t="s">
        <v>403</v>
      </c>
      <c r="C122" s="5" t="s">
        <v>404</v>
      </c>
      <c r="D122" s="6"/>
      <c r="E122" s="5">
        <v>134792.0</v>
      </c>
      <c r="F122" s="5">
        <v>136672.0</v>
      </c>
      <c r="G122" s="5"/>
      <c r="H122" s="5" t="s">
        <v>405</v>
      </c>
      <c r="I122" s="5"/>
      <c r="J122" s="7" t="str">
        <f t="shared" si="25"/>
        <v>Chain et al. 2005. Infect Immun. 73:8353-61</v>
      </c>
      <c r="K122" s="8" t="str">
        <f t="shared" si="28"/>
        <v>Brucella abortus 2308; accesion number NC_007618</v>
      </c>
      <c r="L122" s="3"/>
      <c r="M122" s="3"/>
      <c r="N122" s="3"/>
      <c r="O122" s="3"/>
      <c r="P122" s="3"/>
      <c r="Q122" s="3"/>
      <c r="R122" s="3"/>
      <c r="S122" s="3"/>
      <c r="T122" s="3"/>
      <c r="U122" s="3"/>
      <c r="V122" s="3"/>
      <c r="W122" s="3"/>
      <c r="X122" s="3"/>
      <c r="Y122" s="3"/>
      <c r="Z122" s="3"/>
    </row>
    <row r="123" ht="30.0" customHeight="1">
      <c r="A123" s="5" t="s">
        <v>406</v>
      </c>
      <c r="B123" s="5" t="s">
        <v>407</v>
      </c>
      <c r="C123" s="5" t="s">
        <v>408</v>
      </c>
      <c r="D123" s="6"/>
      <c r="E123" s="5">
        <v>136768.0</v>
      </c>
      <c r="F123" s="5">
        <v>139200.0</v>
      </c>
      <c r="G123" s="5" t="s">
        <v>35</v>
      </c>
      <c r="H123" s="5" t="s">
        <v>409</v>
      </c>
      <c r="I123" s="5" t="s">
        <v>410</v>
      </c>
      <c r="J123" s="7" t="str">
        <f t="shared" si="25"/>
        <v>Chain et al. 2005. Infect Immun. 73:8353-61</v>
      </c>
      <c r="K123" s="8" t="str">
        <f t="shared" si="28"/>
        <v>Brucella abortus 2308; accesion number NC_007618</v>
      </c>
      <c r="L123" s="3"/>
      <c r="M123" s="3"/>
      <c r="N123" s="3"/>
      <c r="O123" s="3"/>
      <c r="P123" s="3"/>
      <c r="Q123" s="3"/>
      <c r="R123" s="3"/>
      <c r="S123" s="3"/>
      <c r="T123" s="3"/>
      <c r="U123" s="3"/>
      <c r="V123" s="3"/>
      <c r="W123" s="3"/>
      <c r="X123" s="3"/>
      <c r="Y123" s="3"/>
      <c r="Z123" s="3"/>
    </row>
    <row r="124" ht="30.0" customHeight="1">
      <c r="A124" s="5" t="s">
        <v>411</v>
      </c>
      <c r="B124" s="5" t="s">
        <v>411</v>
      </c>
      <c r="C124" s="5" t="s">
        <v>412</v>
      </c>
      <c r="D124" s="6"/>
      <c r="E124" s="5">
        <v>139260.0</v>
      </c>
      <c r="F124" s="5">
        <v>139427.0</v>
      </c>
      <c r="G124" s="5" t="s">
        <v>35</v>
      </c>
      <c r="H124" s="5" t="s">
        <v>52</v>
      </c>
      <c r="I124" s="5"/>
      <c r="J124" s="7" t="str">
        <f t="shared" si="25"/>
        <v>Chain et al. 2005. Infect Immun. 73:8353-61</v>
      </c>
      <c r="K124" s="8" t="str">
        <f t="shared" si="28"/>
        <v>Brucella abortus 2308; accesion number NC_007618</v>
      </c>
      <c r="L124" s="3"/>
      <c r="M124" s="3"/>
      <c r="N124" s="3"/>
      <c r="O124" s="3"/>
      <c r="P124" s="3"/>
      <c r="Q124" s="3"/>
      <c r="R124" s="3"/>
      <c r="S124" s="3"/>
      <c r="T124" s="3"/>
      <c r="U124" s="3"/>
      <c r="V124" s="3"/>
      <c r="W124" s="3"/>
      <c r="X124" s="3"/>
      <c r="Y124" s="3"/>
      <c r="Z124" s="3"/>
    </row>
    <row r="125" ht="30.0" customHeight="1">
      <c r="A125" s="5" t="s">
        <v>413</v>
      </c>
      <c r="B125" s="5" t="s">
        <v>413</v>
      </c>
      <c r="C125" s="5" t="s">
        <v>414</v>
      </c>
      <c r="D125" s="6"/>
      <c r="E125" s="5">
        <v>139528.0</v>
      </c>
      <c r="F125" s="5">
        <v>140283.0</v>
      </c>
      <c r="G125" s="5" t="s">
        <v>35</v>
      </c>
      <c r="H125" s="5" t="s">
        <v>211</v>
      </c>
      <c r="I125" s="5"/>
      <c r="J125" s="7" t="str">
        <f t="shared" si="25"/>
        <v>Chain et al. 2005. Infect Immun. 73:8353-61</v>
      </c>
      <c r="K125" s="8" t="str">
        <f t="shared" si="28"/>
        <v>Brucella abortus 2308; accesion number NC_007618</v>
      </c>
      <c r="L125" s="3"/>
      <c r="M125" s="3"/>
      <c r="N125" s="3"/>
      <c r="O125" s="3"/>
      <c r="P125" s="3"/>
      <c r="Q125" s="3"/>
      <c r="R125" s="3"/>
      <c r="S125" s="3"/>
      <c r="T125" s="3"/>
      <c r="U125" s="3"/>
      <c r="V125" s="3"/>
      <c r="W125" s="3"/>
      <c r="X125" s="3"/>
      <c r="Y125" s="3"/>
      <c r="Z125" s="3"/>
    </row>
    <row r="126" ht="30.0" customHeight="1">
      <c r="A126" s="5" t="s">
        <v>415</v>
      </c>
      <c r="B126" s="5" t="s">
        <v>415</v>
      </c>
      <c r="C126" s="5" t="s">
        <v>416</v>
      </c>
      <c r="D126" s="6" t="s">
        <v>417</v>
      </c>
      <c r="E126" s="5">
        <v>140372.0</v>
      </c>
      <c r="F126" s="5">
        <v>141027.0</v>
      </c>
      <c r="G126" s="5" t="s">
        <v>35</v>
      </c>
      <c r="H126" s="5"/>
      <c r="I126" s="5" t="s">
        <v>418</v>
      </c>
      <c r="J126" s="11" t="str">
        <f>HYPERLINK("http://www.ncbi.nlm.nih.gov/nuccore/NC_004310.3","Brucella suis 1330 genome; accesion number NC_004310")</f>
        <v>Brucella suis 1330 genome; accesion number NC_004310</v>
      </c>
      <c r="K126" s="13" t="s">
        <v>154</v>
      </c>
      <c r="L126" s="3"/>
      <c r="M126" s="3"/>
      <c r="N126" s="3"/>
      <c r="O126" s="3"/>
      <c r="P126" s="3"/>
      <c r="Q126" s="3"/>
      <c r="R126" s="3"/>
      <c r="S126" s="3"/>
      <c r="T126" s="3"/>
      <c r="U126" s="3"/>
      <c r="V126" s="3"/>
      <c r="W126" s="3"/>
      <c r="X126" s="3"/>
      <c r="Y126" s="3"/>
      <c r="Z126" s="3"/>
    </row>
    <row r="127" ht="30.0" customHeight="1">
      <c r="A127" s="5" t="s">
        <v>419</v>
      </c>
      <c r="B127" s="5" t="s">
        <v>419</v>
      </c>
      <c r="C127" s="5" t="s">
        <v>420</v>
      </c>
      <c r="D127" s="6"/>
      <c r="E127" s="5">
        <v>141027.0</v>
      </c>
      <c r="F127" s="5">
        <v>141494.0</v>
      </c>
      <c r="G127" s="5" t="s">
        <v>35</v>
      </c>
      <c r="H127" s="5" t="s">
        <v>421</v>
      </c>
      <c r="I127" s="5"/>
      <c r="J127" s="7" t="str">
        <f t="shared" ref="J127:J129" si="29">HYPERLINK("http://www.ncbi.nlm.nih.gov/pubmed/?term=16299333","Chain et al. 2005. Infect Immun. 73:8353-61")</f>
        <v>Chain et al. 2005. Infect Immun. 73:8353-61</v>
      </c>
      <c r="K127" s="8" t="str">
        <f t="shared" ref="K127:K129" si="30">HYPERLINK("http://www.ncbi.nlm.nih.gov/nuccore/NC_007618","Brucella abortus 2308; accesion number NC_007618")</f>
        <v>Brucella abortus 2308; accesion number NC_007618</v>
      </c>
      <c r="L127" s="3"/>
      <c r="M127" s="3"/>
      <c r="N127" s="3"/>
      <c r="O127" s="3"/>
      <c r="P127" s="3"/>
      <c r="Q127" s="3"/>
      <c r="R127" s="3"/>
      <c r="S127" s="3"/>
      <c r="T127" s="3"/>
      <c r="U127" s="3"/>
      <c r="V127" s="3"/>
      <c r="W127" s="3"/>
      <c r="X127" s="3"/>
      <c r="Y127" s="3"/>
      <c r="Z127" s="3"/>
    </row>
    <row r="128" ht="30.0" customHeight="1">
      <c r="A128" s="5" t="s">
        <v>422</v>
      </c>
      <c r="B128" s="5" t="s">
        <v>422</v>
      </c>
      <c r="C128" s="5" t="s">
        <v>423</v>
      </c>
      <c r="D128" s="6"/>
      <c r="E128" s="5">
        <v>141494.0</v>
      </c>
      <c r="F128" s="5">
        <v>142606.0</v>
      </c>
      <c r="G128" s="5" t="s">
        <v>35</v>
      </c>
      <c r="H128" s="5" t="s">
        <v>424</v>
      </c>
      <c r="I128" s="5"/>
      <c r="J128" s="7" t="str">
        <f t="shared" si="29"/>
        <v>Chain et al. 2005. Infect Immun. 73:8353-61</v>
      </c>
      <c r="K128" s="8" t="str">
        <f t="shared" si="30"/>
        <v>Brucella abortus 2308; accesion number NC_007618</v>
      </c>
      <c r="L128" s="3"/>
      <c r="M128" s="3"/>
      <c r="N128" s="3"/>
      <c r="O128" s="3"/>
      <c r="P128" s="3"/>
      <c r="Q128" s="3"/>
      <c r="R128" s="3"/>
      <c r="S128" s="3"/>
      <c r="T128" s="3"/>
      <c r="U128" s="3"/>
      <c r="V128" s="3"/>
      <c r="W128" s="3"/>
      <c r="X128" s="3"/>
      <c r="Y128" s="3"/>
      <c r="Z128" s="3"/>
    </row>
    <row r="129" ht="30.0" customHeight="1">
      <c r="A129" s="5" t="s">
        <v>425</v>
      </c>
      <c r="B129" s="5" t="s">
        <v>425</v>
      </c>
      <c r="C129" s="5" t="s">
        <v>426</v>
      </c>
      <c r="D129" s="6"/>
      <c r="E129" s="5">
        <v>142640.0</v>
      </c>
      <c r="F129" s="5">
        <v>142900.0</v>
      </c>
      <c r="G129" s="5" t="s">
        <v>35</v>
      </c>
      <c r="H129" s="5" t="s">
        <v>52</v>
      </c>
      <c r="I129" s="5"/>
      <c r="J129" s="7" t="str">
        <f t="shared" si="29"/>
        <v>Chain et al. 2005. Infect Immun. 73:8353-61</v>
      </c>
      <c r="K129" s="8" t="str">
        <f t="shared" si="30"/>
        <v>Brucella abortus 2308; accesion number NC_007618</v>
      </c>
      <c r="L129" s="3"/>
      <c r="M129" s="3"/>
      <c r="N129" s="3"/>
      <c r="O129" s="3"/>
      <c r="P129" s="3"/>
      <c r="Q129" s="3"/>
      <c r="R129" s="3"/>
      <c r="S129" s="3"/>
      <c r="T129" s="3"/>
      <c r="U129" s="3"/>
      <c r="V129" s="3"/>
      <c r="W129" s="3"/>
      <c r="X129" s="3"/>
      <c r="Y129" s="3"/>
      <c r="Z129" s="3"/>
    </row>
    <row r="130" ht="30.0" customHeight="1">
      <c r="A130" s="5" t="s">
        <v>427</v>
      </c>
      <c r="B130" s="5" t="s">
        <v>427</v>
      </c>
      <c r="C130" s="5" t="s">
        <v>428</v>
      </c>
      <c r="D130" s="6" t="s">
        <v>59</v>
      </c>
      <c r="E130" s="5">
        <v>143052.0</v>
      </c>
      <c r="F130" s="5">
        <v>145506.0</v>
      </c>
      <c r="G130" s="5"/>
      <c r="H130" s="5"/>
      <c r="I130" s="5" t="s">
        <v>429</v>
      </c>
      <c r="J130" s="5" t="s">
        <v>430</v>
      </c>
      <c r="K130" s="3"/>
      <c r="L130" s="3"/>
      <c r="M130" s="3"/>
      <c r="N130" s="3"/>
      <c r="O130" s="3"/>
      <c r="P130" s="3"/>
      <c r="Q130" s="3"/>
      <c r="R130" s="3"/>
      <c r="S130" s="3"/>
      <c r="T130" s="3"/>
      <c r="U130" s="3"/>
      <c r="V130" s="3"/>
      <c r="W130" s="3"/>
      <c r="X130" s="3"/>
      <c r="Y130" s="3"/>
      <c r="Z130" s="3"/>
    </row>
    <row r="131" ht="30.0" customHeight="1">
      <c r="A131" s="5" t="s">
        <v>431</v>
      </c>
      <c r="B131" s="5" t="s">
        <v>432</v>
      </c>
      <c r="C131" s="5" t="s">
        <v>433</v>
      </c>
      <c r="D131" s="6"/>
      <c r="E131" s="5">
        <v>145601.0</v>
      </c>
      <c r="F131" s="5">
        <v>146893.0</v>
      </c>
      <c r="G131" s="5"/>
      <c r="H131" s="5" t="s">
        <v>434</v>
      </c>
      <c r="I131" s="5"/>
      <c r="J131" s="15" t="str">
        <f>HYPERLINK("http://www.ncbi.nlm.nih.gov/pubmed/17304218","Hallez et al. 2007. EMBO J. 26(5):1444-55")</f>
        <v>Hallez et al. 2007. EMBO J. 26(5):1444-55</v>
      </c>
      <c r="K131" s="3"/>
      <c r="L131" s="3"/>
      <c r="M131" s="3"/>
      <c r="N131" s="3"/>
      <c r="O131" s="3"/>
      <c r="P131" s="3"/>
      <c r="Q131" s="3"/>
      <c r="R131" s="3"/>
      <c r="S131" s="3"/>
      <c r="T131" s="3"/>
      <c r="U131" s="3"/>
      <c r="V131" s="3"/>
      <c r="W131" s="3"/>
      <c r="X131" s="3"/>
      <c r="Y131" s="3"/>
      <c r="Z131" s="3"/>
    </row>
    <row r="132" ht="30.0" customHeight="1">
      <c r="A132" s="5" t="s">
        <v>435</v>
      </c>
      <c r="B132" s="5" t="s">
        <v>435</v>
      </c>
      <c r="C132" s="5" t="s">
        <v>436</v>
      </c>
      <c r="D132" s="6"/>
      <c r="E132" s="5">
        <v>147242.0</v>
      </c>
      <c r="F132" s="5">
        <v>147580.0</v>
      </c>
      <c r="G132" s="5"/>
      <c r="H132" s="5" t="s">
        <v>52</v>
      </c>
      <c r="I132" s="5"/>
      <c r="J132" s="7" t="str">
        <f>HYPERLINK("http://www.ncbi.nlm.nih.gov/pubmed/?term=16299333","Chain et al. 2005. Infect Immun. 73:8353-61")</f>
        <v>Chain et al. 2005. Infect Immun. 73:8353-61</v>
      </c>
      <c r="K132" s="8" t="str">
        <f>HYPERLINK("http://www.ncbi.nlm.nih.gov/nuccore/NC_007618","Brucella abortus 2308; accesion number NC_007618")</f>
        <v>Brucella abortus 2308; accesion number NC_007618</v>
      </c>
      <c r="L132" s="3"/>
      <c r="M132" s="3"/>
      <c r="N132" s="3"/>
      <c r="O132" s="3"/>
      <c r="P132" s="3"/>
      <c r="Q132" s="3"/>
      <c r="R132" s="3"/>
      <c r="S132" s="3"/>
      <c r="T132" s="3"/>
      <c r="U132" s="3"/>
      <c r="V132" s="3"/>
      <c r="W132" s="3"/>
      <c r="X132" s="3"/>
      <c r="Y132" s="3"/>
      <c r="Z132" s="3"/>
    </row>
    <row r="133" ht="30.0" customHeight="1">
      <c r="A133" s="5" t="s">
        <v>437</v>
      </c>
      <c r="B133" s="5" t="s">
        <v>438</v>
      </c>
      <c r="C133" s="5" t="s">
        <v>439</v>
      </c>
      <c r="D133" s="6"/>
      <c r="E133" s="5">
        <v>147776.0</v>
      </c>
      <c r="F133" s="5">
        <v>148339.0</v>
      </c>
      <c r="G133" s="5"/>
      <c r="H133" s="5" t="s">
        <v>334</v>
      </c>
      <c r="I133" s="5"/>
      <c r="J133" s="8" t="str">
        <f>HYPERLINK("http://www.ncbi.nlm.nih.gov/pubmed/17304218","Hallez et al. 2007. EMBO J. 26(5):1444-55")</f>
        <v>Hallez et al. 2007. EMBO J. 26(5):1444-55</v>
      </c>
      <c r="K133" s="3"/>
      <c r="L133" s="3"/>
      <c r="M133" s="3"/>
      <c r="N133" s="3"/>
      <c r="O133" s="3"/>
      <c r="P133" s="3"/>
      <c r="Q133" s="3"/>
      <c r="R133" s="3"/>
      <c r="S133" s="3"/>
      <c r="T133" s="3"/>
      <c r="U133" s="3"/>
      <c r="V133" s="3"/>
      <c r="W133" s="3"/>
      <c r="X133" s="3"/>
      <c r="Y133" s="3"/>
      <c r="Z133" s="3"/>
    </row>
    <row r="134" ht="30.0" customHeight="1">
      <c r="A134" s="5" t="s">
        <v>440</v>
      </c>
      <c r="B134" s="5" t="s">
        <v>440</v>
      </c>
      <c r="C134" s="5" t="s">
        <v>441</v>
      </c>
      <c r="D134" s="6"/>
      <c r="E134" s="5">
        <v>148345.0</v>
      </c>
      <c r="F134" s="5">
        <v>148839.0</v>
      </c>
      <c r="G134" s="5" t="s">
        <v>35</v>
      </c>
      <c r="H134" s="5" t="s">
        <v>52</v>
      </c>
      <c r="I134" s="5"/>
      <c r="J134" s="7" t="str">
        <f t="shared" ref="J134:J138" si="31">HYPERLINK("http://www.ncbi.nlm.nih.gov/pubmed/?term=16299333","Chain et al. 2005. Infect Immun. 73:8353-61")</f>
        <v>Chain et al. 2005. Infect Immun. 73:8353-61</v>
      </c>
      <c r="K134" s="8" t="str">
        <f t="shared" ref="K134:K138" si="32">HYPERLINK("http://www.ncbi.nlm.nih.gov/nuccore/NC_007618","Brucella abortus 2308; accesion number NC_007618")</f>
        <v>Brucella abortus 2308; accesion number NC_007618</v>
      </c>
      <c r="L134" s="3"/>
      <c r="M134" s="3"/>
      <c r="N134" s="3"/>
      <c r="O134" s="3"/>
      <c r="P134" s="3"/>
      <c r="Q134" s="3"/>
      <c r="R134" s="3"/>
      <c r="S134" s="3"/>
      <c r="T134" s="3"/>
      <c r="U134" s="3"/>
      <c r="V134" s="3"/>
      <c r="W134" s="3"/>
      <c r="X134" s="3"/>
      <c r="Y134" s="3"/>
      <c r="Z134" s="3"/>
    </row>
    <row r="135" ht="30.0" customHeight="1">
      <c r="A135" s="5" t="s">
        <v>442</v>
      </c>
      <c r="B135" s="5" t="s">
        <v>442</v>
      </c>
      <c r="C135" s="5" t="s">
        <v>443</v>
      </c>
      <c r="D135" s="6"/>
      <c r="E135" s="5">
        <v>149109.0</v>
      </c>
      <c r="F135" s="5">
        <v>149729.0</v>
      </c>
      <c r="G135" s="5"/>
      <c r="H135" s="5" t="s">
        <v>52</v>
      </c>
      <c r="I135" s="5"/>
      <c r="J135" s="7" t="str">
        <f t="shared" si="31"/>
        <v>Chain et al. 2005. Infect Immun. 73:8353-61</v>
      </c>
      <c r="K135" s="8" t="str">
        <f t="shared" si="32"/>
        <v>Brucella abortus 2308; accesion number NC_007618</v>
      </c>
      <c r="L135" s="3"/>
      <c r="M135" s="3"/>
      <c r="N135" s="3"/>
      <c r="O135" s="3"/>
      <c r="P135" s="3"/>
      <c r="Q135" s="3"/>
      <c r="R135" s="3"/>
      <c r="S135" s="3"/>
      <c r="T135" s="3"/>
      <c r="U135" s="3"/>
      <c r="V135" s="3"/>
      <c r="W135" s="3"/>
      <c r="X135" s="3"/>
      <c r="Y135" s="3"/>
      <c r="Z135" s="3"/>
    </row>
    <row r="136" ht="30.0" customHeight="1">
      <c r="A136" s="5" t="s">
        <v>444</v>
      </c>
      <c r="B136" s="5" t="s">
        <v>444</v>
      </c>
      <c r="C136" s="5" t="s">
        <v>445</v>
      </c>
      <c r="D136" s="6"/>
      <c r="E136" s="5">
        <v>149819.0</v>
      </c>
      <c r="F136" s="5">
        <v>150391.0</v>
      </c>
      <c r="G136" s="5" t="s">
        <v>35</v>
      </c>
      <c r="H136" s="5" t="s">
        <v>446</v>
      </c>
      <c r="I136" s="5" t="s">
        <v>447</v>
      </c>
      <c r="J136" s="7" t="str">
        <f t="shared" si="31"/>
        <v>Chain et al. 2005. Infect Immun. 73:8353-61</v>
      </c>
      <c r="K136" s="8" t="str">
        <f t="shared" si="32"/>
        <v>Brucella abortus 2308; accesion number NC_007618</v>
      </c>
      <c r="L136" s="3"/>
      <c r="M136" s="3"/>
      <c r="N136" s="3"/>
      <c r="O136" s="3"/>
      <c r="P136" s="3"/>
      <c r="Q136" s="3"/>
      <c r="R136" s="3"/>
      <c r="S136" s="3"/>
      <c r="T136" s="3"/>
      <c r="U136" s="3"/>
      <c r="V136" s="3"/>
      <c r="W136" s="3"/>
      <c r="X136" s="3"/>
      <c r="Y136" s="3"/>
      <c r="Z136" s="3"/>
    </row>
    <row r="137" ht="30.0" customHeight="1">
      <c r="A137" s="5" t="s">
        <v>448</v>
      </c>
      <c r="B137" s="5" t="s">
        <v>448</v>
      </c>
      <c r="C137" s="5" t="s">
        <v>449</v>
      </c>
      <c r="D137" s="6"/>
      <c r="E137" s="5">
        <v>150500.0</v>
      </c>
      <c r="F137" s="5">
        <v>150988.0</v>
      </c>
      <c r="G137" s="5" t="s">
        <v>35</v>
      </c>
      <c r="H137" s="5" t="s">
        <v>52</v>
      </c>
      <c r="I137" s="5"/>
      <c r="J137" s="7" t="str">
        <f t="shared" si="31"/>
        <v>Chain et al. 2005. Infect Immun. 73:8353-61</v>
      </c>
      <c r="K137" s="8" t="str">
        <f t="shared" si="32"/>
        <v>Brucella abortus 2308; accesion number NC_007618</v>
      </c>
      <c r="L137" s="3"/>
      <c r="M137" s="3"/>
      <c r="N137" s="3"/>
      <c r="O137" s="3"/>
      <c r="P137" s="3"/>
      <c r="Q137" s="3"/>
      <c r="R137" s="3"/>
      <c r="S137" s="3"/>
      <c r="T137" s="3"/>
      <c r="U137" s="3"/>
      <c r="V137" s="3"/>
      <c r="W137" s="3"/>
      <c r="X137" s="3"/>
      <c r="Y137" s="3"/>
      <c r="Z137" s="3"/>
    </row>
    <row r="138" ht="30.0" customHeight="1">
      <c r="A138" s="5" t="s">
        <v>450</v>
      </c>
      <c r="B138" s="5" t="s">
        <v>451</v>
      </c>
      <c r="C138" s="5" t="s">
        <v>452</v>
      </c>
      <c r="D138" s="6"/>
      <c r="E138" s="5">
        <v>151046.0</v>
      </c>
      <c r="F138" s="5">
        <v>152113.0</v>
      </c>
      <c r="G138" s="5" t="s">
        <v>35</v>
      </c>
      <c r="H138" s="5" t="s">
        <v>453</v>
      </c>
      <c r="I138" s="5" t="s">
        <v>454</v>
      </c>
      <c r="J138" s="7" t="str">
        <f t="shared" si="31"/>
        <v>Chain et al. 2005. Infect Immun. 73:8353-61</v>
      </c>
      <c r="K138" s="8" t="str">
        <f t="shared" si="32"/>
        <v>Brucella abortus 2308; accesion number NC_007618</v>
      </c>
      <c r="L138" s="3"/>
      <c r="M138" s="3"/>
      <c r="N138" s="3"/>
      <c r="O138" s="3"/>
      <c r="P138" s="3"/>
      <c r="Q138" s="3"/>
      <c r="R138" s="3"/>
      <c r="S138" s="3"/>
      <c r="T138" s="3"/>
      <c r="U138" s="3"/>
      <c r="V138" s="3"/>
      <c r="W138" s="3"/>
      <c r="X138" s="3"/>
      <c r="Y138" s="3"/>
      <c r="Z138" s="3"/>
    </row>
    <row r="139" ht="30.0" customHeight="1">
      <c r="A139" s="5" t="s">
        <v>455</v>
      </c>
      <c r="B139" s="5" t="s">
        <v>456</v>
      </c>
      <c r="C139" s="5" t="s">
        <v>457</v>
      </c>
      <c r="D139" s="6"/>
      <c r="E139" s="5">
        <v>152210.0</v>
      </c>
      <c r="F139" s="5">
        <v>153799.0</v>
      </c>
      <c r="G139" s="5" t="s">
        <v>35</v>
      </c>
      <c r="H139" s="5" t="s">
        <v>458</v>
      </c>
      <c r="I139" s="5"/>
      <c r="J139" s="8" t="str">
        <f>HYPERLINK("http://www.ncbi.nlm.nih.gov/pubmed/?term=25013077","Sham et al. 2014. Science. 11;345(6193):220-2")</f>
        <v>Sham et al. 2014. Science. 11;345(6193):220-2</v>
      </c>
      <c r="K139" s="9"/>
      <c r="L139" s="9"/>
      <c r="M139" s="3"/>
      <c r="N139" s="3"/>
      <c r="O139" s="3"/>
      <c r="P139" s="3"/>
      <c r="Q139" s="3"/>
      <c r="R139" s="3"/>
      <c r="S139" s="3"/>
      <c r="T139" s="3"/>
      <c r="U139" s="3"/>
      <c r="V139" s="3"/>
      <c r="W139" s="3"/>
      <c r="X139" s="3"/>
      <c r="Y139" s="3"/>
      <c r="Z139" s="3"/>
    </row>
    <row r="140" ht="30.0" customHeight="1">
      <c r="A140" s="5" t="s">
        <v>459</v>
      </c>
      <c r="B140" s="5" t="s">
        <v>460</v>
      </c>
      <c r="C140" s="5" t="s">
        <v>461</v>
      </c>
      <c r="D140" s="6"/>
      <c r="E140" s="5">
        <v>153813.0</v>
      </c>
      <c r="F140" s="5">
        <v>156617.0</v>
      </c>
      <c r="G140" s="5" t="s">
        <v>35</v>
      </c>
      <c r="H140" s="5" t="s">
        <v>462</v>
      </c>
      <c r="I140" s="5" t="s">
        <v>463</v>
      </c>
      <c r="J140" s="7" t="str">
        <f>HYPERLINK("http://www.ncbi.nlm.nih.gov/pubmed/?term=16299333","Chain et al. 2005. Infect Immun. 73:8353-61")</f>
        <v>Chain et al. 2005. Infect Immun. 73:8353-61</v>
      </c>
      <c r="K140" s="8" t="str">
        <f>HYPERLINK("http://www.ncbi.nlm.nih.gov/nuccore/NC_007618","Brucella abortus 2308; accesion number NC_007618")</f>
        <v>Brucella abortus 2308; accesion number NC_007618</v>
      </c>
      <c r="L140" s="3"/>
      <c r="M140" s="3"/>
      <c r="N140" s="3"/>
      <c r="O140" s="3"/>
      <c r="P140" s="3"/>
      <c r="Q140" s="3"/>
      <c r="R140" s="3"/>
      <c r="S140" s="3"/>
      <c r="T140" s="3"/>
      <c r="U140" s="3"/>
      <c r="V140" s="3"/>
      <c r="W140" s="3"/>
      <c r="X140" s="3"/>
      <c r="Y140" s="3"/>
      <c r="Z140" s="3"/>
    </row>
    <row r="141" ht="30.0" customHeight="1">
      <c r="A141" s="5" t="s">
        <v>464</v>
      </c>
      <c r="B141" s="5" t="s">
        <v>464</v>
      </c>
      <c r="C141" s="5" t="s">
        <v>465</v>
      </c>
      <c r="D141" s="6"/>
      <c r="E141" s="5">
        <v>156760.0</v>
      </c>
      <c r="F141" s="5">
        <v>157875.0</v>
      </c>
      <c r="G141" s="5" t="s">
        <v>35</v>
      </c>
      <c r="H141" s="5" t="s">
        <v>466</v>
      </c>
      <c r="I141" s="5" t="s">
        <v>467</v>
      </c>
      <c r="J141" s="11" t="str">
        <f t="shared" ref="J141:J142" si="33">HYPERLINK("http://www.ncbi.nlm.nih.gov/nuccore/17986284","Brucella melitensis 16M genome; accession number NC_003317")</f>
        <v>Brucella melitensis 16M genome; accession number NC_003317</v>
      </c>
      <c r="K141" s="8" t="str">
        <f>HYPERLINK("http://www.ncbi.nlm.nih.gov/pubmed/11756688","DelVecchio et al. 2002. Proc Natl Acad Sci U S A. 99(1):443-8.")</f>
        <v>DelVecchio et al. 2002. Proc Natl Acad Sci U S A. 99(1):443-8.</v>
      </c>
      <c r="L141" s="9"/>
      <c r="M141" s="3"/>
      <c r="N141" s="3"/>
      <c r="O141" s="3"/>
      <c r="P141" s="3"/>
      <c r="Q141" s="3"/>
      <c r="R141" s="3"/>
      <c r="S141" s="3"/>
      <c r="T141" s="3"/>
      <c r="U141" s="3"/>
      <c r="V141" s="3"/>
      <c r="W141" s="3"/>
      <c r="X141" s="3"/>
      <c r="Y141" s="3"/>
      <c r="Z141" s="3"/>
    </row>
    <row r="142" ht="30.0" customHeight="1">
      <c r="A142" s="5" t="s">
        <v>468</v>
      </c>
      <c r="B142" s="5" t="s">
        <v>468</v>
      </c>
      <c r="C142" s="5" t="s">
        <v>469</v>
      </c>
      <c r="D142" s="6"/>
      <c r="E142" s="5">
        <v>157653.0</v>
      </c>
      <c r="F142" s="5">
        <v>159053.0</v>
      </c>
      <c r="G142" s="5" t="s">
        <v>35</v>
      </c>
      <c r="H142" s="5" t="s">
        <v>466</v>
      </c>
      <c r="I142" s="5" t="s">
        <v>470</v>
      </c>
      <c r="J142" s="11" t="str">
        <f t="shared" si="33"/>
        <v>Brucella melitensis 16M genome; accession number NC_003317</v>
      </c>
      <c r="K142" s="13" t="s">
        <v>471</v>
      </c>
      <c r="L142" s="3"/>
      <c r="M142" s="3"/>
      <c r="N142" s="3"/>
      <c r="O142" s="3"/>
      <c r="P142" s="3"/>
      <c r="Q142" s="3"/>
      <c r="R142" s="3"/>
      <c r="S142" s="3"/>
      <c r="T142" s="3"/>
      <c r="U142" s="3"/>
      <c r="V142" s="3"/>
      <c r="W142" s="3"/>
      <c r="X142" s="3"/>
      <c r="Y142" s="3"/>
      <c r="Z142" s="3"/>
    </row>
    <row r="143" ht="30.0" customHeight="1">
      <c r="A143" s="5" t="s">
        <v>472</v>
      </c>
      <c r="B143" s="5" t="s">
        <v>473</v>
      </c>
      <c r="C143" s="5" t="s">
        <v>474</v>
      </c>
      <c r="D143" s="6"/>
      <c r="E143" s="5">
        <v>159210.0</v>
      </c>
      <c r="F143" s="5">
        <v>161942.0</v>
      </c>
      <c r="G143" s="5"/>
      <c r="H143" s="5" t="s">
        <v>475</v>
      </c>
      <c r="I143" s="5" t="s">
        <v>476</v>
      </c>
      <c r="J143" s="7" t="str">
        <f>HYPERLINK("http://www.ncbi.nlm.nih.gov/pubmed/?term=16299333","Chain et al. 2005. Infect Immun. 73:8353-61")</f>
        <v>Chain et al. 2005. Infect Immun. 73:8353-61</v>
      </c>
      <c r="K143" s="8" t="str">
        <f>HYPERLINK("http://www.ncbi.nlm.nih.gov/nuccore/NC_007618","Brucella abortus 2308; accesion number NC_007618")</f>
        <v>Brucella abortus 2308; accesion number NC_007618</v>
      </c>
      <c r="L143" s="3"/>
      <c r="M143" s="3"/>
      <c r="N143" s="3"/>
      <c r="O143" s="3"/>
      <c r="P143" s="3"/>
      <c r="Q143" s="3"/>
      <c r="R143" s="3"/>
      <c r="S143" s="3"/>
      <c r="T143" s="3"/>
      <c r="U143" s="3"/>
      <c r="V143" s="3"/>
      <c r="W143" s="3"/>
      <c r="X143" s="3"/>
      <c r="Y143" s="3"/>
      <c r="Z143" s="3"/>
    </row>
    <row r="144" ht="30.0" customHeight="1">
      <c r="A144" s="5" t="s">
        <v>477</v>
      </c>
      <c r="B144" s="5" t="s">
        <v>477</v>
      </c>
      <c r="C144" s="5" t="s">
        <v>478</v>
      </c>
      <c r="D144" s="6"/>
      <c r="E144" s="5">
        <v>162248.0</v>
      </c>
      <c r="F144" s="5">
        <v>163093.0</v>
      </c>
      <c r="G144" s="5" t="s">
        <v>35</v>
      </c>
      <c r="H144" s="5" t="s">
        <v>479</v>
      </c>
      <c r="I144" s="5" t="s">
        <v>480</v>
      </c>
      <c r="J144" s="11" t="str">
        <f>HYPERLINK("http://www.ncbi.nlm.nih.gov/pubmed/?term=ornithine+lipid+brucella","Palacios-Chaves. 2011. PLoS One. 6(1):e16030")</f>
        <v>Palacios-Chaves. 2011. PLoS One. 6(1):e16030</v>
      </c>
      <c r="K144" s="9"/>
      <c r="L144" s="9"/>
      <c r="M144" s="3"/>
      <c r="N144" s="3"/>
      <c r="O144" s="3"/>
      <c r="P144" s="3"/>
      <c r="Q144" s="3"/>
      <c r="R144" s="3"/>
      <c r="S144" s="3"/>
      <c r="T144" s="3"/>
      <c r="U144" s="3"/>
      <c r="V144" s="3"/>
      <c r="W144" s="3"/>
      <c r="X144" s="3"/>
      <c r="Y144" s="3"/>
      <c r="Z144" s="3"/>
    </row>
    <row r="145" ht="30.0" customHeight="1">
      <c r="A145" s="5" t="s">
        <v>481</v>
      </c>
      <c r="B145" s="5" t="s">
        <v>482</v>
      </c>
      <c r="C145" s="5" t="s">
        <v>483</v>
      </c>
      <c r="D145" s="6"/>
      <c r="E145" s="5">
        <v>163416.0</v>
      </c>
      <c r="F145" s="5">
        <v>163898.0</v>
      </c>
      <c r="G145" s="5" t="s">
        <v>35</v>
      </c>
      <c r="H145" s="5" t="s">
        <v>484</v>
      </c>
      <c r="I145" s="5" t="s">
        <v>485</v>
      </c>
      <c r="J145" s="7" t="str">
        <f t="shared" ref="J145:J153" si="34">HYPERLINK("http://www.ncbi.nlm.nih.gov/pubmed/?term=16299333","Chain et al. 2005. Infect Immun. 73:8353-61")</f>
        <v>Chain et al. 2005. Infect Immun. 73:8353-61</v>
      </c>
      <c r="K145" s="8" t="str">
        <f t="shared" ref="K145:K153" si="35">HYPERLINK("http://www.ncbi.nlm.nih.gov/nuccore/NC_007618","Brucella abortus 2308; accesion number NC_007618")</f>
        <v>Brucella abortus 2308; accesion number NC_007618</v>
      </c>
      <c r="L145" s="3"/>
      <c r="M145" s="3"/>
      <c r="N145" s="3"/>
      <c r="O145" s="3"/>
      <c r="P145" s="3"/>
      <c r="Q145" s="3"/>
      <c r="R145" s="3"/>
      <c r="S145" s="3"/>
      <c r="T145" s="3"/>
      <c r="U145" s="3"/>
      <c r="V145" s="3"/>
      <c r="W145" s="3"/>
      <c r="X145" s="3"/>
      <c r="Y145" s="3"/>
      <c r="Z145" s="3"/>
    </row>
    <row r="146" ht="30.0" customHeight="1">
      <c r="A146" s="5" t="s">
        <v>486</v>
      </c>
      <c r="B146" s="5" t="s">
        <v>486</v>
      </c>
      <c r="C146" s="5" t="s">
        <v>487</v>
      </c>
      <c r="D146" s="6"/>
      <c r="E146" s="5">
        <v>163900.0</v>
      </c>
      <c r="F146" s="5">
        <v>164793.0</v>
      </c>
      <c r="G146" s="5" t="s">
        <v>35</v>
      </c>
      <c r="H146" s="5" t="s">
        <v>488</v>
      </c>
      <c r="I146" s="5"/>
      <c r="J146" s="7" t="str">
        <f t="shared" si="34"/>
        <v>Chain et al. 2005. Infect Immun. 73:8353-61</v>
      </c>
      <c r="K146" s="8" t="str">
        <f t="shared" si="35"/>
        <v>Brucella abortus 2308; accesion number NC_007618</v>
      </c>
      <c r="L146" s="3"/>
      <c r="M146" s="3"/>
      <c r="N146" s="3"/>
      <c r="O146" s="3"/>
      <c r="P146" s="3"/>
      <c r="Q146" s="3"/>
      <c r="R146" s="3"/>
      <c r="S146" s="3"/>
      <c r="T146" s="3"/>
      <c r="U146" s="3"/>
      <c r="V146" s="3"/>
      <c r="W146" s="3"/>
      <c r="X146" s="3"/>
      <c r="Y146" s="3"/>
      <c r="Z146" s="3"/>
    </row>
    <row r="147" ht="30.0" customHeight="1">
      <c r="A147" s="5" t="s">
        <v>489</v>
      </c>
      <c r="B147" s="5" t="s">
        <v>489</v>
      </c>
      <c r="C147" s="5" t="s">
        <v>490</v>
      </c>
      <c r="D147" s="6"/>
      <c r="E147" s="5">
        <v>164790.0</v>
      </c>
      <c r="F147" s="5">
        <v>165935.0</v>
      </c>
      <c r="G147" s="5" t="s">
        <v>35</v>
      </c>
      <c r="H147" s="5" t="s">
        <v>491</v>
      </c>
      <c r="I147" s="5" t="s">
        <v>492</v>
      </c>
      <c r="J147" s="7" t="str">
        <f t="shared" si="34"/>
        <v>Chain et al. 2005. Infect Immun. 73:8353-61</v>
      </c>
      <c r="K147" s="8" t="str">
        <f t="shared" si="35"/>
        <v>Brucella abortus 2308; accesion number NC_007618</v>
      </c>
      <c r="L147" s="3"/>
      <c r="M147" s="3"/>
      <c r="N147" s="3"/>
      <c r="O147" s="3"/>
      <c r="P147" s="3"/>
      <c r="Q147" s="3"/>
      <c r="R147" s="3"/>
      <c r="S147" s="3"/>
      <c r="T147" s="3"/>
      <c r="U147" s="3"/>
      <c r="V147" s="3"/>
      <c r="W147" s="3"/>
      <c r="X147" s="3"/>
      <c r="Y147" s="3"/>
      <c r="Z147" s="3"/>
    </row>
    <row r="148" ht="30.0" customHeight="1">
      <c r="A148" s="5" t="s">
        <v>493</v>
      </c>
      <c r="B148" s="5" t="s">
        <v>493</v>
      </c>
      <c r="C148" s="5" t="s">
        <v>494</v>
      </c>
      <c r="D148" s="6"/>
      <c r="E148" s="5">
        <v>166048.0</v>
      </c>
      <c r="F148" s="5">
        <v>166371.0</v>
      </c>
      <c r="G148" s="5" t="s">
        <v>35</v>
      </c>
      <c r="H148" s="5" t="s">
        <v>52</v>
      </c>
      <c r="I148" s="5"/>
      <c r="J148" s="7" t="str">
        <f t="shared" si="34"/>
        <v>Chain et al. 2005. Infect Immun. 73:8353-61</v>
      </c>
      <c r="K148" s="8" t="str">
        <f t="shared" si="35"/>
        <v>Brucella abortus 2308; accesion number NC_007618</v>
      </c>
      <c r="L148" s="3"/>
      <c r="M148" s="3"/>
      <c r="N148" s="3"/>
      <c r="O148" s="3"/>
      <c r="P148" s="3"/>
      <c r="Q148" s="3"/>
      <c r="R148" s="3"/>
      <c r="S148" s="3"/>
      <c r="T148" s="3"/>
      <c r="U148" s="3"/>
      <c r="V148" s="3"/>
      <c r="W148" s="3"/>
      <c r="X148" s="3"/>
      <c r="Y148" s="3"/>
      <c r="Z148" s="3"/>
    </row>
    <row r="149" ht="30.0" customHeight="1">
      <c r="A149" s="5" t="s">
        <v>495</v>
      </c>
      <c r="B149" s="5" t="s">
        <v>496</v>
      </c>
      <c r="C149" s="5" t="s">
        <v>497</v>
      </c>
      <c r="D149" s="6"/>
      <c r="E149" s="5">
        <v>166381.0</v>
      </c>
      <c r="F149" s="5">
        <v>166665.0</v>
      </c>
      <c r="G149" s="5" t="s">
        <v>35</v>
      </c>
      <c r="H149" s="5" t="s">
        <v>498</v>
      </c>
      <c r="I149" s="5" t="s">
        <v>499</v>
      </c>
      <c r="J149" s="7" t="str">
        <f t="shared" si="34"/>
        <v>Chain et al. 2005. Infect Immun. 73:8353-61</v>
      </c>
      <c r="K149" s="8" t="str">
        <f t="shared" si="35"/>
        <v>Brucella abortus 2308; accesion number NC_007618</v>
      </c>
      <c r="L149" s="3"/>
      <c r="M149" s="3"/>
      <c r="N149" s="3"/>
      <c r="O149" s="3"/>
      <c r="P149" s="3"/>
      <c r="Q149" s="3"/>
      <c r="R149" s="3"/>
      <c r="S149" s="3"/>
      <c r="T149" s="3"/>
      <c r="U149" s="3"/>
      <c r="V149" s="3"/>
      <c r="W149" s="3"/>
      <c r="X149" s="3"/>
      <c r="Y149" s="3"/>
      <c r="Z149" s="3"/>
    </row>
    <row r="150" ht="30.0" customHeight="1">
      <c r="A150" s="5" t="s">
        <v>500</v>
      </c>
      <c r="B150" s="5" t="s">
        <v>501</v>
      </c>
      <c r="C150" s="5" t="s">
        <v>502</v>
      </c>
      <c r="D150" s="6"/>
      <c r="E150" s="5">
        <v>166712.0</v>
      </c>
      <c r="F150" s="5">
        <v>167707.0</v>
      </c>
      <c r="G150" s="5" t="s">
        <v>35</v>
      </c>
      <c r="H150" s="5" t="s">
        <v>503</v>
      </c>
      <c r="I150" s="5"/>
      <c r="J150" s="7" t="str">
        <f t="shared" si="34"/>
        <v>Chain et al. 2005. Infect Immun. 73:8353-61</v>
      </c>
      <c r="K150" s="8" t="str">
        <f t="shared" si="35"/>
        <v>Brucella abortus 2308; accesion number NC_007618</v>
      </c>
      <c r="L150" s="3"/>
      <c r="M150" s="3"/>
      <c r="N150" s="3"/>
      <c r="O150" s="3"/>
      <c r="P150" s="3"/>
      <c r="Q150" s="3"/>
      <c r="R150" s="3"/>
      <c r="S150" s="3"/>
      <c r="T150" s="3"/>
      <c r="U150" s="3"/>
      <c r="V150" s="3"/>
      <c r="W150" s="3"/>
      <c r="X150" s="3"/>
      <c r="Y150" s="3"/>
      <c r="Z150" s="3"/>
    </row>
    <row r="151" ht="30.0" customHeight="1">
      <c r="A151" s="5" t="s">
        <v>504</v>
      </c>
      <c r="B151" s="5" t="s">
        <v>505</v>
      </c>
      <c r="C151" s="5" t="s">
        <v>506</v>
      </c>
      <c r="D151" s="6"/>
      <c r="E151" s="5">
        <v>168226.0</v>
      </c>
      <c r="F151" s="5">
        <v>168879.0</v>
      </c>
      <c r="G151" s="5"/>
      <c r="H151" s="5" t="s">
        <v>52</v>
      </c>
      <c r="I151" s="5"/>
      <c r="J151" s="7" t="str">
        <f t="shared" si="34"/>
        <v>Chain et al. 2005. Infect Immun. 73:8353-61</v>
      </c>
      <c r="K151" s="8" t="str">
        <f t="shared" si="35"/>
        <v>Brucella abortus 2308; accesion number NC_007618</v>
      </c>
      <c r="L151" s="3"/>
      <c r="M151" s="3"/>
      <c r="N151" s="3"/>
      <c r="O151" s="3"/>
      <c r="P151" s="3"/>
      <c r="Q151" s="3"/>
      <c r="R151" s="3"/>
      <c r="S151" s="3"/>
      <c r="T151" s="3"/>
      <c r="U151" s="3"/>
      <c r="V151" s="3"/>
      <c r="W151" s="3"/>
      <c r="X151" s="3"/>
      <c r="Y151" s="3"/>
      <c r="Z151" s="3"/>
    </row>
    <row r="152" ht="30.0" customHeight="1">
      <c r="A152" s="5" t="s">
        <v>507</v>
      </c>
      <c r="B152" s="5" t="s">
        <v>508</v>
      </c>
      <c r="C152" s="5" t="s">
        <v>509</v>
      </c>
      <c r="D152" s="6"/>
      <c r="E152" s="5">
        <v>169203.0</v>
      </c>
      <c r="F152" s="5">
        <v>169817.0</v>
      </c>
      <c r="G152" s="5"/>
      <c r="H152" s="5" t="s">
        <v>510</v>
      </c>
      <c r="I152" s="5"/>
      <c r="J152" s="7" t="str">
        <f t="shared" si="34"/>
        <v>Chain et al. 2005. Infect Immun. 73:8353-61</v>
      </c>
      <c r="K152" s="8" t="str">
        <f t="shared" si="35"/>
        <v>Brucella abortus 2308; accesion number NC_007618</v>
      </c>
      <c r="L152" s="3"/>
      <c r="M152" s="3"/>
      <c r="N152" s="3"/>
      <c r="O152" s="3"/>
      <c r="P152" s="3"/>
      <c r="Q152" s="3"/>
      <c r="R152" s="3"/>
      <c r="S152" s="3"/>
      <c r="T152" s="3"/>
      <c r="U152" s="3"/>
      <c r="V152" s="3"/>
      <c r="W152" s="3"/>
      <c r="X152" s="3"/>
      <c r="Y152" s="3"/>
      <c r="Z152" s="3"/>
    </row>
    <row r="153" ht="30.0" customHeight="1">
      <c r="A153" s="5" t="s">
        <v>511</v>
      </c>
      <c r="B153" s="5" t="s">
        <v>512</v>
      </c>
      <c r="C153" s="5" t="s">
        <v>513</v>
      </c>
      <c r="D153" s="6"/>
      <c r="E153" s="5">
        <v>169829.0</v>
      </c>
      <c r="F153" s="5">
        <v>170662.0</v>
      </c>
      <c r="G153" s="5"/>
      <c r="H153" s="5" t="s">
        <v>39</v>
      </c>
      <c r="I153" s="5"/>
      <c r="J153" s="7" t="str">
        <f t="shared" si="34"/>
        <v>Chain et al. 2005. Infect Immun. 73:8353-61</v>
      </c>
      <c r="K153" s="8" t="str">
        <f t="shared" si="35"/>
        <v>Brucella abortus 2308; accesion number NC_007618</v>
      </c>
      <c r="L153" s="3"/>
      <c r="M153" s="3"/>
      <c r="N153" s="3"/>
      <c r="O153" s="3"/>
      <c r="P153" s="3"/>
      <c r="Q153" s="3"/>
      <c r="R153" s="3"/>
      <c r="S153" s="3"/>
      <c r="T153" s="3"/>
      <c r="U153" s="3"/>
      <c r="V153" s="3"/>
      <c r="W153" s="3"/>
      <c r="X153" s="3"/>
      <c r="Y153" s="3"/>
      <c r="Z153" s="3"/>
    </row>
    <row r="154" ht="30.0" customHeight="1">
      <c r="A154" s="5" t="s">
        <v>514</v>
      </c>
      <c r="B154" s="5" t="s">
        <v>515</v>
      </c>
      <c r="C154" s="5" t="s">
        <v>516</v>
      </c>
      <c r="D154" s="6"/>
      <c r="E154" s="5">
        <v>170958.0</v>
      </c>
      <c r="F154" s="5">
        <v>172460.0</v>
      </c>
      <c r="G154" s="5"/>
      <c r="H154" s="5" t="s">
        <v>517</v>
      </c>
      <c r="I154" s="5" t="s">
        <v>518</v>
      </c>
      <c r="J154" s="11" t="str">
        <f>HYPERLINK("http://www.ncbi.nlm.nih.gov/pubmed/16936018","Delroy et al. 2006.  Bacteriol. 188(21):7707-10")</f>
        <v>Delroy et al. 2006.  Bacteriol. 188(21):7707-10</v>
      </c>
      <c r="K154" s="9"/>
      <c r="L154" s="3"/>
      <c r="M154" s="3"/>
      <c r="N154" s="3"/>
      <c r="O154" s="3"/>
      <c r="P154" s="3"/>
      <c r="Q154" s="3"/>
      <c r="R154" s="3"/>
      <c r="S154" s="3"/>
      <c r="T154" s="3"/>
      <c r="U154" s="3"/>
      <c r="V154" s="3"/>
      <c r="W154" s="3"/>
      <c r="X154" s="3"/>
      <c r="Y154" s="3"/>
      <c r="Z154" s="3"/>
    </row>
    <row r="155" ht="30.0" customHeight="1">
      <c r="A155" s="5" t="s">
        <v>519</v>
      </c>
      <c r="B155" s="5" t="s">
        <v>519</v>
      </c>
      <c r="C155" s="5" t="s">
        <v>520</v>
      </c>
      <c r="D155" s="6"/>
      <c r="E155" s="5">
        <v>172609.0</v>
      </c>
      <c r="F155" s="5">
        <v>172974.0</v>
      </c>
      <c r="G155" s="5" t="s">
        <v>35</v>
      </c>
      <c r="H155" s="5" t="s">
        <v>52</v>
      </c>
      <c r="I155" s="5"/>
      <c r="J155" s="7" t="str">
        <f t="shared" ref="J155:J156" si="36">HYPERLINK("http://www.ncbi.nlm.nih.gov/pubmed/?term=16299333","Chain et al. 2005. Infect Immun. 73:8353-61")</f>
        <v>Chain et al. 2005. Infect Immun. 73:8353-61</v>
      </c>
      <c r="K155" s="8" t="str">
        <f t="shared" ref="K155:K156" si="37">HYPERLINK("http://www.ncbi.nlm.nih.gov/nuccore/NC_007618","Brucella abortus 2308; accesion number NC_007618")</f>
        <v>Brucella abortus 2308; accesion number NC_007618</v>
      </c>
      <c r="L155" s="3"/>
      <c r="M155" s="3"/>
      <c r="N155" s="3"/>
      <c r="O155" s="3"/>
      <c r="P155" s="3"/>
      <c r="Q155" s="3"/>
      <c r="R155" s="3"/>
      <c r="S155" s="3"/>
      <c r="T155" s="3"/>
      <c r="U155" s="3"/>
      <c r="V155" s="3"/>
      <c r="W155" s="3"/>
      <c r="X155" s="3"/>
      <c r="Y155" s="3"/>
      <c r="Z155" s="3"/>
    </row>
    <row r="156" ht="30.0" customHeight="1">
      <c r="A156" s="5" t="s">
        <v>521</v>
      </c>
      <c r="B156" s="5" t="s">
        <v>522</v>
      </c>
      <c r="C156" s="5" t="s">
        <v>523</v>
      </c>
      <c r="D156" s="6"/>
      <c r="E156" s="5">
        <v>173210.0</v>
      </c>
      <c r="F156" s="5">
        <v>173803.0</v>
      </c>
      <c r="G156" s="5"/>
      <c r="H156" s="5" t="s">
        <v>524</v>
      </c>
      <c r="I156" s="5"/>
      <c r="J156" s="7" t="str">
        <f t="shared" si="36"/>
        <v>Chain et al. 2005. Infect Immun. 73:8353-61</v>
      </c>
      <c r="K156" s="8" t="str">
        <f t="shared" si="37"/>
        <v>Brucella abortus 2308; accesion number NC_007618</v>
      </c>
      <c r="L156" s="3"/>
      <c r="M156" s="3"/>
      <c r="N156" s="3"/>
      <c r="O156" s="3"/>
      <c r="P156" s="3"/>
      <c r="Q156" s="3"/>
      <c r="R156" s="3"/>
      <c r="S156" s="3"/>
      <c r="T156" s="3"/>
      <c r="U156" s="3"/>
      <c r="V156" s="3"/>
      <c r="W156" s="3"/>
      <c r="X156" s="3"/>
      <c r="Y156" s="3"/>
      <c r="Z156" s="3"/>
    </row>
    <row r="157" ht="30.0" customHeight="1">
      <c r="A157" s="5" t="s">
        <v>525</v>
      </c>
      <c r="B157" s="5" t="s">
        <v>526</v>
      </c>
      <c r="C157" s="5" t="s">
        <v>527</v>
      </c>
      <c r="D157" s="6"/>
      <c r="E157" s="5">
        <v>173906.0</v>
      </c>
      <c r="F157" s="5">
        <v>174370.0</v>
      </c>
      <c r="G157" s="5"/>
      <c r="H157" s="5" t="s">
        <v>528</v>
      </c>
      <c r="I157" s="5" t="s">
        <v>529</v>
      </c>
      <c r="J157" s="8" t="str">
        <f>HYPERLINK("http://www.ncbi.nlm.nih.gov/pubmed/20844759","Dozot et al. 2010. PLoS One. 5(9). pii: e12679")</f>
        <v>Dozot et al. 2010. PLoS One. 5(9). pii: e12679</v>
      </c>
      <c r="K157" s="3"/>
      <c r="L157" s="9"/>
      <c r="M157" s="3"/>
      <c r="N157" s="3"/>
      <c r="O157" s="3"/>
      <c r="P157" s="3"/>
      <c r="Q157" s="3"/>
      <c r="R157" s="3"/>
      <c r="S157" s="3"/>
      <c r="T157" s="3"/>
      <c r="U157" s="3"/>
      <c r="V157" s="3"/>
      <c r="W157" s="3"/>
      <c r="X157" s="3"/>
      <c r="Y157" s="3"/>
      <c r="Z157" s="3"/>
    </row>
    <row r="158" ht="30.0" customHeight="1">
      <c r="A158" s="5" t="s">
        <v>530</v>
      </c>
      <c r="B158" s="5" t="s">
        <v>530</v>
      </c>
      <c r="C158" s="5" t="s">
        <v>531</v>
      </c>
      <c r="D158" s="6"/>
      <c r="E158" s="5">
        <v>174451.0</v>
      </c>
      <c r="F158" s="5">
        <v>174696.0</v>
      </c>
      <c r="G158" s="5" t="s">
        <v>35</v>
      </c>
      <c r="H158" s="5" t="s">
        <v>52</v>
      </c>
      <c r="I158" s="5"/>
      <c r="J158" s="7" t="str">
        <f t="shared" ref="J158:J169" si="38">HYPERLINK("http://www.ncbi.nlm.nih.gov/pubmed/?term=16299333","Chain et al. 2005. Infect Immun. 73:8353-61")</f>
        <v>Chain et al. 2005. Infect Immun. 73:8353-61</v>
      </c>
      <c r="K158" s="8" t="str">
        <f t="shared" ref="K158:K169" si="39">HYPERLINK("http://www.ncbi.nlm.nih.gov/nuccore/NC_007618","Brucella abortus 2308; accesion number NC_007618")</f>
        <v>Brucella abortus 2308; accesion number NC_007618</v>
      </c>
      <c r="L158" s="3"/>
      <c r="M158" s="3"/>
      <c r="N158" s="3"/>
      <c r="O158" s="3"/>
      <c r="P158" s="3"/>
      <c r="Q158" s="3"/>
      <c r="R158" s="3"/>
      <c r="S158" s="3"/>
      <c r="T158" s="3"/>
      <c r="U158" s="3"/>
      <c r="V158" s="3"/>
      <c r="W158" s="3"/>
      <c r="X158" s="3"/>
      <c r="Y158" s="3"/>
      <c r="Z158" s="3"/>
    </row>
    <row r="159" ht="30.0" customHeight="1">
      <c r="A159" s="5" t="s">
        <v>532</v>
      </c>
      <c r="B159" s="5" t="s">
        <v>532</v>
      </c>
      <c r="C159" s="5" t="s">
        <v>533</v>
      </c>
      <c r="D159" s="6"/>
      <c r="E159" s="5">
        <v>174802.0</v>
      </c>
      <c r="F159" s="5">
        <v>175284.0</v>
      </c>
      <c r="G159" s="5" t="s">
        <v>35</v>
      </c>
      <c r="H159" s="5" t="s">
        <v>534</v>
      </c>
      <c r="I159" s="5"/>
      <c r="J159" s="7" t="str">
        <f t="shared" si="38"/>
        <v>Chain et al. 2005. Infect Immun. 73:8353-61</v>
      </c>
      <c r="K159" s="8" t="str">
        <f t="shared" si="39"/>
        <v>Brucella abortus 2308; accesion number NC_007618</v>
      </c>
      <c r="L159" s="3"/>
      <c r="M159" s="3"/>
      <c r="N159" s="3"/>
      <c r="O159" s="3"/>
      <c r="P159" s="3"/>
      <c r="Q159" s="3"/>
      <c r="R159" s="3"/>
      <c r="S159" s="3"/>
      <c r="T159" s="3"/>
      <c r="U159" s="3"/>
      <c r="V159" s="3"/>
      <c r="W159" s="3"/>
      <c r="X159" s="3"/>
      <c r="Y159" s="3"/>
      <c r="Z159" s="3"/>
    </row>
    <row r="160" ht="30.0" customHeight="1">
      <c r="A160" s="5" t="s">
        <v>535</v>
      </c>
      <c r="B160" s="5" t="s">
        <v>535</v>
      </c>
      <c r="C160" s="5" t="s">
        <v>536</v>
      </c>
      <c r="D160" s="6"/>
      <c r="E160" s="5">
        <v>175315.0</v>
      </c>
      <c r="F160" s="5">
        <v>175527.0</v>
      </c>
      <c r="G160" s="5" t="s">
        <v>35</v>
      </c>
      <c r="H160" s="5" t="s">
        <v>52</v>
      </c>
      <c r="I160" s="5"/>
      <c r="J160" s="7" t="str">
        <f t="shared" si="38"/>
        <v>Chain et al. 2005. Infect Immun. 73:8353-61</v>
      </c>
      <c r="K160" s="8" t="str">
        <f t="shared" si="39"/>
        <v>Brucella abortus 2308; accesion number NC_007618</v>
      </c>
      <c r="L160" s="3"/>
      <c r="M160" s="3"/>
      <c r="N160" s="3"/>
      <c r="O160" s="3"/>
      <c r="P160" s="3"/>
      <c r="Q160" s="3"/>
      <c r="R160" s="3"/>
      <c r="S160" s="3"/>
      <c r="T160" s="3"/>
      <c r="U160" s="3"/>
      <c r="V160" s="3"/>
      <c r="W160" s="3"/>
      <c r="X160" s="3"/>
      <c r="Y160" s="3"/>
      <c r="Z160" s="3"/>
    </row>
    <row r="161" ht="30.0" customHeight="1">
      <c r="A161" s="5" t="s">
        <v>537</v>
      </c>
      <c r="B161" s="5" t="s">
        <v>537</v>
      </c>
      <c r="C161" s="5" t="s">
        <v>538</v>
      </c>
      <c r="D161" s="6"/>
      <c r="E161" s="5">
        <v>175496.0</v>
      </c>
      <c r="F161" s="5">
        <v>175993.0</v>
      </c>
      <c r="G161" s="5" t="s">
        <v>35</v>
      </c>
      <c r="H161" s="5" t="s">
        <v>52</v>
      </c>
      <c r="I161" s="5"/>
      <c r="J161" s="7" t="str">
        <f t="shared" si="38"/>
        <v>Chain et al. 2005. Infect Immun. 73:8353-61</v>
      </c>
      <c r="K161" s="8" t="str">
        <f t="shared" si="39"/>
        <v>Brucella abortus 2308; accesion number NC_007618</v>
      </c>
      <c r="L161" s="3"/>
      <c r="M161" s="3"/>
      <c r="N161" s="3"/>
      <c r="O161" s="3"/>
      <c r="P161" s="3"/>
      <c r="Q161" s="3"/>
      <c r="R161" s="3"/>
      <c r="S161" s="3"/>
      <c r="T161" s="3"/>
      <c r="U161" s="3"/>
      <c r="V161" s="3"/>
      <c r="W161" s="3"/>
      <c r="X161" s="3"/>
      <c r="Y161" s="3"/>
      <c r="Z161" s="3"/>
    </row>
    <row r="162" ht="30.0" customHeight="1">
      <c r="A162" s="5" t="s">
        <v>539</v>
      </c>
      <c r="B162" s="5" t="s">
        <v>539</v>
      </c>
      <c r="C162" s="5" t="s">
        <v>540</v>
      </c>
      <c r="D162" s="6"/>
      <c r="E162" s="5">
        <v>176098.0</v>
      </c>
      <c r="F162" s="5">
        <v>176844.0</v>
      </c>
      <c r="G162" s="5"/>
      <c r="H162" s="5" t="s">
        <v>541</v>
      </c>
      <c r="I162" s="5"/>
      <c r="J162" s="7" t="str">
        <f t="shared" si="38"/>
        <v>Chain et al. 2005. Infect Immun. 73:8353-61</v>
      </c>
      <c r="K162" s="8" t="str">
        <f t="shared" si="39"/>
        <v>Brucella abortus 2308; accesion number NC_007618</v>
      </c>
      <c r="L162" s="3"/>
      <c r="M162" s="3"/>
      <c r="N162" s="3"/>
      <c r="O162" s="3"/>
      <c r="P162" s="3"/>
      <c r="Q162" s="3"/>
      <c r="R162" s="3"/>
      <c r="S162" s="3"/>
      <c r="T162" s="3"/>
      <c r="U162" s="3"/>
      <c r="V162" s="3"/>
      <c r="W162" s="3"/>
      <c r="X162" s="3"/>
      <c r="Y162" s="3"/>
      <c r="Z162" s="3"/>
    </row>
    <row r="163" ht="30.0" customHeight="1">
      <c r="A163" s="5" t="s">
        <v>542</v>
      </c>
      <c r="B163" s="5" t="s">
        <v>542</v>
      </c>
      <c r="C163" s="5" t="s">
        <v>543</v>
      </c>
      <c r="D163" s="6"/>
      <c r="E163" s="5">
        <v>176885.0</v>
      </c>
      <c r="F163" s="5">
        <v>177598.0</v>
      </c>
      <c r="G163" s="5" t="s">
        <v>35</v>
      </c>
      <c r="H163" s="5" t="s">
        <v>544</v>
      </c>
      <c r="I163" s="5" t="s">
        <v>545</v>
      </c>
      <c r="J163" s="7" t="str">
        <f t="shared" si="38"/>
        <v>Chain et al. 2005. Infect Immun. 73:8353-61</v>
      </c>
      <c r="K163" s="8" t="str">
        <f t="shared" si="39"/>
        <v>Brucella abortus 2308; accesion number NC_007618</v>
      </c>
      <c r="L163" s="3"/>
      <c r="M163" s="3"/>
      <c r="N163" s="3"/>
      <c r="O163" s="3"/>
      <c r="P163" s="3"/>
      <c r="Q163" s="3"/>
      <c r="R163" s="3"/>
      <c r="S163" s="3"/>
      <c r="T163" s="3"/>
      <c r="U163" s="3"/>
      <c r="V163" s="3"/>
      <c r="W163" s="3"/>
      <c r="X163" s="3"/>
      <c r="Y163" s="3"/>
      <c r="Z163" s="3"/>
    </row>
    <row r="164" ht="30.0" customHeight="1">
      <c r="A164" s="5" t="s">
        <v>546</v>
      </c>
      <c r="B164" s="5" t="s">
        <v>546</v>
      </c>
      <c r="C164" s="5" t="s">
        <v>547</v>
      </c>
      <c r="D164" s="6"/>
      <c r="E164" s="5">
        <v>177595.0</v>
      </c>
      <c r="F164" s="5">
        <v>177855.0</v>
      </c>
      <c r="G164" s="5" t="s">
        <v>35</v>
      </c>
      <c r="H164" s="5" t="s">
        <v>52</v>
      </c>
      <c r="I164" s="5"/>
      <c r="J164" s="7" t="str">
        <f t="shared" si="38"/>
        <v>Chain et al. 2005. Infect Immun. 73:8353-61</v>
      </c>
      <c r="K164" s="8" t="str">
        <f t="shared" si="39"/>
        <v>Brucella abortus 2308; accesion number NC_007618</v>
      </c>
      <c r="L164" s="3"/>
      <c r="M164" s="3"/>
      <c r="N164" s="3"/>
      <c r="O164" s="3"/>
      <c r="P164" s="3"/>
      <c r="Q164" s="3"/>
      <c r="R164" s="3"/>
      <c r="S164" s="3"/>
      <c r="T164" s="3"/>
      <c r="U164" s="3"/>
      <c r="V164" s="3"/>
      <c r="W164" s="3"/>
      <c r="X164" s="3"/>
      <c r="Y164" s="3"/>
      <c r="Z164" s="3"/>
    </row>
    <row r="165" ht="30.0" customHeight="1">
      <c r="A165" s="5" t="s">
        <v>548</v>
      </c>
      <c r="B165" s="5" t="s">
        <v>548</v>
      </c>
      <c r="C165" s="5" t="s">
        <v>549</v>
      </c>
      <c r="D165" s="6"/>
      <c r="E165" s="5">
        <v>177858.0</v>
      </c>
      <c r="F165" s="5">
        <v>178850.0</v>
      </c>
      <c r="G165" s="5"/>
      <c r="H165" s="5" t="s">
        <v>375</v>
      </c>
      <c r="I165" s="5"/>
      <c r="J165" s="7" t="str">
        <f t="shared" si="38"/>
        <v>Chain et al. 2005. Infect Immun. 73:8353-61</v>
      </c>
      <c r="K165" s="8" t="str">
        <f t="shared" si="39"/>
        <v>Brucella abortus 2308; accesion number NC_007618</v>
      </c>
      <c r="L165" s="3"/>
      <c r="M165" s="3"/>
      <c r="N165" s="3"/>
      <c r="O165" s="3"/>
      <c r="P165" s="3"/>
      <c r="Q165" s="3"/>
      <c r="R165" s="3"/>
      <c r="S165" s="3"/>
      <c r="T165" s="3"/>
      <c r="U165" s="3"/>
      <c r="V165" s="3"/>
      <c r="W165" s="3"/>
      <c r="X165" s="3"/>
      <c r="Y165" s="3"/>
      <c r="Z165" s="3"/>
    </row>
    <row r="166" ht="30.0" customHeight="1">
      <c r="A166" s="5" t="s">
        <v>550</v>
      </c>
      <c r="B166" s="5" t="s">
        <v>550</v>
      </c>
      <c r="C166" s="5" t="s">
        <v>551</v>
      </c>
      <c r="D166" s="6"/>
      <c r="E166" s="5">
        <v>178869.0</v>
      </c>
      <c r="F166" s="5">
        <v>179525.0</v>
      </c>
      <c r="G166" s="5" t="s">
        <v>35</v>
      </c>
      <c r="H166" s="5" t="s">
        <v>52</v>
      </c>
      <c r="I166" s="5"/>
      <c r="J166" s="7" t="str">
        <f t="shared" si="38"/>
        <v>Chain et al. 2005. Infect Immun. 73:8353-61</v>
      </c>
      <c r="K166" s="8" t="str">
        <f t="shared" si="39"/>
        <v>Brucella abortus 2308; accesion number NC_007618</v>
      </c>
      <c r="L166" s="3"/>
      <c r="M166" s="3"/>
      <c r="N166" s="3"/>
      <c r="O166" s="3"/>
      <c r="P166" s="3"/>
      <c r="Q166" s="3"/>
      <c r="R166" s="3"/>
      <c r="S166" s="3"/>
      <c r="T166" s="3"/>
      <c r="U166" s="3"/>
      <c r="V166" s="3"/>
      <c r="W166" s="3"/>
      <c r="X166" s="3"/>
      <c r="Y166" s="3"/>
      <c r="Z166" s="3"/>
    </row>
    <row r="167" ht="30.0" customHeight="1">
      <c r="A167" s="5" t="s">
        <v>552</v>
      </c>
      <c r="B167" s="5" t="s">
        <v>553</v>
      </c>
      <c r="C167" s="5" t="s">
        <v>554</v>
      </c>
      <c r="D167" s="6"/>
      <c r="E167" s="5">
        <v>179658.0</v>
      </c>
      <c r="F167" s="5">
        <v>180338.0</v>
      </c>
      <c r="G167" s="5" t="s">
        <v>35</v>
      </c>
      <c r="H167" s="5" t="s">
        <v>555</v>
      </c>
      <c r="I167" s="5" t="s">
        <v>556</v>
      </c>
      <c r="J167" s="7" t="str">
        <f t="shared" si="38"/>
        <v>Chain et al. 2005. Infect Immun. 73:8353-61</v>
      </c>
      <c r="K167" s="8" t="str">
        <f t="shared" si="39"/>
        <v>Brucella abortus 2308; accesion number NC_007618</v>
      </c>
      <c r="L167" s="3"/>
      <c r="M167" s="3"/>
      <c r="N167" s="3"/>
      <c r="O167" s="3"/>
      <c r="P167" s="3"/>
      <c r="Q167" s="3"/>
      <c r="R167" s="3"/>
      <c r="S167" s="3"/>
      <c r="T167" s="3"/>
      <c r="U167" s="3"/>
      <c r="V167" s="3"/>
      <c r="W167" s="3"/>
      <c r="X167" s="3"/>
      <c r="Y167" s="3"/>
      <c r="Z167" s="3"/>
    </row>
    <row r="168" ht="30.0" customHeight="1">
      <c r="A168" s="5" t="s">
        <v>557</v>
      </c>
      <c r="B168" s="5" t="s">
        <v>558</v>
      </c>
      <c r="C168" s="5" t="s">
        <v>559</v>
      </c>
      <c r="D168" s="6"/>
      <c r="E168" s="5">
        <v>180444.0</v>
      </c>
      <c r="F168" s="5">
        <v>181568.0</v>
      </c>
      <c r="G168" s="5" t="s">
        <v>35</v>
      </c>
      <c r="H168" s="5" t="s">
        <v>560</v>
      </c>
      <c r="I168" s="5" t="s">
        <v>561</v>
      </c>
      <c r="J168" s="7" t="str">
        <f t="shared" si="38"/>
        <v>Chain et al. 2005. Infect Immun. 73:8353-61</v>
      </c>
      <c r="K168" s="8" t="str">
        <f t="shared" si="39"/>
        <v>Brucella abortus 2308; accesion number NC_007618</v>
      </c>
      <c r="L168" s="3"/>
      <c r="M168" s="3"/>
      <c r="N168" s="3"/>
      <c r="O168" s="3"/>
      <c r="P168" s="3"/>
      <c r="Q168" s="3"/>
      <c r="R168" s="3"/>
      <c r="S168" s="3"/>
      <c r="T168" s="3"/>
      <c r="U168" s="3"/>
      <c r="V168" s="3"/>
      <c r="W168" s="3"/>
      <c r="X168" s="3"/>
      <c r="Y168" s="3"/>
      <c r="Z168" s="3"/>
    </row>
    <row r="169" ht="30.0" customHeight="1">
      <c r="A169" s="5" t="s">
        <v>562</v>
      </c>
      <c r="B169" s="5" t="s">
        <v>563</v>
      </c>
      <c r="C169" s="5" t="s">
        <v>564</v>
      </c>
      <c r="D169" s="6"/>
      <c r="E169" s="5">
        <v>181736.0</v>
      </c>
      <c r="F169" s="5">
        <v>182452.0</v>
      </c>
      <c r="G169" s="5"/>
      <c r="H169" s="5" t="s">
        <v>565</v>
      </c>
      <c r="I169" s="5" t="s">
        <v>566</v>
      </c>
      <c r="J169" s="7" t="str">
        <f t="shared" si="38"/>
        <v>Chain et al. 2005. Infect Immun. 73:8353-61</v>
      </c>
      <c r="K169" s="8" t="str">
        <f t="shared" si="39"/>
        <v>Brucella abortus 2308; accesion number NC_007618</v>
      </c>
      <c r="L169" s="3"/>
      <c r="M169" s="3"/>
      <c r="N169" s="3"/>
      <c r="O169" s="3"/>
      <c r="P169" s="3"/>
      <c r="Q169" s="3"/>
      <c r="R169" s="3"/>
      <c r="S169" s="3"/>
      <c r="T169" s="3"/>
      <c r="U169" s="3"/>
      <c r="V169" s="3"/>
      <c r="W169" s="3"/>
      <c r="X169" s="3"/>
      <c r="Y169" s="3"/>
      <c r="Z169" s="3"/>
    </row>
    <row r="170" ht="30.0" customHeight="1">
      <c r="A170" s="5" t="s">
        <v>567</v>
      </c>
      <c r="B170" s="5" t="s">
        <v>567</v>
      </c>
      <c r="C170" s="5" t="s">
        <v>568</v>
      </c>
      <c r="D170" s="6" t="s">
        <v>59</v>
      </c>
      <c r="E170" s="5">
        <v>182626.0</v>
      </c>
      <c r="F170" s="5">
        <v>183028.0</v>
      </c>
      <c r="G170" s="5"/>
      <c r="H170" s="5"/>
      <c r="I170" s="5" t="s">
        <v>569</v>
      </c>
      <c r="J170" s="11" t="str">
        <f>HYPERLINK("http://www.ncbi.nlm.nih.gov/nuccore/NC_004310.3","Brucella suis 1330 genome; accesion number NC_004310")</f>
        <v>Brucella suis 1330 genome; accesion number NC_004310</v>
      </c>
      <c r="K170" s="13" t="s">
        <v>154</v>
      </c>
      <c r="L170" s="3"/>
      <c r="M170" s="3"/>
      <c r="N170" s="3"/>
      <c r="O170" s="3"/>
      <c r="P170" s="3"/>
      <c r="Q170" s="3"/>
      <c r="R170" s="3"/>
      <c r="S170" s="3"/>
      <c r="T170" s="3"/>
      <c r="U170" s="3"/>
      <c r="V170" s="3"/>
      <c r="W170" s="3"/>
      <c r="X170" s="3"/>
      <c r="Y170" s="3"/>
      <c r="Z170" s="3"/>
    </row>
    <row r="171" ht="30.0" customHeight="1">
      <c r="A171" s="5" t="s">
        <v>570</v>
      </c>
      <c r="B171" s="5" t="s">
        <v>570</v>
      </c>
      <c r="C171" s="5" t="s">
        <v>571</v>
      </c>
      <c r="D171" s="6"/>
      <c r="E171" s="5">
        <v>183032.0</v>
      </c>
      <c r="F171" s="5">
        <v>183694.0</v>
      </c>
      <c r="G171" s="5"/>
      <c r="H171" s="5" t="s">
        <v>572</v>
      </c>
      <c r="I171" s="5" t="s">
        <v>573</v>
      </c>
      <c r="J171" s="7" t="str">
        <f t="shared" ref="J171:J184" si="40">HYPERLINK("http://www.ncbi.nlm.nih.gov/pubmed/?term=16299333","Chain et al. 2005. Infect Immun. 73:8353-61")</f>
        <v>Chain et al. 2005. Infect Immun. 73:8353-61</v>
      </c>
      <c r="K171" s="8" t="str">
        <f t="shared" ref="K171:K184" si="41">HYPERLINK("http://www.ncbi.nlm.nih.gov/nuccore/NC_007618","Brucella abortus 2308; accesion number NC_007618")</f>
        <v>Brucella abortus 2308; accesion number NC_007618</v>
      </c>
      <c r="L171" s="3"/>
      <c r="M171" s="3"/>
      <c r="N171" s="3"/>
      <c r="O171" s="3"/>
      <c r="P171" s="3"/>
      <c r="Q171" s="3"/>
      <c r="R171" s="3"/>
      <c r="S171" s="3"/>
      <c r="T171" s="3"/>
      <c r="U171" s="3"/>
      <c r="V171" s="3"/>
      <c r="W171" s="3"/>
      <c r="X171" s="3"/>
      <c r="Y171" s="3"/>
      <c r="Z171" s="3"/>
    </row>
    <row r="172" ht="30.0" customHeight="1">
      <c r="A172" s="5" t="s">
        <v>574</v>
      </c>
      <c r="B172" s="5" t="s">
        <v>574</v>
      </c>
      <c r="C172" s="5" t="s">
        <v>575</v>
      </c>
      <c r="D172" s="6"/>
      <c r="E172" s="5">
        <v>183748.0</v>
      </c>
      <c r="F172" s="5">
        <v>184905.0</v>
      </c>
      <c r="G172" s="5"/>
      <c r="H172" s="5" t="s">
        <v>576</v>
      </c>
      <c r="I172" s="5" t="s">
        <v>577</v>
      </c>
      <c r="J172" s="7" t="str">
        <f t="shared" si="40"/>
        <v>Chain et al. 2005. Infect Immun. 73:8353-61</v>
      </c>
      <c r="K172" s="8" t="str">
        <f t="shared" si="41"/>
        <v>Brucella abortus 2308; accesion number NC_007618</v>
      </c>
      <c r="L172" s="3"/>
      <c r="M172" s="3"/>
      <c r="N172" s="3"/>
      <c r="O172" s="3"/>
      <c r="P172" s="3"/>
      <c r="Q172" s="3"/>
      <c r="R172" s="3"/>
      <c r="S172" s="3"/>
      <c r="T172" s="3"/>
      <c r="U172" s="3"/>
      <c r="V172" s="3"/>
      <c r="W172" s="3"/>
      <c r="X172" s="3"/>
      <c r="Y172" s="3"/>
      <c r="Z172" s="3"/>
    </row>
    <row r="173" ht="30.0" customHeight="1">
      <c r="A173" s="5" t="s">
        <v>578</v>
      </c>
      <c r="B173" s="5" t="s">
        <v>578</v>
      </c>
      <c r="C173" s="5" t="s">
        <v>579</v>
      </c>
      <c r="D173" s="6"/>
      <c r="E173" s="5">
        <v>184971.0</v>
      </c>
      <c r="F173" s="5">
        <v>185828.0</v>
      </c>
      <c r="G173" s="5"/>
      <c r="H173" s="5" t="s">
        <v>580</v>
      </c>
      <c r="I173" s="5"/>
      <c r="J173" s="7" t="str">
        <f t="shared" si="40"/>
        <v>Chain et al. 2005. Infect Immun. 73:8353-61</v>
      </c>
      <c r="K173" s="8" t="str">
        <f t="shared" si="41"/>
        <v>Brucella abortus 2308; accesion number NC_007618</v>
      </c>
      <c r="L173" s="3"/>
      <c r="M173" s="3"/>
      <c r="N173" s="3"/>
      <c r="O173" s="3"/>
      <c r="P173" s="3"/>
      <c r="Q173" s="3"/>
      <c r="R173" s="3"/>
      <c r="S173" s="3"/>
      <c r="T173" s="3"/>
      <c r="U173" s="3"/>
      <c r="V173" s="3"/>
      <c r="W173" s="3"/>
      <c r="X173" s="3"/>
      <c r="Y173" s="3"/>
      <c r="Z173" s="3"/>
    </row>
    <row r="174" ht="30.0" customHeight="1">
      <c r="A174" s="5" t="s">
        <v>581</v>
      </c>
      <c r="B174" s="5" t="s">
        <v>581</v>
      </c>
      <c r="C174" s="5" t="s">
        <v>582</v>
      </c>
      <c r="D174" s="6"/>
      <c r="E174" s="5">
        <v>185825.0</v>
      </c>
      <c r="F174" s="5">
        <v>186205.0</v>
      </c>
      <c r="G174" s="5"/>
      <c r="H174" s="5" t="s">
        <v>52</v>
      </c>
      <c r="I174" s="5"/>
      <c r="J174" s="7" t="str">
        <f t="shared" si="40"/>
        <v>Chain et al. 2005. Infect Immun. 73:8353-61</v>
      </c>
      <c r="K174" s="8" t="str">
        <f t="shared" si="41"/>
        <v>Brucella abortus 2308; accesion number NC_007618</v>
      </c>
      <c r="L174" s="3"/>
      <c r="M174" s="3"/>
      <c r="N174" s="3"/>
      <c r="O174" s="3"/>
      <c r="P174" s="3"/>
      <c r="Q174" s="3"/>
      <c r="R174" s="3"/>
      <c r="S174" s="3"/>
      <c r="T174" s="3"/>
      <c r="U174" s="3"/>
      <c r="V174" s="3"/>
      <c r="W174" s="3"/>
      <c r="X174" s="3"/>
      <c r="Y174" s="3"/>
      <c r="Z174" s="3"/>
    </row>
    <row r="175" ht="30.0" customHeight="1">
      <c r="A175" s="5" t="s">
        <v>583</v>
      </c>
      <c r="B175" s="5" t="s">
        <v>584</v>
      </c>
      <c r="C175" s="5" t="s">
        <v>585</v>
      </c>
      <c r="D175" s="6"/>
      <c r="E175" s="5">
        <v>186425.0</v>
      </c>
      <c r="F175" s="5">
        <v>187858.0</v>
      </c>
      <c r="G175" s="5"/>
      <c r="H175" s="5" t="s">
        <v>580</v>
      </c>
      <c r="I175" s="5"/>
      <c r="J175" s="7" t="str">
        <f t="shared" si="40"/>
        <v>Chain et al. 2005. Infect Immun. 73:8353-61</v>
      </c>
      <c r="K175" s="8" t="str">
        <f t="shared" si="41"/>
        <v>Brucella abortus 2308; accesion number NC_007618</v>
      </c>
      <c r="L175" s="3"/>
      <c r="M175" s="3"/>
      <c r="N175" s="3"/>
      <c r="O175" s="3"/>
      <c r="P175" s="3"/>
      <c r="Q175" s="3"/>
      <c r="R175" s="3"/>
      <c r="S175" s="3"/>
      <c r="T175" s="3"/>
      <c r="U175" s="3"/>
      <c r="V175" s="3"/>
      <c r="W175" s="3"/>
      <c r="X175" s="3"/>
      <c r="Y175" s="3"/>
      <c r="Z175" s="3"/>
    </row>
    <row r="176" ht="30.0" customHeight="1">
      <c r="A176" s="5" t="s">
        <v>586</v>
      </c>
      <c r="B176" s="5" t="s">
        <v>586</v>
      </c>
      <c r="C176" s="5" t="s">
        <v>587</v>
      </c>
      <c r="D176" s="6"/>
      <c r="E176" s="5">
        <v>187876.0</v>
      </c>
      <c r="F176" s="5">
        <v>188178.0</v>
      </c>
      <c r="G176" s="5"/>
      <c r="H176" s="5" t="s">
        <v>52</v>
      </c>
      <c r="I176" s="5"/>
      <c r="J176" s="7" t="str">
        <f t="shared" si="40"/>
        <v>Chain et al. 2005. Infect Immun. 73:8353-61</v>
      </c>
      <c r="K176" s="8" t="str">
        <f t="shared" si="41"/>
        <v>Brucella abortus 2308; accesion number NC_007618</v>
      </c>
      <c r="L176" s="3"/>
      <c r="M176" s="3"/>
      <c r="N176" s="3"/>
      <c r="O176" s="3"/>
      <c r="P176" s="3"/>
      <c r="Q176" s="3"/>
      <c r="R176" s="3"/>
      <c r="S176" s="3"/>
      <c r="T176" s="3"/>
      <c r="U176" s="3"/>
      <c r="V176" s="3"/>
      <c r="W176" s="3"/>
      <c r="X176" s="3"/>
      <c r="Y176" s="3"/>
      <c r="Z176" s="3"/>
    </row>
    <row r="177" ht="30.0" customHeight="1">
      <c r="A177" s="5" t="s">
        <v>588</v>
      </c>
      <c r="B177" s="5" t="s">
        <v>589</v>
      </c>
      <c r="C177" s="5" t="s">
        <v>590</v>
      </c>
      <c r="D177" s="6"/>
      <c r="E177" s="5">
        <v>188199.0</v>
      </c>
      <c r="F177" s="5">
        <v>189869.0</v>
      </c>
      <c r="G177" s="5"/>
      <c r="H177" s="5" t="s">
        <v>591</v>
      </c>
      <c r="I177" s="5"/>
      <c r="J177" s="7" t="str">
        <f t="shared" si="40"/>
        <v>Chain et al. 2005. Infect Immun. 73:8353-61</v>
      </c>
      <c r="K177" s="8" t="str">
        <f t="shared" si="41"/>
        <v>Brucella abortus 2308; accesion number NC_007618</v>
      </c>
      <c r="L177" s="3"/>
      <c r="M177" s="3"/>
      <c r="N177" s="3"/>
      <c r="O177" s="3"/>
      <c r="P177" s="3"/>
      <c r="Q177" s="3"/>
      <c r="R177" s="3"/>
      <c r="S177" s="3"/>
      <c r="T177" s="3"/>
      <c r="U177" s="3"/>
      <c r="V177" s="3"/>
      <c r="W177" s="3"/>
      <c r="X177" s="3"/>
      <c r="Y177" s="3"/>
      <c r="Z177" s="3"/>
    </row>
    <row r="178" ht="30.0" customHeight="1">
      <c r="A178" s="5" t="s">
        <v>592</v>
      </c>
      <c r="B178" s="5" t="s">
        <v>593</v>
      </c>
      <c r="C178" s="5" t="s">
        <v>594</v>
      </c>
      <c r="D178" s="6"/>
      <c r="E178" s="5">
        <v>189859.0</v>
      </c>
      <c r="F178" s="5">
        <v>190617.0</v>
      </c>
      <c r="G178" s="5"/>
      <c r="H178" s="5" t="s">
        <v>595</v>
      </c>
      <c r="I178" s="5" t="s">
        <v>596</v>
      </c>
      <c r="J178" s="7" t="str">
        <f t="shared" si="40"/>
        <v>Chain et al. 2005. Infect Immun. 73:8353-61</v>
      </c>
      <c r="K178" s="8" t="str">
        <f t="shared" si="41"/>
        <v>Brucella abortus 2308; accesion number NC_007618</v>
      </c>
      <c r="L178" s="3"/>
      <c r="M178" s="3"/>
      <c r="N178" s="3"/>
      <c r="O178" s="3"/>
      <c r="P178" s="3"/>
      <c r="Q178" s="3"/>
      <c r="R178" s="3"/>
      <c r="S178" s="3"/>
      <c r="T178" s="3"/>
      <c r="U178" s="3"/>
      <c r="V178" s="3"/>
      <c r="W178" s="3"/>
      <c r="X178" s="3"/>
      <c r="Y178" s="3"/>
      <c r="Z178" s="3"/>
    </row>
    <row r="179" ht="30.0" customHeight="1">
      <c r="A179" s="5" t="s">
        <v>597</v>
      </c>
      <c r="B179" s="5" t="s">
        <v>597</v>
      </c>
      <c r="C179" s="5" t="s">
        <v>598</v>
      </c>
      <c r="D179" s="6"/>
      <c r="E179" s="5">
        <v>190670.0</v>
      </c>
      <c r="F179" s="5">
        <v>191194.0</v>
      </c>
      <c r="G179" s="5"/>
      <c r="H179" s="5" t="s">
        <v>52</v>
      </c>
      <c r="I179" s="5"/>
      <c r="J179" s="7" t="str">
        <f t="shared" si="40"/>
        <v>Chain et al. 2005. Infect Immun. 73:8353-61</v>
      </c>
      <c r="K179" s="8" t="str">
        <f t="shared" si="41"/>
        <v>Brucella abortus 2308; accesion number NC_007618</v>
      </c>
      <c r="L179" s="3"/>
      <c r="M179" s="3"/>
      <c r="N179" s="3"/>
      <c r="O179" s="3"/>
      <c r="P179" s="3"/>
      <c r="Q179" s="3"/>
      <c r="R179" s="3"/>
      <c r="S179" s="3"/>
      <c r="T179" s="3"/>
      <c r="U179" s="3"/>
      <c r="V179" s="3"/>
      <c r="W179" s="3"/>
      <c r="X179" s="3"/>
      <c r="Y179" s="3"/>
      <c r="Z179" s="3"/>
    </row>
    <row r="180" ht="30.0" customHeight="1">
      <c r="A180" s="5" t="s">
        <v>599</v>
      </c>
      <c r="B180" s="5" t="s">
        <v>599</v>
      </c>
      <c r="C180" s="5" t="s">
        <v>600</v>
      </c>
      <c r="D180" s="6"/>
      <c r="E180" s="5">
        <v>191262.0</v>
      </c>
      <c r="F180" s="5">
        <v>191555.0</v>
      </c>
      <c r="G180" s="5"/>
      <c r="H180" s="5" t="s">
        <v>52</v>
      </c>
      <c r="I180" s="5"/>
      <c r="J180" s="7" t="str">
        <f t="shared" si="40"/>
        <v>Chain et al. 2005. Infect Immun. 73:8353-61</v>
      </c>
      <c r="K180" s="8" t="str">
        <f t="shared" si="41"/>
        <v>Brucella abortus 2308; accesion number NC_007618</v>
      </c>
      <c r="L180" s="3"/>
      <c r="M180" s="3"/>
      <c r="N180" s="3"/>
      <c r="O180" s="3"/>
      <c r="P180" s="3"/>
      <c r="Q180" s="3"/>
      <c r="R180" s="3"/>
      <c r="S180" s="3"/>
      <c r="T180" s="3"/>
      <c r="U180" s="3"/>
      <c r="V180" s="3"/>
      <c r="W180" s="3"/>
      <c r="X180" s="3"/>
      <c r="Y180" s="3"/>
      <c r="Z180" s="3"/>
    </row>
    <row r="181" ht="30.0" customHeight="1">
      <c r="A181" s="5" t="s">
        <v>601</v>
      </c>
      <c r="B181" s="5" t="s">
        <v>601</v>
      </c>
      <c r="C181" s="5" t="s">
        <v>602</v>
      </c>
      <c r="D181" s="6"/>
      <c r="E181" s="5">
        <v>191556.0</v>
      </c>
      <c r="F181" s="5">
        <v>192134.0</v>
      </c>
      <c r="G181" s="5" t="s">
        <v>35</v>
      </c>
      <c r="H181" s="5" t="s">
        <v>603</v>
      </c>
      <c r="I181" s="5"/>
      <c r="J181" s="7" t="str">
        <f t="shared" si="40"/>
        <v>Chain et al. 2005. Infect Immun. 73:8353-61</v>
      </c>
      <c r="K181" s="8" t="str">
        <f t="shared" si="41"/>
        <v>Brucella abortus 2308; accesion number NC_007618</v>
      </c>
      <c r="L181" s="3"/>
      <c r="M181" s="3"/>
      <c r="N181" s="3"/>
      <c r="O181" s="3"/>
      <c r="P181" s="3"/>
      <c r="Q181" s="3"/>
      <c r="R181" s="3"/>
      <c r="S181" s="3"/>
      <c r="T181" s="3"/>
      <c r="U181" s="3"/>
      <c r="V181" s="3"/>
      <c r="W181" s="3"/>
      <c r="X181" s="3"/>
      <c r="Y181" s="3"/>
      <c r="Z181" s="3"/>
    </row>
    <row r="182" ht="30.0" customHeight="1">
      <c r="A182" s="5" t="s">
        <v>604</v>
      </c>
      <c r="B182" s="5" t="s">
        <v>604</v>
      </c>
      <c r="C182" s="5" t="s">
        <v>605</v>
      </c>
      <c r="D182" s="6"/>
      <c r="E182" s="5">
        <v>192392.0</v>
      </c>
      <c r="F182" s="5">
        <v>192637.0</v>
      </c>
      <c r="G182" s="5"/>
      <c r="H182" s="5" t="s">
        <v>52</v>
      </c>
      <c r="I182" s="5"/>
      <c r="J182" s="7" t="str">
        <f t="shared" si="40"/>
        <v>Chain et al. 2005. Infect Immun. 73:8353-61</v>
      </c>
      <c r="K182" s="8" t="str">
        <f t="shared" si="41"/>
        <v>Brucella abortus 2308; accesion number NC_007618</v>
      </c>
      <c r="L182" s="3"/>
      <c r="M182" s="3"/>
      <c r="N182" s="3"/>
      <c r="O182" s="3"/>
      <c r="P182" s="3"/>
      <c r="Q182" s="3"/>
      <c r="R182" s="3"/>
      <c r="S182" s="3"/>
      <c r="T182" s="3"/>
      <c r="U182" s="3"/>
      <c r="V182" s="3"/>
      <c r="W182" s="3"/>
      <c r="X182" s="3"/>
      <c r="Y182" s="3"/>
      <c r="Z182" s="3"/>
    </row>
    <row r="183" ht="30.0" customHeight="1">
      <c r="A183" s="5" t="s">
        <v>606</v>
      </c>
      <c r="B183" s="5" t="s">
        <v>606</v>
      </c>
      <c r="C183" s="5" t="s">
        <v>607</v>
      </c>
      <c r="D183" s="6"/>
      <c r="E183" s="5">
        <v>192690.0</v>
      </c>
      <c r="F183" s="5">
        <v>193079.0</v>
      </c>
      <c r="G183" s="5" t="s">
        <v>35</v>
      </c>
      <c r="H183" s="5" t="s">
        <v>52</v>
      </c>
      <c r="I183" s="5"/>
      <c r="J183" s="7" t="str">
        <f t="shared" si="40"/>
        <v>Chain et al. 2005. Infect Immun. 73:8353-61</v>
      </c>
      <c r="K183" s="8" t="str">
        <f t="shared" si="41"/>
        <v>Brucella abortus 2308; accesion number NC_007618</v>
      </c>
      <c r="L183" s="3"/>
      <c r="M183" s="3"/>
      <c r="N183" s="3"/>
      <c r="O183" s="3"/>
      <c r="P183" s="3"/>
      <c r="Q183" s="3"/>
      <c r="R183" s="3"/>
      <c r="S183" s="3"/>
      <c r="T183" s="3"/>
      <c r="U183" s="3"/>
      <c r="V183" s="3"/>
      <c r="W183" s="3"/>
      <c r="X183" s="3"/>
      <c r="Y183" s="3"/>
      <c r="Z183" s="3"/>
    </row>
    <row r="184" ht="30.0" customHeight="1">
      <c r="A184" s="5" t="s">
        <v>608</v>
      </c>
      <c r="B184" s="5" t="s">
        <v>609</v>
      </c>
      <c r="C184" s="5" t="s">
        <v>610</v>
      </c>
      <c r="D184" s="6"/>
      <c r="E184" s="5">
        <v>193393.0</v>
      </c>
      <c r="F184" s="5">
        <v>197178.0</v>
      </c>
      <c r="G184" s="5"/>
      <c r="H184" s="5" t="s">
        <v>611</v>
      </c>
      <c r="I184" s="5" t="s">
        <v>612</v>
      </c>
      <c r="J184" s="7" t="str">
        <f t="shared" si="40"/>
        <v>Chain et al. 2005. Infect Immun. 73:8353-61</v>
      </c>
      <c r="K184" s="8" t="str">
        <f t="shared" si="41"/>
        <v>Brucella abortus 2308; accesion number NC_007618</v>
      </c>
      <c r="L184" s="3"/>
      <c r="M184" s="3"/>
      <c r="N184" s="3"/>
      <c r="O184" s="3"/>
      <c r="P184" s="3"/>
      <c r="Q184" s="3"/>
      <c r="R184" s="3"/>
      <c r="S184" s="3"/>
      <c r="T184" s="3"/>
      <c r="U184" s="3"/>
      <c r="V184" s="3"/>
      <c r="W184" s="3"/>
      <c r="X184" s="3"/>
      <c r="Y184" s="3"/>
      <c r="Z184" s="3"/>
    </row>
    <row r="185" ht="30.0" customHeight="1">
      <c r="A185" s="5" t="s">
        <v>613</v>
      </c>
      <c r="B185" s="5" t="s">
        <v>614</v>
      </c>
      <c r="C185" s="5" t="s">
        <v>615</v>
      </c>
      <c r="D185" s="6"/>
      <c r="E185" s="5">
        <v>197499.0</v>
      </c>
      <c r="F185" s="5">
        <v>198206.0</v>
      </c>
      <c r="G185" s="5"/>
      <c r="H185" s="5" t="s">
        <v>616</v>
      </c>
      <c r="I185" s="5" t="s">
        <v>617</v>
      </c>
      <c r="J185" s="8" t="str">
        <f>HYPERLINK("http://www.ncbi.nlm.nih.gov/pubmed/12010991","Taminiau et al. 2002. Infect Immun. 70(6):3004-11.")</f>
        <v>Taminiau et al. 2002. Infect Immun. 70(6):3004-11.</v>
      </c>
      <c r="K185" s="8" t="str">
        <f>HYPERLINK("http://www.ncbi.nlm.nih.gov/pmc/articles/PMC2347389/","Rambow-Larsen. 2008. J Bacteriol. 190(9): 3274–3282.")</f>
        <v>Rambow-Larsen. 2008. J Bacteriol. 190(9): 3274–3282.</v>
      </c>
      <c r="L185" s="9"/>
      <c r="M185" s="3"/>
      <c r="N185" s="3"/>
      <c r="O185" s="3"/>
      <c r="P185" s="3"/>
      <c r="Q185" s="3"/>
      <c r="R185" s="3"/>
      <c r="S185" s="3"/>
      <c r="T185" s="3"/>
      <c r="U185" s="3"/>
      <c r="V185" s="3"/>
      <c r="W185" s="3"/>
      <c r="X185" s="3"/>
      <c r="Y185" s="3"/>
      <c r="Z185" s="3"/>
    </row>
    <row r="186" ht="30.0" customHeight="1">
      <c r="A186" s="5" t="s">
        <v>618</v>
      </c>
      <c r="B186" s="5" t="s">
        <v>618</v>
      </c>
      <c r="C186" s="5" t="s">
        <v>619</v>
      </c>
      <c r="D186" s="6"/>
      <c r="E186" s="5">
        <v>198321.0</v>
      </c>
      <c r="F186" s="5">
        <v>199691.0</v>
      </c>
      <c r="G186" s="5"/>
      <c r="H186" s="5" t="s">
        <v>620</v>
      </c>
      <c r="I186" s="5"/>
      <c r="J186" s="7" t="str">
        <f t="shared" ref="J186:J190" si="42">HYPERLINK("http://www.ncbi.nlm.nih.gov/pubmed/?term=16299333","Chain et al. 2005. Infect Immun. 73:8353-61")</f>
        <v>Chain et al. 2005. Infect Immun. 73:8353-61</v>
      </c>
      <c r="K186" s="8" t="str">
        <f t="shared" ref="K186:K190" si="43">HYPERLINK("http://www.ncbi.nlm.nih.gov/nuccore/NC_007618","Brucella abortus 2308; accesion number NC_007618")</f>
        <v>Brucella abortus 2308; accesion number NC_007618</v>
      </c>
      <c r="L186" s="3"/>
      <c r="M186" s="3"/>
      <c r="N186" s="3"/>
      <c r="O186" s="3"/>
      <c r="P186" s="3"/>
      <c r="Q186" s="3"/>
      <c r="R186" s="3"/>
      <c r="S186" s="3"/>
      <c r="T186" s="3"/>
      <c r="U186" s="3"/>
      <c r="V186" s="3"/>
      <c r="W186" s="3"/>
      <c r="X186" s="3"/>
      <c r="Y186" s="3"/>
      <c r="Z186" s="3"/>
    </row>
    <row r="187" ht="30.0" customHeight="1">
      <c r="A187" s="5" t="s">
        <v>621</v>
      </c>
      <c r="B187" s="5" t="s">
        <v>621</v>
      </c>
      <c r="C187" s="5" t="s">
        <v>622</v>
      </c>
      <c r="D187" s="6"/>
      <c r="E187" s="5">
        <v>199670.0</v>
      </c>
      <c r="F187" s="5">
        <v>199915.0</v>
      </c>
      <c r="G187" s="5" t="s">
        <v>35</v>
      </c>
      <c r="H187" s="5" t="s">
        <v>52</v>
      </c>
      <c r="I187" s="5"/>
      <c r="J187" s="7" t="str">
        <f t="shared" si="42"/>
        <v>Chain et al. 2005. Infect Immun. 73:8353-61</v>
      </c>
      <c r="K187" s="8" t="str">
        <f t="shared" si="43"/>
        <v>Brucella abortus 2308; accesion number NC_007618</v>
      </c>
      <c r="L187" s="3"/>
      <c r="M187" s="3"/>
      <c r="N187" s="3"/>
      <c r="O187" s="3"/>
      <c r="P187" s="3"/>
      <c r="Q187" s="3"/>
      <c r="R187" s="3"/>
      <c r="S187" s="3"/>
      <c r="T187" s="3"/>
      <c r="U187" s="3"/>
      <c r="V187" s="3"/>
      <c r="W187" s="3"/>
      <c r="X187" s="3"/>
      <c r="Y187" s="3"/>
      <c r="Z187" s="3"/>
    </row>
    <row r="188" ht="30.0" customHeight="1">
      <c r="A188" s="5" t="s">
        <v>623</v>
      </c>
      <c r="B188" s="5" t="s">
        <v>624</v>
      </c>
      <c r="C188" s="5" t="s">
        <v>625</v>
      </c>
      <c r="D188" s="6"/>
      <c r="E188" s="5">
        <v>200094.0</v>
      </c>
      <c r="F188" s="5">
        <v>200996.0</v>
      </c>
      <c r="G188" s="5"/>
      <c r="H188" s="5" t="s">
        <v>626</v>
      </c>
      <c r="I188" s="5" t="s">
        <v>627</v>
      </c>
      <c r="J188" s="7" t="str">
        <f t="shared" si="42"/>
        <v>Chain et al. 2005. Infect Immun. 73:8353-61</v>
      </c>
      <c r="K188" s="8" t="str">
        <f t="shared" si="43"/>
        <v>Brucella abortus 2308; accesion number NC_007618</v>
      </c>
      <c r="L188" s="3"/>
      <c r="M188" s="3"/>
      <c r="N188" s="3"/>
      <c r="O188" s="3"/>
      <c r="P188" s="3"/>
      <c r="Q188" s="3"/>
      <c r="R188" s="3"/>
      <c r="S188" s="3"/>
      <c r="T188" s="3"/>
      <c r="U188" s="3"/>
      <c r="V188" s="3"/>
      <c r="W188" s="3"/>
      <c r="X188" s="3"/>
      <c r="Y188" s="3"/>
      <c r="Z188" s="3"/>
    </row>
    <row r="189" ht="30.0" customHeight="1">
      <c r="A189" s="5" t="s">
        <v>628</v>
      </c>
      <c r="B189" s="5" t="s">
        <v>629</v>
      </c>
      <c r="C189" s="5" t="s">
        <v>630</v>
      </c>
      <c r="D189" s="6"/>
      <c r="E189" s="5">
        <v>200996.0</v>
      </c>
      <c r="F189" s="5">
        <v>202930.0</v>
      </c>
      <c r="G189" s="5"/>
      <c r="H189" s="5" t="s">
        <v>631</v>
      </c>
      <c r="I189" s="5" t="s">
        <v>632</v>
      </c>
      <c r="J189" s="7" t="str">
        <f t="shared" si="42"/>
        <v>Chain et al. 2005. Infect Immun. 73:8353-61</v>
      </c>
      <c r="K189" s="8" t="str">
        <f t="shared" si="43"/>
        <v>Brucella abortus 2308; accesion number NC_007618</v>
      </c>
      <c r="L189" s="3"/>
      <c r="M189" s="3"/>
      <c r="N189" s="3"/>
      <c r="O189" s="3"/>
      <c r="P189" s="3"/>
      <c r="Q189" s="3"/>
      <c r="R189" s="3"/>
      <c r="S189" s="3"/>
      <c r="T189" s="3"/>
      <c r="U189" s="3"/>
      <c r="V189" s="3"/>
      <c r="W189" s="3"/>
      <c r="X189" s="3"/>
      <c r="Y189" s="3"/>
      <c r="Z189" s="3"/>
    </row>
    <row r="190" ht="30.0" customHeight="1">
      <c r="A190" s="5" t="s">
        <v>633</v>
      </c>
      <c r="B190" s="5" t="s">
        <v>634</v>
      </c>
      <c r="C190" s="5" t="s">
        <v>635</v>
      </c>
      <c r="D190" s="6"/>
      <c r="E190" s="5">
        <v>202978.0</v>
      </c>
      <c r="F190" s="5">
        <v>203778.0</v>
      </c>
      <c r="G190" s="5"/>
      <c r="H190" s="5" t="s">
        <v>636</v>
      </c>
      <c r="I190" s="5"/>
      <c r="J190" s="7" t="str">
        <f t="shared" si="42"/>
        <v>Chain et al. 2005. Infect Immun. 73:8353-61</v>
      </c>
      <c r="K190" s="8" t="str">
        <f t="shared" si="43"/>
        <v>Brucella abortus 2308; accesion number NC_007618</v>
      </c>
      <c r="L190" s="3"/>
      <c r="M190" s="3"/>
      <c r="N190" s="3"/>
      <c r="O190" s="3"/>
      <c r="P190" s="3"/>
      <c r="Q190" s="3"/>
      <c r="R190" s="3"/>
      <c r="S190" s="3"/>
      <c r="T190" s="3"/>
      <c r="U190" s="3"/>
      <c r="V190" s="3"/>
      <c r="W190" s="3"/>
      <c r="X190" s="3"/>
      <c r="Y190" s="3"/>
      <c r="Z190" s="3"/>
    </row>
    <row r="191" ht="30.0" customHeight="1">
      <c r="A191" s="5" t="s">
        <v>637</v>
      </c>
      <c r="B191" s="5" t="s">
        <v>638</v>
      </c>
      <c r="C191" s="5" t="s">
        <v>639</v>
      </c>
      <c r="D191" s="6"/>
      <c r="E191" s="5">
        <v>204040.0</v>
      </c>
      <c r="F191" s="5">
        <v>204801.0</v>
      </c>
      <c r="G191" s="5" t="s">
        <v>35</v>
      </c>
      <c r="H191" s="5" t="s">
        <v>640</v>
      </c>
      <c r="I191" s="5"/>
      <c r="J191" s="13" t="s">
        <v>208</v>
      </c>
      <c r="K191" s="3"/>
      <c r="L191" s="3"/>
      <c r="M191" s="3"/>
      <c r="N191" s="3"/>
      <c r="O191" s="3"/>
      <c r="P191" s="3"/>
      <c r="Q191" s="3"/>
      <c r="R191" s="3"/>
      <c r="S191" s="3"/>
      <c r="T191" s="3"/>
      <c r="U191" s="3"/>
      <c r="V191" s="3"/>
      <c r="W191" s="3"/>
      <c r="X191" s="3"/>
      <c r="Y191" s="3"/>
      <c r="Z191" s="3"/>
    </row>
    <row r="192" ht="30.0" customHeight="1">
      <c r="A192" s="5" t="s">
        <v>641</v>
      </c>
      <c r="B192" s="5" t="s">
        <v>641</v>
      </c>
      <c r="C192" s="5" t="s">
        <v>642</v>
      </c>
      <c r="D192" s="6"/>
      <c r="E192" s="5">
        <v>205044.0</v>
      </c>
      <c r="F192" s="5">
        <v>205781.0</v>
      </c>
      <c r="G192" s="5"/>
      <c r="H192" s="5" t="s">
        <v>643</v>
      </c>
      <c r="I192" s="5"/>
      <c r="J192" s="7" t="str">
        <f t="shared" ref="J192:J193" si="44">HYPERLINK("http://www.ncbi.nlm.nih.gov/pubmed/?term=16299333","Chain et al. 2005. Infect Immun. 73:8353-61")</f>
        <v>Chain et al. 2005. Infect Immun. 73:8353-61</v>
      </c>
      <c r="K192" s="8" t="str">
        <f t="shared" ref="K192:K193" si="45">HYPERLINK("http://www.ncbi.nlm.nih.gov/nuccore/NC_007618","Brucella abortus 2308; accesion number NC_007618")</f>
        <v>Brucella abortus 2308; accesion number NC_007618</v>
      </c>
      <c r="L192" s="3"/>
      <c r="M192" s="3"/>
      <c r="N192" s="3"/>
      <c r="O192" s="3"/>
      <c r="P192" s="3"/>
      <c r="Q192" s="3"/>
      <c r="R192" s="3"/>
      <c r="S192" s="3"/>
      <c r="T192" s="3"/>
      <c r="U192" s="3"/>
      <c r="V192" s="3"/>
      <c r="W192" s="3"/>
      <c r="X192" s="3"/>
      <c r="Y192" s="3"/>
      <c r="Z192" s="3"/>
    </row>
    <row r="193" ht="30.0" customHeight="1">
      <c r="A193" s="5" t="s">
        <v>644</v>
      </c>
      <c r="B193" s="5" t="s">
        <v>644</v>
      </c>
      <c r="C193" s="5" t="s">
        <v>645</v>
      </c>
      <c r="D193" s="6"/>
      <c r="E193" s="5">
        <v>205756.0</v>
      </c>
      <c r="F193" s="5">
        <v>205887.0</v>
      </c>
      <c r="G193" s="5"/>
      <c r="H193" s="5" t="s">
        <v>52</v>
      </c>
      <c r="I193" s="5"/>
      <c r="J193" s="7" t="str">
        <f t="shared" si="44"/>
        <v>Chain et al. 2005. Infect Immun. 73:8353-61</v>
      </c>
      <c r="K193" s="8" t="str">
        <f t="shared" si="45"/>
        <v>Brucella abortus 2308; accesion number NC_007618</v>
      </c>
      <c r="L193" s="3"/>
      <c r="M193" s="3"/>
      <c r="N193" s="3"/>
      <c r="O193" s="3"/>
      <c r="P193" s="3"/>
      <c r="Q193" s="3"/>
      <c r="R193" s="3"/>
      <c r="S193" s="3"/>
      <c r="T193" s="3"/>
      <c r="U193" s="3"/>
      <c r="V193" s="3"/>
      <c r="W193" s="3"/>
      <c r="X193" s="3"/>
      <c r="Y193" s="3"/>
      <c r="Z193" s="3"/>
    </row>
    <row r="194" ht="30.0" customHeight="1">
      <c r="A194" s="5" t="s">
        <v>646</v>
      </c>
      <c r="B194" s="5" t="s">
        <v>647</v>
      </c>
      <c r="C194" s="5" t="s">
        <v>648</v>
      </c>
      <c r="D194" s="6"/>
      <c r="E194" s="5">
        <v>206109.0</v>
      </c>
      <c r="F194" s="5">
        <v>206900.0</v>
      </c>
      <c r="G194" s="5"/>
      <c r="H194" s="5" t="s">
        <v>649</v>
      </c>
      <c r="I194" s="5"/>
      <c r="J194" s="13" t="s">
        <v>208</v>
      </c>
      <c r="K194" s="3"/>
      <c r="L194" s="3"/>
      <c r="M194" s="3"/>
      <c r="N194" s="3"/>
      <c r="O194" s="3"/>
      <c r="P194" s="3"/>
      <c r="Q194" s="3"/>
      <c r="R194" s="3"/>
      <c r="S194" s="3"/>
      <c r="T194" s="3"/>
      <c r="U194" s="3"/>
      <c r="V194" s="3"/>
      <c r="W194" s="3"/>
      <c r="X194" s="3"/>
      <c r="Y194" s="3"/>
      <c r="Z194" s="3"/>
    </row>
    <row r="195" ht="30.0" customHeight="1">
      <c r="A195" s="5" t="s">
        <v>650</v>
      </c>
      <c r="B195" s="5" t="s">
        <v>651</v>
      </c>
      <c r="C195" s="5" t="s">
        <v>652</v>
      </c>
      <c r="D195" s="6"/>
      <c r="E195" s="5">
        <v>206982.0</v>
      </c>
      <c r="F195" s="5">
        <v>208493.0</v>
      </c>
      <c r="G195" s="5"/>
      <c r="H195" s="5" t="s">
        <v>653</v>
      </c>
      <c r="I195" s="5" t="s">
        <v>654</v>
      </c>
      <c r="J195" s="7" t="str">
        <f t="shared" ref="J195:J196" si="46">HYPERLINK("http://www.ncbi.nlm.nih.gov/pubmed/?term=16299333","Chain et al. 2005. Infect Immun. 73:8353-61")</f>
        <v>Chain et al. 2005. Infect Immun. 73:8353-61</v>
      </c>
      <c r="K195" s="8" t="str">
        <f t="shared" ref="K195:K196" si="47">HYPERLINK("http://www.ncbi.nlm.nih.gov/nuccore/NC_007618","Brucella abortus 2308; accesion number NC_007618")</f>
        <v>Brucella abortus 2308; accesion number NC_007618</v>
      </c>
      <c r="L195" s="3"/>
      <c r="M195" s="3"/>
      <c r="N195" s="3"/>
      <c r="O195" s="3"/>
      <c r="P195" s="3"/>
      <c r="Q195" s="3"/>
      <c r="R195" s="3"/>
      <c r="S195" s="3"/>
      <c r="T195" s="3"/>
      <c r="U195" s="3"/>
      <c r="V195" s="3"/>
      <c r="W195" s="3"/>
      <c r="X195" s="3"/>
      <c r="Y195" s="3"/>
      <c r="Z195" s="3"/>
    </row>
    <row r="196" ht="30.0" customHeight="1">
      <c r="A196" s="5" t="s">
        <v>655</v>
      </c>
      <c r="B196" s="5" t="s">
        <v>655</v>
      </c>
      <c r="C196" s="5" t="s">
        <v>656</v>
      </c>
      <c r="D196" s="6"/>
      <c r="E196" s="5">
        <v>208712.0</v>
      </c>
      <c r="F196" s="5">
        <v>209680.0</v>
      </c>
      <c r="G196" s="5"/>
      <c r="H196" s="5" t="s">
        <v>52</v>
      </c>
      <c r="I196" s="5"/>
      <c r="J196" s="7" t="str">
        <f t="shared" si="46"/>
        <v>Chain et al. 2005. Infect Immun. 73:8353-61</v>
      </c>
      <c r="K196" s="8" t="str">
        <f t="shared" si="47"/>
        <v>Brucella abortus 2308; accesion number NC_007618</v>
      </c>
      <c r="L196" s="3"/>
      <c r="M196" s="3"/>
      <c r="N196" s="3"/>
      <c r="O196" s="3"/>
      <c r="P196" s="3"/>
      <c r="Q196" s="3"/>
      <c r="R196" s="3"/>
      <c r="S196" s="3"/>
      <c r="T196" s="3"/>
      <c r="U196" s="3"/>
      <c r="V196" s="3"/>
      <c r="W196" s="3"/>
      <c r="X196" s="3"/>
      <c r="Y196" s="3"/>
      <c r="Z196" s="3"/>
    </row>
    <row r="197" ht="30.0" customHeight="1">
      <c r="A197" s="5" t="s">
        <v>657</v>
      </c>
      <c r="B197" s="5" t="s">
        <v>657</v>
      </c>
      <c r="C197" s="5" t="s">
        <v>658</v>
      </c>
      <c r="D197" s="6" t="s">
        <v>59</v>
      </c>
      <c r="E197" s="5">
        <v>209829.0</v>
      </c>
      <c r="F197" s="5">
        <v>211345.0</v>
      </c>
      <c r="G197" s="5"/>
      <c r="H197" s="5"/>
      <c r="I197" s="5" t="s">
        <v>659</v>
      </c>
      <c r="J197" s="11" t="str">
        <f>HYPERLINK("http://www.ncbi.nlm.nih.gov/nuccore/NC_004310.3","Brucella suis 1330 genome; accesion number NC_004310")</f>
        <v>Brucella suis 1330 genome; accesion number NC_004310</v>
      </c>
      <c r="K197" s="13" t="s">
        <v>154</v>
      </c>
      <c r="L197" s="3"/>
      <c r="M197" s="3"/>
      <c r="N197" s="3"/>
      <c r="O197" s="3"/>
      <c r="P197" s="3"/>
      <c r="Q197" s="3"/>
      <c r="R197" s="3"/>
      <c r="S197" s="3"/>
      <c r="T197" s="3"/>
      <c r="U197" s="3"/>
      <c r="V197" s="3"/>
      <c r="W197" s="3"/>
      <c r="X197" s="3"/>
      <c r="Y197" s="3"/>
      <c r="Z197" s="3"/>
    </row>
    <row r="198" ht="30.0" customHeight="1">
      <c r="A198" s="5" t="s">
        <v>660</v>
      </c>
      <c r="B198" s="5" t="s">
        <v>660</v>
      </c>
      <c r="C198" s="5" t="s">
        <v>661</v>
      </c>
      <c r="D198" s="6"/>
      <c r="E198" s="5">
        <v>211826.0</v>
      </c>
      <c r="F198" s="5">
        <v>212860.0</v>
      </c>
      <c r="G198" s="5"/>
      <c r="H198" s="5" t="s">
        <v>424</v>
      </c>
      <c r="I198" s="5"/>
      <c r="J198" s="7" t="str">
        <f>HYPERLINK("http://www.ncbi.nlm.nih.gov/pubmed/?term=16299333","Chain et al. 2005. Infect Immun. 73:8353-61")</f>
        <v>Chain et al. 2005. Infect Immun. 73:8353-61</v>
      </c>
      <c r="K198" s="8" t="str">
        <f>HYPERLINK("http://www.ncbi.nlm.nih.gov/nuccore/NC_007618","Brucella abortus 2308; accesion number NC_007618")</f>
        <v>Brucella abortus 2308; accesion number NC_007618</v>
      </c>
      <c r="L198" s="3"/>
      <c r="M198" s="3"/>
      <c r="N198" s="3"/>
      <c r="O198" s="3"/>
      <c r="P198" s="3"/>
      <c r="Q198" s="3"/>
      <c r="R198" s="3"/>
      <c r="S198" s="3"/>
      <c r="T198" s="3"/>
      <c r="U198" s="3"/>
      <c r="V198" s="3"/>
      <c r="W198" s="3"/>
      <c r="X198" s="3"/>
      <c r="Y198" s="3"/>
      <c r="Z198" s="3"/>
    </row>
    <row r="199" ht="30.0" customHeight="1">
      <c r="A199" s="5" t="s">
        <v>662</v>
      </c>
      <c r="B199" s="5" t="s">
        <v>662</v>
      </c>
      <c r="C199" s="5" t="s">
        <v>663</v>
      </c>
      <c r="D199" s="6" t="s">
        <v>59</v>
      </c>
      <c r="E199" s="5">
        <v>212951.0</v>
      </c>
      <c r="F199" s="5">
        <v>213319.0</v>
      </c>
      <c r="G199" s="5"/>
      <c r="H199" s="5"/>
      <c r="I199" s="5" t="s">
        <v>664</v>
      </c>
      <c r="J199" s="11" t="str">
        <f>HYPERLINK("http://www.ncbi.nlm.nih.gov/nuccore/NC_004310.3","Brucella suis 1330 genome; accesion number NC_004310")</f>
        <v>Brucella suis 1330 genome; accesion number NC_004310</v>
      </c>
      <c r="K199" s="13" t="s">
        <v>154</v>
      </c>
      <c r="L199" s="3"/>
      <c r="M199" s="3"/>
      <c r="N199" s="3"/>
      <c r="O199" s="3"/>
      <c r="P199" s="3"/>
      <c r="Q199" s="3"/>
      <c r="R199" s="3"/>
      <c r="S199" s="3"/>
      <c r="T199" s="3"/>
      <c r="U199" s="3"/>
      <c r="V199" s="3"/>
      <c r="W199" s="3"/>
      <c r="X199" s="3"/>
      <c r="Y199" s="3"/>
      <c r="Z199" s="3"/>
    </row>
    <row r="200" ht="30.0" customHeight="1">
      <c r="A200" s="5" t="s">
        <v>665</v>
      </c>
      <c r="B200" s="5" t="s">
        <v>665</v>
      </c>
      <c r="C200" s="5" t="s">
        <v>666</v>
      </c>
      <c r="D200" s="6"/>
      <c r="E200" s="5">
        <v>213345.0</v>
      </c>
      <c r="F200" s="5">
        <v>214367.0</v>
      </c>
      <c r="G200" s="5"/>
      <c r="H200" s="5" t="s">
        <v>667</v>
      </c>
      <c r="I200" s="5"/>
      <c r="J200" s="7" t="str">
        <f>HYPERLINK("http://www.ncbi.nlm.nih.gov/pubmed/?term=16299333","Chain et al. 2005. Infect Immun. 73:8353-61")</f>
        <v>Chain et al. 2005. Infect Immun. 73:8353-61</v>
      </c>
      <c r="K200" s="8" t="str">
        <f>HYPERLINK("http://www.ncbi.nlm.nih.gov/nuccore/NC_007618","Brucella abortus 2308; accesion number NC_007618")</f>
        <v>Brucella abortus 2308; accesion number NC_007618</v>
      </c>
      <c r="L200" s="3"/>
      <c r="M200" s="3"/>
      <c r="N200" s="3"/>
      <c r="O200" s="3"/>
      <c r="P200" s="3"/>
      <c r="Q200" s="3"/>
      <c r="R200" s="3"/>
      <c r="S200" s="3"/>
      <c r="T200" s="3"/>
      <c r="U200" s="3"/>
      <c r="V200" s="3"/>
      <c r="W200" s="3"/>
      <c r="X200" s="3"/>
      <c r="Y200" s="3"/>
      <c r="Z200" s="3"/>
    </row>
    <row r="201" ht="30.0" customHeight="1">
      <c r="A201" s="5" t="s">
        <v>668</v>
      </c>
      <c r="B201" s="5" t="s">
        <v>668</v>
      </c>
      <c r="C201" s="5" t="s">
        <v>669</v>
      </c>
      <c r="D201" s="6" t="s">
        <v>59</v>
      </c>
      <c r="E201" s="5">
        <v>214459.0</v>
      </c>
      <c r="F201" s="5">
        <v>216285.0</v>
      </c>
      <c r="G201" s="5" t="s">
        <v>35</v>
      </c>
      <c r="H201" s="5"/>
      <c r="I201" s="5" t="s">
        <v>670</v>
      </c>
      <c r="J201" s="11" t="str">
        <f>HYPERLINK("http://www.ncbi.nlm.nih.gov/nuccore/17986284","Brucella melitensis 16M genome; accession number NC_003317")</f>
        <v>Brucella melitensis 16M genome; accession number NC_003317</v>
      </c>
      <c r="K201" s="13" t="s">
        <v>471</v>
      </c>
      <c r="L201" s="3"/>
      <c r="M201" s="3"/>
      <c r="N201" s="3"/>
      <c r="O201" s="3"/>
      <c r="P201" s="3"/>
      <c r="Q201" s="3"/>
      <c r="R201" s="3"/>
      <c r="S201" s="3"/>
      <c r="T201" s="3"/>
      <c r="U201" s="3"/>
      <c r="V201" s="3"/>
      <c r="W201" s="3"/>
      <c r="X201" s="3"/>
      <c r="Y201" s="3"/>
      <c r="Z201" s="3"/>
    </row>
    <row r="202" ht="30.0" customHeight="1">
      <c r="A202" s="5" t="s">
        <v>671</v>
      </c>
      <c r="B202" s="5" t="s">
        <v>671</v>
      </c>
      <c r="C202" s="5" t="s">
        <v>672</v>
      </c>
      <c r="D202" s="6"/>
      <c r="E202" s="5">
        <v>216711.0</v>
      </c>
      <c r="F202" s="5">
        <v>216866.0</v>
      </c>
      <c r="G202" s="5"/>
      <c r="H202" s="5" t="s">
        <v>52</v>
      </c>
      <c r="I202" s="5"/>
      <c r="J202" s="7" t="str">
        <f t="shared" ref="J202:J213" si="48">HYPERLINK("http://www.ncbi.nlm.nih.gov/pubmed/?term=16299333","Chain et al. 2005. Infect Immun. 73:8353-61")</f>
        <v>Chain et al. 2005. Infect Immun. 73:8353-61</v>
      </c>
      <c r="K202" s="8" t="str">
        <f t="shared" ref="K202:K213" si="49">HYPERLINK("http://www.ncbi.nlm.nih.gov/nuccore/NC_007618","Brucella abortus 2308; accesion number NC_007618")</f>
        <v>Brucella abortus 2308; accesion number NC_007618</v>
      </c>
      <c r="L202" s="3"/>
      <c r="M202" s="3"/>
      <c r="N202" s="3"/>
      <c r="O202" s="3"/>
      <c r="P202" s="3"/>
      <c r="Q202" s="3"/>
      <c r="R202" s="3"/>
      <c r="S202" s="3"/>
      <c r="T202" s="3"/>
      <c r="U202" s="3"/>
      <c r="V202" s="3"/>
      <c r="W202" s="3"/>
      <c r="X202" s="3"/>
      <c r="Y202" s="3"/>
      <c r="Z202" s="3"/>
    </row>
    <row r="203" ht="30.0" customHeight="1">
      <c r="A203" s="5" t="s">
        <v>673</v>
      </c>
      <c r="B203" s="5" t="s">
        <v>673</v>
      </c>
      <c r="C203" s="5" t="s">
        <v>674</v>
      </c>
      <c r="D203" s="6"/>
      <c r="E203" s="5">
        <v>216879.0</v>
      </c>
      <c r="F203" s="5">
        <v>218312.0</v>
      </c>
      <c r="G203" s="5"/>
      <c r="H203" s="5" t="s">
        <v>675</v>
      </c>
      <c r="I203" s="5"/>
      <c r="J203" s="7" t="str">
        <f t="shared" si="48"/>
        <v>Chain et al. 2005. Infect Immun. 73:8353-61</v>
      </c>
      <c r="K203" s="8" t="str">
        <f t="shared" si="49"/>
        <v>Brucella abortus 2308; accesion number NC_007618</v>
      </c>
      <c r="L203" s="3"/>
      <c r="M203" s="3"/>
      <c r="N203" s="3"/>
      <c r="O203" s="3"/>
      <c r="P203" s="3"/>
      <c r="Q203" s="3"/>
      <c r="R203" s="3"/>
      <c r="S203" s="3"/>
      <c r="T203" s="3"/>
      <c r="U203" s="3"/>
      <c r="V203" s="3"/>
      <c r="W203" s="3"/>
      <c r="X203" s="3"/>
      <c r="Y203" s="3"/>
      <c r="Z203" s="3"/>
    </row>
    <row r="204" ht="30.0" customHeight="1">
      <c r="A204" s="5" t="s">
        <v>676</v>
      </c>
      <c r="B204" s="5" t="s">
        <v>676</v>
      </c>
      <c r="C204" s="5" t="s">
        <v>677</v>
      </c>
      <c r="D204" s="6"/>
      <c r="E204" s="5">
        <v>218357.0</v>
      </c>
      <c r="F204" s="5">
        <v>219133.0</v>
      </c>
      <c r="G204" s="5" t="s">
        <v>35</v>
      </c>
      <c r="H204" s="5" t="s">
        <v>42</v>
      </c>
      <c r="I204" s="5"/>
      <c r="J204" s="7" t="str">
        <f t="shared" si="48"/>
        <v>Chain et al. 2005. Infect Immun. 73:8353-61</v>
      </c>
      <c r="K204" s="8" t="str">
        <f t="shared" si="49"/>
        <v>Brucella abortus 2308; accesion number NC_007618</v>
      </c>
      <c r="L204" s="3"/>
      <c r="M204" s="3"/>
      <c r="N204" s="3"/>
      <c r="O204" s="3"/>
      <c r="P204" s="3"/>
      <c r="Q204" s="3"/>
      <c r="R204" s="3"/>
      <c r="S204" s="3"/>
      <c r="T204" s="3"/>
      <c r="U204" s="3"/>
      <c r="V204" s="3"/>
      <c r="W204" s="3"/>
      <c r="X204" s="3"/>
      <c r="Y204" s="3"/>
      <c r="Z204" s="3"/>
    </row>
    <row r="205" ht="30.0" customHeight="1">
      <c r="A205" s="5" t="s">
        <v>678</v>
      </c>
      <c r="B205" s="5" t="s">
        <v>678</v>
      </c>
      <c r="C205" s="5" t="s">
        <v>679</v>
      </c>
      <c r="D205" s="6"/>
      <c r="E205" s="5">
        <v>219130.0</v>
      </c>
      <c r="F205" s="5">
        <v>219828.0</v>
      </c>
      <c r="G205" s="5" t="s">
        <v>35</v>
      </c>
      <c r="H205" s="5" t="s">
        <v>680</v>
      </c>
      <c r="I205" s="5"/>
      <c r="J205" s="7" t="str">
        <f t="shared" si="48"/>
        <v>Chain et al. 2005. Infect Immun. 73:8353-61</v>
      </c>
      <c r="K205" s="8" t="str">
        <f t="shared" si="49"/>
        <v>Brucella abortus 2308; accesion number NC_007618</v>
      </c>
      <c r="L205" s="3"/>
      <c r="M205" s="3"/>
      <c r="N205" s="3"/>
      <c r="O205" s="3"/>
      <c r="P205" s="3"/>
      <c r="Q205" s="3"/>
      <c r="R205" s="3"/>
      <c r="S205" s="3"/>
      <c r="T205" s="3"/>
      <c r="U205" s="3"/>
      <c r="V205" s="3"/>
      <c r="W205" s="3"/>
      <c r="X205" s="3"/>
      <c r="Y205" s="3"/>
      <c r="Z205" s="3"/>
    </row>
    <row r="206" ht="30.0" customHeight="1">
      <c r="A206" s="5" t="s">
        <v>681</v>
      </c>
      <c r="B206" s="5" t="s">
        <v>681</v>
      </c>
      <c r="C206" s="5" t="s">
        <v>682</v>
      </c>
      <c r="D206" s="6"/>
      <c r="E206" s="5">
        <v>219825.0</v>
      </c>
      <c r="F206" s="5">
        <v>220793.0</v>
      </c>
      <c r="G206" s="5" t="s">
        <v>35</v>
      </c>
      <c r="H206" s="5" t="s">
        <v>683</v>
      </c>
      <c r="I206" s="5"/>
      <c r="J206" s="7" t="str">
        <f t="shared" si="48"/>
        <v>Chain et al. 2005. Infect Immun. 73:8353-61</v>
      </c>
      <c r="K206" s="8" t="str">
        <f t="shared" si="49"/>
        <v>Brucella abortus 2308; accesion number NC_007618</v>
      </c>
      <c r="L206" s="3"/>
      <c r="M206" s="3"/>
      <c r="N206" s="3"/>
      <c r="O206" s="3"/>
      <c r="P206" s="3"/>
      <c r="Q206" s="3"/>
      <c r="R206" s="3"/>
      <c r="S206" s="3"/>
      <c r="T206" s="3"/>
      <c r="U206" s="3"/>
      <c r="V206" s="3"/>
      <c r="W206" s="3"/>
      <c r="X206" s="3"/>
      <c r="Y206" s="3"/>
      <c r="Z206" s="3"/>
    </row>
    <row r="207" ht="30.0" customHeight="1">
      <c r="A207" s="5" t="s">
        <v>684</v>
      </c>
      <c r="B207" s="5" t="s">
        <v>685</v>
      </c>
      <c r="C207" s="5" t="s">
        <v>686</v>
      </c>
      <c r="D207" s="6"/>
      <c r="E207" s="5">
        <v>220817.0</v>
      </c>
      <c r="F207" s="5">
        <v>221428.0</v>
      </c>
      <c r="G207" s="5" t="s">
        <v>35</v>
      </c>
      <c r="H207" s="5" t="s">
        <v>687</v>
      </c>
      <c r="I207" s="5" t="s">
        <v>688</v>
      </c>
      <c r="J207" s="7" t="str">
        <f t="shared" si="48"/>
        <v>Chain et al. 2005. Infect Immun. 73:8353-61</v>
      </c>
      <c r="K207" s="8" t="str">
        <f t="shared" si="49"/>
        <v>Brucella abortus 2308; accesion number NC_007618</v>
      </c>
      <c r="L207" s="3"/>
      <c r="M207" s="3"/>
      <c r="N207" s="3"/>
      <c r="O207" s="3"/>
      <c r="P207" s="3"/>
      <c r="Q207" s="3"/>
      <c r="R207" s="3"/>
      <c r="S207" s="3"/>
      <c r="T207" s="3"/>
      <c r="U207" s="3"/>
      <c r="V207" s="3"/>
      <c r="W207" s="3"/>
      <c r="X207" s="3"/>
      <c r="Y207" s="3"/>
      <c r="Z207" s="3"/>
    </row>
    <row r="208" ht="30.0" customHeight="1">
      <c r="A208" s="5" t="s">
        <v>689</v>
      </c>
      <c r="B208" s="5" t="s">
        <v>690</v>
      </c>
      <c r="C208" s="5" t="s">
        <v>691</v>
      </c>
      <c r="D208" s="6"/>
      <c r="E208" s="5">
        <v>221425.0</v>
      </c>
      <c r="F208" s="5">
        <v>222195.0</v>
      </c>
      <c r="G208" s="5" t="s">
        <v>35</v>
      </c>
      <c r="H208" s="5" t="s">
        <v>692</v>
      </c>
      <c r="I208" s="5" t="s">
        <v>693</v>
      </c>
      <c r="J208" s="7" t="str">
        <f t="shared" si="48"/>
        <v>Chain et al. 2005. Infect Immun. 73:8353-61</v>
      </c>
      <c r="K208" s="8" t="str">
        <f t="shared" si="49"/>
        <v>Brucella abortus 2308; accesion number NC_007618</v>
      </c>
      <c r="L208" s="3"/>
      <c r="M208" s="3"/>
      <c r="N208" s="3"/>
      <c r="O208" s="3"/>
      <c r="P208" s="3"/>
      <c r="Q208" s="3"/>
      <c r="R208" s="3"/>
      <c r="S208" s="3"/>
      <c r="T208" s="3"/>
      <c r="U208" s="3"/>
      <c r="V208" s="3"/>
      <c r="W208" s="3"/>
      <c r="X208" s="3"/>
      <c r="Y208" s="3"/>
      <c r="Z208" s="3"/>
    </row>
    <row r="209" ht="30.0" customHeight="1">
      <c r="A209" s="5" t="s">
        <v>694</v>
      </c>
      <c r="B209" s="5" t="s">
        <v>695</v>
      </c>
      <c r="C209" s="5" t="s">
        <v>696</v>
      </c>
      <c r="D209" s="6"/>
      <c r="E209" s="5">
        <v>222197.0</v>
      </c>
      <c r="F209" s="5">
        <v>222394.0</v>
      </c>
      <c r="G209" s="5" t="s">
        <v>35</v>
      </c>
      <c r="H209" s="5" t="s">
        <v>697</v>
      </c>
      <c r="I209" s="5"/>
      <c r="J209" s="7" t="str">
        <f t="shared" si="48"/>
        <v>Chain et al. 2005. Infect Immun. 73:8353-61</v>
      </c>
      <c r="K209" s="8" t="str">
        <f t="shared" si="49"/>
        <v>Brucella abortus 2308; accesion number NC_007618</v>
      </c>
      <c r="L209" s="3"/>
      <c r="M209" s="3"/>
      <c r="N209" s="3"/>
      <c r="O209" s="3"/>
      <c r="P209" s="3"/>
      <c r="Q209" s="3"/>
      <c r="R209" s="3"/>
      <c r="S209" s="3"/>
      <c r="T209" s="3"/>
      <c r="U209" s="3"/>
      <c r="V209" s="3"/>
      <c r="W209" s="3"/>
      <c r="X209" s="3"/>
      <c r="Y209" s="3"/>
      <c r="Z209" s="3"/>
    </row>
    <row r="210" ht="30.0" customHeight="1">
      <c r="A210" s="5" t="s">
        <v>698</v>
      </c>
      <c r="B210" s="5" t="s">
        <v>699</v>
      </c>
      <c r="C210" s="5" t="s">
        <v>700</v>
      </c>
      <c r="D210" s="6"/>
      <c r="E210" s="5">
        <v>222391.0</v>
      </c>
      <c r="F210" s="5">
        <v>223395.0</v>
      </c>
      <c r="G210" s="5" t="s">
        <v>35</v>
      </c>
      <c r="H210" s="5" t="s">
        <v>701</v>
      </c>
      <c r="I210" s="5"/>
      <c r="J210" s="7" t="str">
        <f t="shared" si="48"/>
        <v>Chain et al. 2005. Infect Immun. 73:8353-61</v>
      </c>
      <c r="K210" s="8" t="str">
        <f t="shared" si="49"/>
        <v>Brucella abortus 2308; accesion number NC_007618</v>
      </c>
      <c r="L210" s="3"/>
      <c r="M210" s="3"/>
      <c r="N210" s="3"/>
      <c r="O210" s="3"/>
      <c r="P210" s="3"/>
      <c r="Q210" s="3"/>
      <c r="R210" s="3"/>
      <c r="S210" s="3"/>
      <c r="T210" s="3"/>
      <c r="U210" s="3"/>
      <c r="V210" s="3"/>
      <c r="W210" s="3"/>
      <c r="X210" s="3"/>
      <c r="Y210" s="3"/>
      <c r="Z210" s="3"/>
    </row>
    <row r="211" ht="30.0" customHeight="1">
      <c r="A211" s="5" t="s">
        <v>702</v>
      </c>
      <c r="B211" s="5" t="s">
        <v>703</v>
      </c>
      <c r="C211" s="5" t="s">
        <v>704</v>
      </c>
      <c r="D211" s="6"/>
      <c r="E211" s="5">
        <v>223395.0</v>
      </c>
      <c r="F211" s="5">
        <v>224270.0</v>
      </c>
      <c r="G211" s="5" t="s">
        <v>35</v>
      </c>
      <c r="H211" s="5" t="s">
        <v>705</v>
      </c>
      <c r="I211" s="5"/>
      <c r="J211" s="7" t="str">
        <f t="shared" si="48"/>
        <v>Chain et al. 2005. Infect Immun. 73:8353-61</v>
      </c>
      <c r="K211" s="8" t="str">
        <f t="shared" si="49"/>
        <v>Brucella abortus 2308; accesion number NC_007618</v>
      </c>
      <c r="L211" s="3"/>
      <c r="M211" s="3"/>
      <c r="N211" s="3"/>
      <c r="O211" s="3"/>
      <c r="P211" s="3"/>
      <c r="Q211" s="3"/>
      <c r="R211" s="3"/>
      <c r="S211" s="3"/>
      <c r="T211" s="3"/>
      <c r="U211" s="3"/>
      <c r="V211" s="3"/>
      <c r="W211" s="3"/>
      <c r="X211" s="3"/>
      <c r="Y211" s="3"/>
      <c r="Z211" s="3"/>
    </row>
    <row r="212" ht="30.0" customHeight="1">
      <c r="A212" s="5" t="s">
        <v>706</v>
      </c>
      <c r="B212" s="5" t="s">
        <v>706</v>
      </c>
      <c r="C212" s="5" t="s">
        <v>707</v>
      </c>
      <c r="D212" s="6"/>
      <c r="E212" s="5">
        <v>224699.0</v>
      </c>
      <c r="F212" s="5">
        <v>226810.0</v>
      </c>
      <c r="G212" s="5"/>
      <c r="H212" s="5" t="s">
        <v>708</v>
      </c>
      <c r="I212" s="5"/>
      <c r="J212" s="7" t="str">
        <f t="shared" si="48"/>
        <v>Chain et al. 2005. Infect Immun. 73:8353-61</v>
      </c>
      <c r="K212" s="8" t="str">
        <f t="shared" si="49"/>
        <v>Brucella abortus 2308; accesion number NC_007618</v>
      </c>
      <c r="L212" s="3"/>
      <c r="M212" s="3"/>
      <c r="N212" s="3"/>
      <c r="O212" s="3"/>
      <c r="P212" s="3"/>
      <c r="Q212" s="3"/>
      <c r="R212" s="3"/>
      <c r="S212" s="3"/>
      <c r="T212" s="3"/>
      <c r="U212" s="3"/>
      <c r="V212" s="3"/>
      <c r="W212" s="3"/>
      <c r="X212" s="3"/>
      <c r="Y212" s="3"/>
      <c r="Z212" s="3"/>
    </row>
    <row r="213" ht="30.0" customHeight="1">
      <c r="A213" s="5" t="s">
        <v>709</v>
      </c>
      <c r="B213" s="5" t="s">
        <v>709</v>
      </c>
      <c r="C213" s="5" t="s">
        <v>710</v>
      </c>
      <c r="D213" s="6"/>
      <c r="E213" s="5">
        <v>226807.0</v>
      </c>
      <c r="F213" s="5">
        <v>229188.0</v>
      </c>
      <c r="G213" s="5"/>
      <c r="H213" s="5" t="s">
        <v>711</v>
      </c>
      <c r="I213" s="5" t="s">
        <v>712</v>
      </c>
      <c r="J213" s="7" t="str">
        <f t="shared" si="48"/>
        <v>Chain et al. 2005. Infect Immun. 73:8353-61</v>
      </c>
      <c r="K213" s="8" t="str">
        <f t="shared" si="49"/>
        <v>Brucella abortus 2308; accesion number NC_007618</v>
      </c>
      <c r="L213" s="3"/>
      <c r="M213" s="3"/>
      <c r="N213" s="3"/>
      <c r="O213" s="3"/>
      <c r="P213" s="3"/>
      <c r="Q213" s="3"/>
      <c r="R213" s="3"/>
      <c r="S213" s="3"/>
      <c r="T213" s="3"/>
      <c r="U213" s="3"/>
      <c r="V213" s="3"/>
      <c r="W213" s="3"/>
      <c r="X213" s="3"/>
      <c r="Y213" s="3"/>
      <c r="Z213" s="3"/>
    </row>
    <row r="214" ht="30.0" customHeight="1">
      <c r="A214" s="5" t="s">
        <v>713</v>
      </c>
      <c r="B214" s="5" t="s">
        <v>714</v>
      </c>
      <c r="C214" s="5" t="s">
        <v>715</v>
      </c>
      <c r="D214" s="6"/>
      <c r="E214" s="5">
        <v>229168.0</v>
      </c>
      <c r="F214" s="5">
        <v>229617.0</v>
      </c>
      <c r="G214" s="5" t="s">
        <v>35</v>
      </c>
      <c r="H214" s="5" t="s">
        <v>716</v>
      </c>
      <c r="I214" s="5" t="s">
        <v>717</v>
      </c>
      <c r="J214" s="13" t="s">
        <v>208</v>
      </c>
      <c r="K214" s="3"/>
      <c r="L214" s="3"/>
      <c r="M214" s="3"/>
      <c r="N214" s="3"/>
      <c r="O214" s="3"/>
      <c r="P214" s="3"/>
      <c r="Q214" s="3"/>
      <c r="R214" s="3"/>
      <c r="S214" s="3"/>
      <c r="T214" s="3"/>
      <c r="U214" s="3"/>
      <c r="V214" s="3"/>
      <c r="W214" s="3"/>
      <c r="X214" s="3"/>
      <c r="Y214" s="3"/>
      <c r="Z214" s="3"/>
    </row>
    <row r="215" ht="30.0" customHeight="1">
      <c r="A215" s="5" t="s">
        <v>718</v>
      </c>
      <c r="B215" s="5" t="s">
        <v>718</v>
      </c>
      <c r="C215" s="5" t="s">
        <v>719</v>
      </c>
      <c r="D215" s="6"/>
      <c r="E215" s="5">
        <v>229723.0</v>
      </c>
      <c r="F215" s="5">
        <v>230469.0</v>
      </c>
      <c r="G215" s="5" t="s">
        <v>35</v>
      </c>
      <c r="H215" s="5" t="s">
        <v>720</v>
      </c>
      <c r="I215" s="5"/>
      <c r="J215" s="7" t="str">
        <f t="shared" ref="J215:J218" si="50">HYPERLINK("http://www.ncbi.nlm.nih.gov/pubmed/?term=16299333","Chain et al. 2005. Infect Immun. 73:8353-61")</f>
        <v>Chain et al. 2005. Infect Immun. 73:8353-61</v>
      </c>
      <c r="K215" s="8" t="str">
        <f t="shared" ref="K215:K218" si="51">HYPERLINK("http://www.ncbi.nlm.nih.gov/nuccore/NC_007618","Brucella abortus 2308; accesion number NC_007618")</f>
        <v>Brucella abortus 2308; accesion number NC_007618</v>
      </c>
      <c r="L215" s="3"/>
      <c r="M215" s="3"/>
      <c r="N215" s="3"/>
      <c r="O215" s="3"/>
      <c r="P215" s="3"/>
      <c r="Q215" s="3"/>
      <c r="R215" s="3"/>
      <c r="S215" s="3"/>
      <c r="T215" s="3"/>
      <c r="U215" s="3"/>
      <c r="V215" s="3"/>
      <c r="W215" s="3"/>
      <c r="X215" s="3"/>
      <c r="Y215" s="3"/>
      <c r="Z215" s="3"/>
    </row>
    <row r="216" ht="30.0" customHeight="1">
      <c r="A216" s="5" t="s">
        <v>721</v>
      </c>
      <c r="B216" s="5" t="s">
        <v>721</v>
      </c>
      <c r="C216" s="5" t="s">
        <v>722</v>
      </c>
      <c r="D216" s="6"/>
      <c r="E216" s="5">
        <v>230466.0</v>
      </c>
      <c r="F216" s="5">
        <v>231404.0</v>
      </c>
      <c r="G216" s="5" t="s">
        <v>35</v>
      </c>
      <c r="H216" s="5" t="s">
        <v>39</v>
      </c>
      <c r="I216" s="5" t="s">
        <v>723</v>
      </c>
      <c r="J216" s="7" t="str">
        <f t="shared" si="50"/>
        <v>Chain et al. 2005. Infect Immun. 73:8353-61</v>
      </c>
      <c r="K216" s="8" t="str">
        <f t="shared" si="51"/>
        <v>Brucella abortus 2308; accesion number NC_007618</v>
      </c>
      <c r="L216" s="3"/>
      <c r="M216" s="3"/>
      <c r="N216" s="3"/>
      <c r="O216" s="3"/>
      <c r="P216" s="3"/>
      <c r="Q216" s="3"/>
      <c r="R216" s="3"/>
      <c r="S216" s="3"/>
      <c r="T216" s="3"/>
      <c r="U216" s="3"/>
      <c r="V216" s="3"/>
      <c r="W216" s="3"/>
      <c r="X216" s="3"/>
      <c r="Y216" s="3"/>
      <c r="Z216" s="3"/>
    </row>
    <row r="217" ht="30.0" customHeight="1">
      <c r="A217" s="5" t="s">
        <v>724</v>
      </c>
      <c r="B217" s="5" t="s">
        <v>724</v>
      </c>
      <c r="C217" s="5" t="s">
        <v>725</v>
      </c>
      <c r="D217" s="6"/>
      <c r="E217" s="5">
        <v>231401.0</v>
      </c>
      <c r="F217" s="5">
        <v>232561.0</v>
      </c>
      <c r="G217" s="5" t="s">
        <v>35</v>
      </c>
      <c r="H217" s="5" t="s">
        <v>350</v>
      </c>
      <c r="I217" s="5"/>
      <c r="J217" s="7" t="str">
        <f t="shared" si="50"/>
        <v>Chain et al. 2005. Infect Immun. 73:8353-61</v>
      </c>
      <c r="K217" s="8" t="str">
        <f t="shared" si="51"/>
        <v>Brucella abortus 2308; accesion number NC_007618</v>
      </c>
      <c r="L217" s="3"/>
      <c r="M217" s="3"/>
      <c r="N217" s="3"/>
      <c r="O217" s="3"/>
      <c r="P217" s="3"/>
      <c r="Q217" s="3"/>
      <c r="R217" s="3"/>
      <c r="S217" s="3"/>
      <c r="T217" s="3"/>
      <c r="U217" s="3"/>
      <c r="V217" s="3"/>
      <c r="W217" s="3"/>
      <c r="X217" s="3"/>
      <c r="Y217" s="3"/>
      <c r="Z217" s="3"/>
    </row>
    <row r="218" ht="30.0" customHeight="1">
      <c r="A218" s="5" t="s">
        <v>726</v>
      </c>
      <c r="B218" s="5" t="s">
        <v>726</v>
      </c>
      <c r="C218" s="5" t="s">
        <v>727</v>
      </c>
      <c r="D218" s="6"/>
      <c r="E218" s="5">
        <v>232634.0</v>
      </c>
      <c r="F218" s="5">
        <v>233548.0</v>
      </c>
      <c r="G218" s="5" t="s">
        <v>35</v>
      </c>
      <c r="H218" s="5" t="s">
        <v>728</v>
      </c>
      <c r="I218" s="5" t="s">
        <v>723</v>
      </c>
      <c r="J218" s="7" t="str">
        <f t="shared" si="50"/>
        <v>Chain et al. 2005. Infect Immun. 73:8353-61</v>
      </c>
      <c r="K218" s="8" t="str">
        <f t="shared" si="51"/>
        <v>Brucella abortus 2308; accesion number NC_007618</v>
      </c>
      <c r="L218" s="3"/>
      <c r="M218" s="3"/>
      <c r="N218" s="3"/>
      <c r="O218" s="3"/>
      <c r="P218" s="3"/>
      <c r="Q218" s="3"/>
      <c r="R218" s="3"/>
      <c r="S218" s="3"/>
      <c r="T218" s="3"/>
      <c r="U218" s="3"/>
      <c r="V218" s="3"/>
      <c r="W218" s="3"/>
      <c r="X218" s="3"/>
      <c r="Y218" s="3"/>
      <c r="Z218" s="3"/>
    </row>
    <row r="219" ht="30.0" customHeight="1">
      <c r="A219" s="5" t="s">
        <v>729</v>
      </c>
      <c r="B219" s="5" t="s">
        <v>729</v>
      </c>
      <c r="C219" s="5" t="s">
        <v>730</v>
      </c>
      <c r="D219" s="6"/>
      <c r="E219" s="5">
        <v>233734.0</v>
      </c>
      <c r="F219" s="5">
        <v>234399.0</v>
      </c>
      <c r="G219" s="5" t="s">
        <v>35</v>
      </c>
      <c r="H219" s="5" t="s">
        <v>225</v>
      </c>
      <c r="I219" s="5"/>
      <c r="J219" s="8" t="str">
        <f>HYPERLINK("http://www.ncbi.nlm.nih.gov/pubmed/?term=20462421","Lamontagne et al. 2010. BMC Genomics. 11:300")</f>
        <v>Lamontagne et al. 2010. BMC Genomics. 11:300</v>
      </c>
      <c r="K219" s="3"/>
      <c r="L219" s="3"/>
      <c r="M219" s="3"/>
      <c r="N219" s="3"/>
      <c r="O219" s="3"/>
      <c r="P219" s="3"/>
      <c r="Q219" s="3"/>
      <c r="R219" s="3"/>
      <c r="S219" s="3"/>
      <c r="T219" s="3"/>
      <c r="U219" s="3"/>
      <c r="V219" s="3"/>
      <c r="W219" s="3"/>
      <c r="X219" s="3"/>
      <c r="Y219" s="3"/>
      <c r="Z219" s="3"/>
    </row>
    <row r="220" ht="30.0" customHeight="1">
      <c r="A220" s="5" t="s">
        <v>731</v>
      </c>
      <c r="B220" s="5" t="s">
        <v>732</v>
      </c>
      <c r="C220" s="5" t="s">
        <v>733</v>
      </c>
      <c r="D220" s="6"/>
      <c r="E220" s="5">
        <v>234688.0</v>
      </c>
      <c r="F220" s="5">
        <v>235953.0</v>
      </c>
      <c r="G220" s="5" t="s">
        <v>35</v>
      </c>
      <c r="H220" s="5" t="s">
        <v>734</v>
      </c>
      <c r="I220" s="5"/>
      <c r="J220" s="11" t="str">
        <f>HYPERLINK("http://www.ncbi.nlm.nih.gov/pubmed/25471320","Ronneau et al. 2015. Crit Rev Microbiol. 10:1-19")</f>
        <v>Ronneau et al. 2015. Crit Rev Microbiol. 10:1-19</v>
      </c>
      <c r="K220" s="16"/>
      <c r="L220" s="9"/>
      <c r="M220" s="3"/>
      <c r="N220" s="3"/>
      <c r="O220" s="3"/>
      <c r="P220" s="3"/>
      <c r="Q220" s="3"/>
      <c r="R220" s="3"/>
      <c r="S220" s="3"/>
      <c r="T220" s="3"/>
      <c r="U220" s="3"/>
      <c r="V220" s="3"/>
      <c r="W220" s="3"/>
      <c r="X220" s="3"/>
      <c r="Y220" s="3"/>
      <c r="Z220" s="3"/>
    </row>
    <row r="221" ht="30.0" customHeight="1">
      <c r="A221" s="5" t="s">
        <v>735</v>
      </c>
      <c r="B221" s="5" t="s">
        <v>735</v>
      </c>
      <c r="C221" s="5" t="s">
        <v>736</v>
      </c>
      <c r="D221" s="6"/>
      <c r="E221" s="5">
        <v>236144.0</v>
      </c>
      <c r="F221" s="5">
        <v>236311.0</v>
      </c>
      <c r="G221" s="5"/>
      <c r="H221" s="5" t="s">
        <v>52</v>
      </c>
      <c r="I221" s="5"/>
      <c r="J221" s="7" t="str">
        <f t="shared" ref="J221:J223" si="52">HYPERLINK("http://www.ncbi.nlm.nih.gov/pubmed/?term=16299333","Chain et al. 2005. Infect Immun. 73:8353-61")</f>
        <v>Chain et al. 2005. Infect Immun. 73:8353-61</v>
      </c>
      <c r="K221" s="8" t="str">
        <f t="shared" ref="K221:K223" si="53">HYPERLINK("http://www.ncbi.nlm.nih.gov/nuccore/NC_007618","Brucella abortus 2308; accesion number NC_007618")</f>
        <v>Brucella abortus 2308; accesion number NC_007618</v>
      </c>
      <c r="L221" s="3"/>
      <c r="M221" s="3"/>
      <c r="N221" s="3"/>
      <c r="O221" s="3"/>
      <c r="P221" s="3"/>
      <c r="Q221" s="3"/>
      <c r="R221" s="3"/>
      <c r="S221" s="3"/>
      <c r="T221" s="3"/>
      <c r="U221" s="3"/>
      <c r="V221" s="3"/>
      <c r="W221" s="3"/>
      <c r="X221" s="3"/>
      <c r="Y221" s="3"/>
      <c r="Z221" s="3"/>
    </row>
    <row r="222" ht="30.0" customHeight="1">
      <c r="A222" s="5" t="s">
        <v>737</v>
      </c>
      <c r="B222" s="5" t="s">
        <v>737</v>
      </c>
      <c r="C222" s="5" t="s">
        <v>738</v>
      </c>
      <c r="D222" s="6"/>
      <c r="E222" s="5">
        <v>236280.0</v>
      </c>
      <c r="F222" s="5">
        <v>237533.0</v>
      </c>
      <c r="G222" s="5"/>
      <c r="H222" s="5" t="s">
        <v>36</v>
      </c>
      <c r="I222" s="5"/>
      <c r="J222" s="7" t="str">
        <f t="shared" si="52"/>
        <v>Chain et al. 2005. Infect Immun. 73:8353-61</v>
      </c>
      <c r="K222" s="8" t="str">
        <f t="shared" si="53"/>
        <v>Brucella abortus 2308; accesion number NC_007618</v>
      </c>
      <c r="L222" s="3"/>
      <c r="M222" s="3"/>
      <c r="N222" s="3"/>
      <c r="O222" s="3"/>
      <c r="P222" s="3"/>
      <c r="Q222" s="3"/>
      <c r="R222" s="3"/>
      <c r="S222" s="3"/>
      <c r="T222" s="3"/>
      <c r="U222" s="3"/>
      <c r="V222" s="3"/>
      <c r="W222" s="3"/>
      <c r="X222" s="3"/>
      <c r="Y222" s="3"/>
      <c r="Z222" s="3"/>
    </row>
    <row r="223" ht="30.0" customHeight="1">
      <c r="A223" s="5" t="s">
        <v>739</v>
      </c>
      <c r="B223" s="5" t="s">
        <v>740</v>
      </c>
      <c r="C223" s="5" t="s">
        <v>741</v>
      </c>
      <c r="D223" s="6"/>
      <c r="E223" s="5">
        <v>237552.0</v>
      </c>
      <c r="F223" s="5">
        <v>237857.0</v>
      </c>
      <c r="G223" s="5"/>
      <c r="H223" s="5" t="s">
        <v>742</v>
      </c>
      <c r="I223" s="5"/>
      <c r="J223" s="7" t="str">
        <f t="shared" si="52"/>
        <v>Chain et al. 2005. Infect Immun. 73:8353-61</v>
      </c>
      <c r="K223" s="8" t="str">
        <f t="shared" si="53"/>
        <v>Brucella abortus 2308; accesion number NC_007618</v>
      </c>
      <c r="L223" s="3"/>
      <c r="M223" s="3"/>
      <c r="N223" s="3"/>
      <c r="O223" s="3"/>
      <c r="P223" s="3"/>
      <c r="Q223" s="3"/>
      <c r="R223" s="3"/>
      <c r="S223" s="3"/>
      <c r="T223" s="3"/>
      <c r="U223" s="3"/>
      <c r="V223" s="3"/>
      <c r="W223" s="3"/>
      <c r="X223" s="3"/>
      <c r="Y223" s="3"/>
      <c r="Z223" s="3"/>
    </row>
    <row r="224" ht="30.0" customHeight="1">
      <c r="A224" s="5" t="s">
        <v>743</v>
      </c>
      <c r="B224" s="5" t="s">
        <v>744</v>
      </c>
      <c r="C224" s="5" t="s">
        <v>745</v>
      </c>
      <c r="D224" s="6" t="s">
        <v>59</v>
      </c>
      <c r="E224" s="5">
        <v>237857.0</v>
      </c>
      <c r="F224" s="5">
        <v>240854.0</v>
      </c>
      <c r="G224" s="5"/>
      <c r="H224" s="5"/>
      <c r="I224" s="5" t="s">
        <v>746</v>
      </c>
      <c r="J224" s="11" t="str">
        <f>HYPERLINK("http://www.ncbi.nlm.nih.gov/nuccore/17986284","Brucella melitensis 16M genome; accession number NC_003317")</f>
        <v>Brucella melitensis 16M genome; accession number NC_003317</v>
      </c>
      <c r="K224" s="13" t="s">
        <v>471</v>
      </c>
      <c r="L224" s="3"/>
      <c r="M224" s="3"/>
      <c r="N224" s="3"/>
      <c r="O224" s="3"/>
      <c r="P224" s="3"/>
      <c r="Q224" s="3"/>
      <c r="R224" s="3"/>
      <c r="S224" s="3"/>
      <c r="T224" s="3"/>
      <c r="U224" s="3"/>
      <c r="V224" s="3"/>
      <c r="W224" s="3"/>
      <c r="X224" s="3"/>
      <c r="Y224" s="3"/>
      <c r="Z224" s="3"/>
    </row>
    <row r="225" ht="30.0" customHeight="1">
      <c r="A225" s="5" t="s">
        <v>747</v>
      </c>
      <c r="B225" s="5" t="s">
        <v>748</v>
      </c>
      <c r="C225" s="5" t="s">
        <v>749</v>
      </c>
      <c r="D225" s="6"/>
      <c r="E225" s="5">
        <v>240865.0</v>
      </c>
      <c r="F225" s="5">
        <v>241419.0</v>
      </c>
      <c r="G225" s="5"/>
      <c r="H225" s="5" t="s">
        <v>750</v>
      </c>
      <c r="I225" s="5"/>
      <c r="J225" s="7" t="str">
        <f t="shared" ref="J225:J226" si="54">HYPERLINK("http://www.ncbi.nlm.nih.gov/pubmed/?term=16299333","Chain et al. 2005. Infect Immun. 73:8353-61")</f>
        <v>Chain et al. 2005. Infect Immun. 73:8353-61</v>
      </c>
      <c r="K225" s="8" t="str">
        <f t="shared" ref="K225:K226" si="55">HYPERLINK("http://www.ncbi.nlm.nih.gov/nuccore/NC_007618","Brucella abortus 2308; accesion number NC_007618")</f>
        <v>Brucella abortus 2308; accesion number NC_007618</v>
      </c>
      <c r="L225" s="3"/>
      <c r="M225" s="3"/>
      <c r="N225" s="3"/>
      <c r="O225" s="3"/>
      <c r="P225" s="3"/>
      <c r="Q225" s="3"/>
      <c r="R225" s="3"/>
      <c r="S225" s="3"/>
      <c r="T225" s="3"/>
      <c r="U225" s="3"/>
      <c r="V225" s="3"/>
      <c r="W225" s="3"/>
      <c r="X225" s="3"/>
      <c r="Y225" s="3"/>
      <c r="Z225" s="3"/>
    </row>
    <row r="226" ht="30.0" customHeight="1">
      <c r="A226" s="5" t="s">
        <v>751</v>
      </c>
      <c r="B226" s="5" t="s">
        <v>751</v>
      </c>
      <c r="C226" s="5" t="s">
        <v>752</v>
      </c>
      <c r="D226" s="6"/>
      <c r="E226" s="5">
        <v>241472.0</v>
      </c>
      <c r="F226" s="5">
        <v>242320.0</v>
      </c>
      <c r="G226" s="5" t="s">
        <v>35</v>
      </c>
      <c r="H226" s="5" t="s">
        <v>753</v>
      </c>
      <c r="I226" s="5"/>
      <c r="J226" s="7" t="str">
        <f t="shared" si="54"/>
        <v>Chain et al. 2005. Infect Immun. 73:8353-61</v>
      </c>
      <c r="K226" s="8" t="str">
        <f t="shared" si="55"/>
        <v>Brucella abortus 2308; accesion number NC_007618</v>
      </c>
      <c r="L226" s="3"/>
      <c r="M226" s="3"/>
      <c r="N226" s="3"/>
      <c r="O226" s="3"/>
      <c r="P226" s="3"/>
      <c r="Q226" s="3"/>
      <c r="R226" s="3"/>
      <c r="S226" s="3"/>
      <c r="T226" s="3"/>
      <c r="U226" s="3"/>
      <c r="V226" s="3"/>
      <c r="W226" s="3"/>
      <c r="X226" s="3"/>
      <c r="Y226" s="3"/>
      <c r="Z226" s="3"/>
    </row>
    <row r="227" ht="30.0" customHeight="1">
      <c r="A227" s="5" t="s">
        <v>754</v>
      </c>
      <c r="B227" s="5" t="s">
        <v>755</v>
      </c>
      <c r="C227" s="5" t="s">
        <v>756</v>
      </c>
      <c r="D227" s="6"/>
      <c r="E227" s="5">
        <v>242378.0</v>
      </c>
      <c r="F227" s="5">
        <v>243172.0</v>
      </c>
      <c r="G227" s="5" t="s">
        <v>35</v>
      </c>
      <c r="H227" s="5" t="s">
        <v>757</v>
      </c>
      <c r="I227" s="5"/>
      <c r="J227" s="13" t="s">
        <v>208</v>
      </c>
      <c r="K227" s="3"/>
      <c r="L227" s="3"/>
      <c r="M227" s="3"/>
      <c r="N227" s="3"/>
      <c r="O227" s="3"/>
      <c r="P227" s="3"/>
      <c r="Q227" s="3"/>
      <c r="R227" s="3"/>
      <c r="S227" s="3"/>
      <c r="T227" s="3"/>
      <c r="U227" s="3"/>
      <c r="V227" s="3"/>
      <c r="W227" s="3"/>
      <c r="X227" s="3"/>
      <c r="Y227" s="3"/>
      <c r="Z227" s="3"/>
    </row>
    <row r="228" ht="30.0" customHeight="1">
      <c r="A228" s="5" t="s">
        <v>758</v>
      </c>
      <c r="B228" s="5" t="s">
        <v>758</v>
      </c>
      <c r="C228" s="5" t="s">
        <v>759</v>
      </c>
      <c r="D228" s="6"/>
      <c r="E228" s="5">
        <v>243330.0</v>
      </c>
      <c r="F228" s="5">
        <v>244649.0</v>
      </c>
      <c r="G228" s="5"/>
      <c r="H228" s="5" t="s">
        <v>760</v>
      </c>
      <c r="I228" s="5"/>
      <c r="J228" s="7" t="str">
        <f t="shared" ref="J228:J245" si="56">HYPERLINK("http://www.ncbi.nlm.nih.gov/pubmed/?term=16299333","Chain et al. 2005. Infect Immun. 73:8353-61")</f>
        <v>Chain et al. 2005. Infect Immun. 73:8353-61</v>
      </c>
      <c r="K228" s="8" t="str">
        <f t="shared" ref="K228:K245" si="57">HYPERLINK("http://www.ncbi.nlm.nih.gov/nuccore/NC_007618","Brucella abortus 2308; accesion number NC_007618")</f>
        <v>Brucella abortus 2308; accesion number NC_007618</v>
      </c>
      <c r="L228" s="3"/>
      <c r="M228" s="3"/>
      <c r="N228" s="3"/>
      <c r="O228" s="3"/>
      <c r="P228" s="3"/>
      <c r="Q228" s="3"/>
      <c r="R228" s="3"/>
      <c r="S228" s="3"/>
      <c r="T228" s="3"/>
      <c r="U228" s="3"/>
      <c r="V228" s="3"/>
      <c r="W228" s="3"/>
      <c r="X228" s="3"/>
      <c r="Y228" s="3"/>
      <c r="Z228" s="3"/>
    </row>
    <row r="229" ht="30.0" customHeight="1">
      <c r="A229" s="5" t="s">
        <v>761</v>
      </c>
      <c r="B229" s="5" t="s">
        <v>761</v>
      </c>
      <c r="C229" s="5" t="s">
        <v>762</v>
      </c>
      <c r="D229" s="6"/>
      <c r="E229" s="5">
        <v>244710.0</v>
      </c>
      <c r="F229" s="5">
        <v>245633.0</v>
      </c>
      <c r="G229" s="5"/>
      <c r="H229" s="5" t="s">
        <v>350</v>
      </c>
      <c r="I229" s="5"/>
      <c r="J229" s="7" t="str">
        <f t="shared" si="56"/>
        <v>Chain et al. 2005. Infect Immun. 73:8353-61</v>
      </c>
      <c r="K229" s="8" t="str">
        <f t="shared" si="57"/>
        <v>Brucella abortus 2308; accesion number NC_007618</v>
      </c>
      <c r="L229" s="3"/>
      <c r="M229" s="3"/>
      <c r="N229" s="3"/>
      <c r="O229" s="3"/>
      <c r="P229" s="3"/>
      <c r="Q229" s="3"/>
      <c r="R229" s="3"/>
      <c r="S229" s="3"/>
      <c r="T229" s="3"/>
      <c r="U229" s="3"/>
      <c r="V229" s="3"/>
      <c r="W229" s="3"/>
      <c r="X229" s="3"/>
      <c r="Y229" s="3"/>
      <c r="Z229" s="3"/>
    </row>
    <row r="230" ht="30.0" customHeight="1">
      <c r="A230" s="5" t="s">
        <v>763</v>
      </c>
      <c r="B230" s="5" t="s">
        <v>763</v>
      </c>
      <c r="C230" s="5" t="s">
        <v>764</v>
      </c>
      <c r="D230" s="6"/>
      <c r="E230" s="5">
        <v>245636.0</v>
      </c>
      <c r="F230" s="5">
        <v>246511.0</v>
      </c>
      <c r="G230" s="5"/>
      <c r="H230" s="5" t="s">
        <v>350</v>
      </c>
      <c r="I230" s="5"/>
      <c r="J230" s="7" t="str">
        <f t="shared" si="56"/>
        <v>Chain et al. 2005. Infect Immun. 73:8353-61</v>
      </c>
      <c r="K230" s="8" t="str">
        <f t="shared" si="57"/>
        <v>Brucella abortus 2308; accesion number NC_007618</v>
      </c>
      <c r="L230" s="3"/>
      <c r="M230" s="3"/>
      <c r="N230" s="3"/>
      <c r="O230" s="3"/>
      <c r="P230" s="3"/>
      <c r="Q230" s="3"/>
      <c r="R230" s="3"/>
      <c r="S230" s="3"/>
      <c r="T230" s="3"/>
      <c r="U230" s="3"/>
      <c r="V230" s="3"/>
      <c r="W230" s="3"/>
      <c r="X230" s="3"/>
      <c r="Y230" s="3"/>
      <c r="Z230" s="3"/>
    </row>
    <row r="231" ht="30.0" customHeight="1">
      <c r="A231" s="5" t="s">
        <v>765</v>
      </c>
      <c r="B231" s="5" t="s">
        <v>765</v>
      </c>
      <c r="C231" s="5" t="s">
        <v>766</v>
      </c>
      <c r="D231" s="6"/>
      <c r="E231" s="5">
        <v>246519.0</v>
      </c>
      <c r="F231" s="5">
        <v>247610.0</v>
      </c>
      <c r="G231" s="5"/>
      <c r="H231" s="5" t="s">
        <v>39</v>
      </c>
      <c r="I231" s="5"/>
      <c r="J231" s="7" t="str">
        <f t="shared" si="56"/>
        <v>Chain et al. 2005. Infect Immun. 73:8353-61</v>
      </c>
      <c r="K231" s="8" t="str">
        <f t="shared" si="57"/>
        <v>Brucella abortus 2308; accesion number NC_007618</v>
      </c>
      <c r="L231" s="3"/>
      <c r="M231" s="3"/>
      <c r="N231" s="3"/>
      <c r="O231" s="3"/>
      <c r="P231" s="3"/>
      <c r="Q231" s="3"/>
      <c r="R231" s="3"/>
      <c r="S231" s="3"/>
      <c r="T231" s="3"/>
      <c r="U231" s="3"/>
      <c r="V231" s="3"/>
      <c r="W231" s="3"/>
      <c r="X231" s="3"/>
      <c r="Y231" s="3"/>
      <c r="Z231" s="3"/>
    </row>
    <row r="232" ht="30.0" customHeight="1">
      <c r="A232" s="5" t="s">
        <v>767</v>
      </c>
      <c r="B232" s="5" t="s">
        <v>767</v>
      </c>
      <c r="C232" s="5" t="s">
        <v>768</v>
      </c>
      <c r="D232" s="6"/>
      <c r="E232" s="5">
        <v>247613.0</v>
      </c>
      <c r="F232" s="5">
        <v>248731.0</v>
      </c>
      <c r="G232" s="5"/>
      <c r="H232" s="5" t="s">
        <v>769</v>
      </c>
      <c r="I232" s="5"/>
      <c r="J232" s="7" t="str">
        <f t="shared" si="56"/>
        <v>Chain et al. 2005. Infect Immun. 73:8353-61</v>
      </c>
      <c r="K232" s="8" t="str">
        <f t="shared" si="57"/>
        <v>Brucella abortus 2308; accesion number NC_007618</v>
      </c>
      <c r="L232" s="3"/>
      <c r="M232" s="3"/>
      <c r="N232" s="3"/>
      <c r="O232" s="3"/>
      <c r="P232" s="3"/>
      <c r="Q232" s="3"/>
      <c r="R232" s="3"/>
      <c r="S232" s="3"/>
      <c r="T232" s="3"/>
      <c r="U232" s="3"/>
      <c r="V232" s="3"/>
      <c r="W232" s="3"/>
      <c r="X232" s="3"/>
      <c r="Y232" s="3"/>
      <c r="Z232" s="3"/>
    </row>
    <row r="233" ht="30.0" customHeight="1">
      <c r="A233" s="5" t="s">
        <v>770</v>
      </c>
      <c r="B233" s="5" t="s">
        <v>770</v>
      </c>
      <c r="C233" s="5" t="s">
        <v>771</v>
      </c>
      <c r="D233" s="6"/>
      <c r="E233" s="5">
        <v>248728.0</v>
      </c>
      <c r="F233" s="5">
        <v>249072.0</v>
      </c>
      <c r="G233" s="5"/>
      <c r="H233" s="5" t="s">
        <v>52</v>
      </c>
      <c r="I233" s="5"/>
      <c r="J233" s="7" t="str">
        <f t="shared" si="56"/>
        <v>Chain et al. 2005. Infect Immun. 73:8353-61</v>
      </c>
      <c r="K233" s="8" t="str">
        <f t="shared" si="57"/>
        <v>Brucella abortus 2308; accesion number NC_007618</v>
      </c>
      <c r="L233" s="3"/>
      <c r="M233" s="3"/>
      <c r="N233" s="3"/>
      <c r="O233" s="3"/>
      <c r="P233" s="3"/>
      <c r="Q233" s="3"/>
      <c r="R233" s="3"/>
      <c r="S233" s="3"/>
      <c r="T233" s="3"/>
      <c r="U233" s="3"/>
      <c r="V233" s="3"/>
      <c r="W233" s="3"/>
      <c r="X233" s="3"/>
      <c r="Y233" s="3"/>
      <c r="Z233" s="3"/>
    </row>
    <row r="234" ht="30.0" customHeight="1">
      <c r="A234" s="5" t="s">
        <v>772</v>
      </c>
      <c r="B234" s="5" t="s">
        <v>772</v>
      </c>
      <c r="C234" s="5" t="s">
        <v>773</v>
      </c>
      <c r="D234" s="6"/>
      <c r="E234" s="5">
        <v>249065.0</v>
      </c>
      <c r="F234" s="5">
        <v>250144.0</v>
      </c>
      <c r="G234" s="5"/>
      <c r="H234" s="5" t="s">
        <v>774</v>
      </c>
      <c r="I234" s="5"/>
      <c r="J234" s="7" t="str">
        <f t="shared" si="56"/>
        <v>Chain et al. 2005. Infect Immun. 73:8353-61</v>
      </c>
      <c r="K234" s="8" t="str">
        <f t="shared" si="57"/>
        <v>Brucella abortus 2308; accesion number NC_007618</v>
      </c>
      <c r="L234" s="3"/>
      <c r="M234" s="3"/>
      <c r="N234" s="3"/>
      <c r="O234" s="3"/>
      <c r="P234" s="3"/>
      <c r="Q234" s="3"/>
      <c r="R234" s="3"/>
      <c r="S234" s="3"/>
      <c r="T234" s="3"/>
      <c r="U234" s="3"/>
      <c r="V234" s="3"/>
      <c r="W234" s="3"/>
      <c r="X234" s="3"/>
      <c r="Y234" s="3"/>
      <c r="Z234" s="3"/>
    </row>
    <row r="235" ht="30.0" customHeight="1">
      <c r="A235" s="5" t="s">
        <v>775</v>
      </c>
      <c r="B235" s="5" t="s">
        <v>775</v>
      </c>
      <c r="C235" s="5" t="s">
        <v>776</v>
      </c>
      <c r="D235" s="6"/>
      <c r="E235" s="5">
        <v>250147.0</v>
      </c>
      <c r="F235" s="5">
        <v>250245.0</v>
      </c>
      <c r="G235" s="5"/>
      <c r="H235" s="5" t="s">
        <v>52</v>
      </c>
      <c r="I235" s="5"/>
      <c r="J235" s="7" t="str">
        <f t="shared" si="56"/>
        <v>Chain et al. 2005. Infect Immun. 73:8353-61</v>
      </c>
      <c r="K235" s="8" t="str">
        <f t="shared" si="57"/>
        <v>Brucella abortus 2308; accesion number NC_007618</v>
      </c>
      <c r="L235" s="3"/>
      <c r="M235" s="3"/>
      <c r="N235" s="3"/>
      <c r="O235" s="3"/>
      <c r="P235" s="3"/>
      <c r="Q235" s="3"/>
      <c r="R235" s="3"/>
      <c r="S235" s="3"/>
      <c r="T235" s="3"/>
      <c r="U235" s="3"/>
      <c r="V235" s="3"/>
      <c r="W235" s="3"/>
      <c r="X235" s="3"/>
      <c r="Y235" s="3"/>
      <c r="Z235" s="3"/>
    </row>
    <row r="236" ht="30.0" customHeight="1">
      <c r="A236" s="5" t="s">
        <v>777</v>
      </c>
      <c r="B236" s="5" t="s">
        <v>777</v>
      </c>
      <c r="C236" s="5" t="s">
        <v>778</v>
      </c>
      <c r="D236" s="6"/>
      <c r="E236" s="5">
        <v>250249.0</v>
      </c>
      <c r="F236" s="5">
        <v>250983.0</v>
      </c>
      <c r="G236" s="5"/>
      <c r="H236" s="5" t="s">
        <v>378</v>
      </c>
      <c r="I236" s="5"/>
      <c r="J236" s="7" t="str">
        <f t="shared" si="56"/>
        <v>Chain et al. 2005. Infect Immun. 73:8353-61</v>
      </c>
      <c r="K236" s="8" t="str">
        <f t="shared" si="57"/>
        <v>Brucella abortus 2308; accesion number NC_007618</v>
      </c>
      <c r="L236" s="3"/>
      <c r="M236" s="3"/>
      <c r="N236" s="3"/>
      <c r="O236" s="3"/>
      <c r="P236" s="3"/>
      <c r="Q236" s="3"/>
      <c r="R236" s="3"/>
      <c r="S236" s="3"/>
      <c r="T236" s="3"/>
      <c r="U236" s="3"/>
      <c r="V236" s="3"/>
      <c r="W236" s="3"/>
      <c r="X236" s="3"/>
      <c r="Y236" s="3"/>
      <c r="Z236" s="3"/>
    </row>
    <row r="237" ht="30.0" customHeight="1">
      <c r="A237" s="5" t="s">
        <v>779</v>
      </c>
      <c r="B237" s="5" t="s">
        <v>779</v>
      </c>
      <c r="C237" s="5" t="s">
        <v>780</v>
      </c>
      <c r="D237" s="6"/>
      <c r="E237" s="5">
        <v>251024.0</v>
      </c>
      <c r="F237" s="5">
        <v>251869.0</v>
      </c>
      <c r="G237" s="5"/>
      <c r="H237" s="5" t="s">
        <v>781</v>
      </c>
      <c r="I237" s="5"/>
      <c r="J237" s="7" t="str">
        <f t="shared" si="56"/>
        <v>Chain et al. 2005. Infect Immun. 73:8353-61</v>
      </c>
      <c r="K237" s="8" t="str">
        <f t="shared" si="57"/>
        <v>Brucella abortus 2308; accesion number NC_007618</v>
      </c>
      <c r="L237" s="3"/>
      <c r="M237" s="3"/>
      <c r="N237" s="3"/>
      <c r="O237" s="3"/>
      <c r="P237" s="3"/>
      <c r="Q237" s="3"/>
      <c r="R237" s="3"/>
      <c r="S237" s="3"/>
      <c r="T237" s="3"/>
      <c r="U237" s="3"/>
      <c r="V237" s="3"/>
      <c r="W237" s="3"/>
      <c r="X237" s="3"/>
      <c r="Y237" s="3"/>
      <c r="Z237" s="3"/>
    </row>
    <row r="238" ht="30.0" customHeight="1">
      <c r="A238" s="5" t="s">
        <v>782</v>
      </c>
      <c r="B238" s="5" t="s">
        <v>782</v>
      </c>
      <c r="C238" s="5" t="s">
        <v>783</v>
      </c>
      <c r="D238" s="6"/>
      <c r="E238" s="5">
        <v>251883.0</v>
      </c>
      <c r="F238" s="5">
        <v>253160.0</v>
      </c>
      <c r="G238" s="5"/>
      <c r="H238" s="5" t="s">
        <v>769</v>
      </c>
      <c r="I238" s="5"/>
      <c r="J238" s="7" t="str">
        <f t="shared" si="56"/>
        <v>Chain et al. 2005. Infect Immun. 73:8353-61</v>
      </c>
      <c r="K238" s="8" t="str">
        <f t="shared" si="57"/>
        <v>Brucella abortus 2308; accesion number NC_007618</v>
      </c>
      <c r="L238" s="3"/>
      <c r="M238" s="3"/>
      <c r="N238" s="3"/>
      <c r="O238" s="3"/>
      <c r="P238" s="3"/>
      <c r="Q238" s="3"/>
      <c r="R238" s="3"/>
      <c r="S238" s="3"/>
      <c r="T238" s="3"/>
      <c r="U238" s="3"/>
      <c r="V238" s="3"/>
      <c r="W238" s="3"/>
      <c r="X238" s="3"/>
      <c r="Y238" s="3"/>
      <c r="Z238" s="3"/>
    </row>
    <row r="239" ht="30.0" customHeight="1">
      <c r="A239" s="5" t="s">
        <v>784</v>
      </c>
      <c r="B239" s="5" t="s">
        <v>784</v>
      </c>
      <c r="C239" s="5" t="s">
        <v>785</v>
      </c>
      <c r="D239" s="6"/>
      <c r="E239" s="5">
        <v>253559.0</v>
      </c>
      <c r="F239" s="5">
        <v>254110.0</v>
      </c>
      <c r="G239" s="5" t="s">
        <v>35</v>
      </c>
      <c r="H239" s="5" t="s">
        <v>52</v>
      </c>
      <c r="I239" s="5"/>
      <c r="J239" s="7" t="str">
        <f t="shared" si="56"/>
        <v>Chain et al. 2005. Infect Immun. 73:8353-61</v>
      </c>
      <c r="K239" s="8" t="str">
        <f t="shared" si="57"/>
        <v>Brucella abortus 2308; accesion number NC_007618</v>
      </c>
      <c r="L239" s="3"/>
      <c r="M239" s="3"/>
      <c r="N239" s="3"/>
      <c r="O239" s="3"/>
      <c r="P239" s="3"/>
      <c r="Q239" s="3"/>
      <c r="R239" s="3"/>
      <c r="S239" s="3"/>
      <c r="T239" s="3"/>
      <c r="U239" s="3"/>
      <c r="V239" s="3"/>
      <c r="W239" s="3"/>
      <c r="X239" s="3"/>
      <c r="Y239" s="3"/>
      <c r="Z239" s="3"/>
    </row>
    <row r="240" ht="30.0" customHeight="1">
      <c r="A240" s="5" t="s">
        <v>786</v>
      </c>
      <c r="B240" s="5" t="s">
        <v>786</v>
      </c>
      <c r="C240" s="5" t="s">
        <v>787</v>
      </c>
      <c r="D240" s="6"/>
      <c r="E240" s="5">
        <v>255313.0</v>
      </c>
      <c r="F240" s="5">
        <v>256509.0</v>
      </c>
      <c r="G240" s="5"/>
      <c r="H240" s="5" t="s">
        <v>788</v>
      </c>
      <c r="I240" s="5"/>
      <c r="J240" s="7" t="str">
        <f t="shared" si="56"/>
        <v>Chain et al. 2005. Infect Immun. 73:8353-61</v>
      </c>
      <c r="K240" s="8" t="str">
        <f t="shared" si="57"/>
        <v>Brucella abortus 2308; accesion number NC_007618</v>
      </c>
      <c r="L240" s="3"/>
      <c r="M240" s="3"/>
      <c r="N240" s="3"/>
      <c r="O240" s="3"/>
      <c r="P240" s="3"/>
      <c r="Q240" s="3"/>
      <c r="R240" s="3"/>
      <c r="S240" s="3"/>
      <c r="T240" s="3"/>
      <c r="U240" s="3"/>
      <c r="V240" s="3"/>
      <c r="W240" s="3"/>
      <c r="X240" s="3"/>
      <c r="Y240" s="3"/>
      <c r="Z240" s="3"/>
    </row>
    <row r="241" ht="30.0" customHeight="1">
      <c r="A241" s="5" t="s">
        <v>789</v>
      </c>
      <c r="B241" s="5" t="s">
        <v>789</v>
      </c>
      <c r="C241" s="5" t="s">
        <v>790</v>
      </c>
      <c r="D241" s="6"/>
      <c r="E241" s="5">
        <v>256647.0</v>
      </c>
      <c r="F241" s="5">
        <v>256919.0</v>
      </c>
      <c r="G241" s="5" t="s">
        <v>35</v>
      </c>
      <c r="H241" s="5" t="s">
        <v>52</v>
      </c>
      <c r="I241" s="5"/>
      <c r="J241" s="7" t="str">
        <f t="shared" si="56"/>
        <v>Chain et al. 2005. Infect Immun. 73:8353-61</v>
      </c>
      <c r="K241" s="8" t="str">
        <f t="shared" si="57"/>
        <v>Brucella abortus 2308; accesion number NC_007618</v>
      </c>
      <c r="L241" s="3"/>
      <c r="M241" s="3"/>
      <c r="N241" s="3"/>
      <c r="O241" s="3"/>
      <c r="P241" s="3"/>
      <c r="Q241" s="3"/>
      <c r="R241" s="3"/>
      <c r="S241" s="3"/>
      <c r="T241" s="3"/>
      <c r="U241" s="3"/>
      <c r="V241" s="3"/>
      <c r="W241" s="3"/>
      <c r="X241" s="3"/>
      <c r="Y241" s="3"/>
      <c r="Z241" s="3"/>
    </row>
    <row r="242" ht="30.0" customHeight="1">
      <c r="A242" s="5" t="s">
        <v>791</v>
      </c>
      <c r="B242" s="5" t="s">
        <v>791</v>
      </c>
      <c r="C242" s="5" t="s">
        <v>792</v>
      </c>
      <c r="D242" s="6"/>
      <c r="E242" s="5">
        <v>257020.0</v>
      </c>
      <c r="F242" s="5">
        <v>257238.0</v>
      </c>
      <c r="G242" s="5"/>
      <c r="H242" s="5" t="s">
        <v>52</v>
      </c>
      <c r="I242" s="5"/>
      <c r="J242" s="7" t="str">
        <f t="shared" si="56"/>
        <v>Chain et al. 2005. Infect Immun. 73:8353-61</v>
      </c>
      <c r="K242" s="8" t="str">
        <f t="shared" si="57"/>
        <v>Brucella abortus 2308; accesion number NC_007618</v>
      </c>
      <c r="L242" s="3"/>
      <c r="M242" s="3"/>
      <c r="N242" s="3"/>
      <c r="O242" s="3"/>
      <c r="P242" s="3"/>
      <c r="Q242" s="3"/>
      <c r="R242" s="3"/>
      <c r="S242" s="3"/>
      <c r="T242" s="3"/>
      <c r="U242" s="3"/>
      <c r="V242" s="3"/>
      <c r="W242" s="3"/>
      <c r="X242" s="3"/>
      <c r="Y242" s="3"/>
      <c r="Z242" s="3"/>
    </row>
    <row r="243" ht="30.0" customHeight="1">
      <c r="A243" s="5" t="s">
        <v>793</v>
      </c>
      <c r="B243" s="5" t="s">
        <v>793</v>
      </c>
      <c r="C243" s="5" t="s">
        <v>794</v>
      </c>
      <c r="D243" s="6"/>
      <c r="E243" s="5">
        <v>257239.0</v>
      </c>
      <c r="F243" s="5">
        <v>257448.0</v>
      </c>
      <c r="G243" s="5"/>
      <c r="H243" s="5" t="s">
        <v>52</v>
      </c>
      <c r="I243" s="5"/>
      <c r="J243" s="7" t="str">
        <f t="shared" si="56"/>
        <v>Chain et al. 2005. Infect Immun. 73:8353-61</v>
      </c>
      <c r="K243" s="8" t="str">
        <f t="shared" si="57"/>
        <v>Brucella abortus 2308; accesion number NC_007618</v>
      </c>
      <c r="L243" s="3"/>
      <c r="M243" s="3"/>
      <c r="N243" s="3"/>
      <c r="O243" s="3"/>
      <c r="P243" s="3"/>
      <c r="Q243" s="3"/>
      <c r="R243" s="3"/>
      <c r="S243" s="3"/>
      <c r="T243" s="3"/>
      <c r="U243" s="3"/>
      <c r="V243" s="3"/>
      <c r="W243" s="3"/>
      <c r="X243" s="3"/>
      <c r="Y243" s="3"/>
      <c r="Z243" s="3"/>
    </row>
    <row r="244" ht="30.0" customHeight="1">
      <c r="A244" s="5" t="s">
        <v>795</v>
      </c>
      <c r="B244" s="5" t="s">
        <v>795</v>
      </c>
      <c r="C244" s="5" t="s">
        <v>796</v>
      </c>
      <c r="D244" s="6"/>
      <c r="E244" s="5">
        <v>257445.0</v>
      </c>
      <c r="F244" s="5">
        <v>257759.0</v>
      </c>
      <c r="G244" s="5"/>
      <c r="H244" s="5" t="s">
        <v>52</v>
      </c>
      <c r="I244" s="5"/>
      <c r="J244" s="7" t="str">
        <f t="shared" si="56"/>
        <v>Chain et al. 2005. Infect Immun. 73:8353-61</v>
      </c>
      <c r="K244" s="8" t="str">
        <f t="shared" si="57"/>
        <v>Brucella abortus 2308; accesion number NC_007618</v>
      </c>
      <c r="L244" s="3"/>
      <c r="M244" s="3"/>
      <c r="N244" s="3"/>
      <c r="O244" s="3"/>
      <c r="P244" s="3"/>
      <c r="Q244" s="3"/>
      <c r="R244" s="3"/>
      <c r="S244" s="3"/>
      <c r="T244" s="3"/>
      <c r="U244" s="3"/>
      <c r="V244" s="3"/>
      <c r="W244" s="3"/>
      <c r="X244" s="3"/>
      <c r="Y244" s="3"/>
      <c r="Z244" s="3"/>
    </row>
    <row r="245" ht="30.0" customHeight="1">
      <c r="A245" s="5" t="s">
        <v>797</v>
      </c>
      <c r="B245" s="5" t="s">
        <v>797</v>
      </c>
      <c r="C245" s="5" t="s">
        <v>798</v>
      </c>
      <c r="D245" s="6"/>
      <c r="E245" s="5">
        <v>257756.0</v>
      </c>
      <c r="F245" s="5">
        <v>258637.0</v>
      </c>
      <c r="G245" s="5"/>
      <c r="H245" s="5" t="s">
        <v>799</v>
      </c>
      <c r="I245" s="5"/>
      <c r="J245" s="7" t="str">
        <f t="shared" si="56"/>
        <v>Chain et al. 2005. Infect Immun. 73:8353-61</v>
      </c>
      <c r="K245" s="8" t="str">
        <f t="shared" si="57"/>
        <v>Brucella abortus 2308; accesion number NC_007618</v>
      </c>
      <c r="L245" s="3"/>
      <c r="M245" s="3"/>
      <c r="N245" s="3"/>
      <c r="O245" s="3"/>
      <c r="P245" s="3"/>
      <c r="Q245" s="3"/>
      <c r="R245" s="3"/>
      <c r="S245" s="3"/>
      <c r="T245" s="3"/>
      <c r="U245" s="3"/>
      <c r="V245" s="3"/>
      <c r="W245" s="3"/>
      <c r="X245" s="3"/>
      <c r="Y245" s="3"/>
      <c r="Z245" s="3"/>
    </row>
    <row r="246" ht="30.0" customHeight="1">
      <c r="A246" s="5" t="s">
        <v>800</v>
      </c>
      <c r="B246" s="5" t="s">
        <v>800</v>
      </c>
      <c r="C246" s="5" t="s">
        <v>801</v>
      </c>
      <c r="D246" s="6" t="s">
        <v>59</v>
      </c>
      <c r="E246" s="5">
        <v>258634.0</v>
      </c>
      <c r="F246" s="5">
        <v>260162.0</v>
      </c>
      <c r="G246" s="5"/>
      <c r="H246" s="5"/>
      <c r="I246" s="5" t="s">
        <v>802</v>
      </c>
      <c r="J246" s="12" t="s">
        <v>803</v>
      </c>
      <c r="K246" s="13" t="s">
        <v>471</v>
      </c>
      <c r="L246" s="3"/>
      <c r="M246" s="3"/>
      <c r="N246" s="3"/>
      <c r="O246" s="3"/>
      <c r="P246" s="3"/>
      <c r="Q246" s="3"/>
      <c r="R246" s="3"/>
      <c r="S246" s="3"/>
      <c r="T246" s="3"/>
      <c r="U246" s="3"/>
      <c r="V246" s="3"/>
      <c r="W246" s="3"/>
      <c r="X246" s="3"/>
      <c r="Y246" s="3"/>
      <c r="Z246" s="3"/>
    </row>
    <row r="247" ht="30.0" customHeight="1">
      <c r="A247" s="5" t="s">
        <v>804</v>
      </c>
      <c r="B247" s="5" t="s">
        <v>804</v>
      </c>
      <c r="C247" s="5" t="s">
        <v>805</v>
      </c>
      <c r="D247" s="6"/>
      <c r="E247" s="5">
        <v>260311.0</v>
      </c>
      <c r="F247" s="5">
        <v>260748.0</v>
      </c>
      <c r="G247" s="5"/>
      <c r="H247" s="5" t="s">
        <v>52</v>
      </c>
      <c r="I247" s="5" t="s">
        <v>806</v>
      </c>
      <c r="J247" s="12" t="s">
        <v>803</v>
      </c>
      <c r="K247" s="13" t="s">
        <v>471</v>
      </c>
      <c r="L247" s="3"/>
      <c r="M247" s="3"/>
      <c r="N247" s="3"/>
      <c r="O247" s="3"/>
      <c r="P247" s="3"/>
      <c r="Q247" s="3"/>
      <c r="R247" s="3"/>
      <c r="S247" s="3"/>
      <c r="T247" s="3"/>
      <c r="U247" s="3"/>
      <c r="V247" s="3"/>
      <c r="W247" s="3"/>
      <c r="X247" s="3"/>
      <c r="Y247" s="3"/>
      <c r="Z247" s="3"/>
    </row>
    <row r="248" ht="30.0" customHeight="1">
      <c r="A248" s="5" t="s">
        <v>807</v>
      </c>
      <c r="B248" s="5" t="s">
        <v>807</v>
      </c>
      <c r="C248" s="5" t="s">
        <v>808</v>
      </c>
      <c r="D248" s="6"/>
      <c r="E248" s="5">
        <v>260902.0</v>
      </c>
      <c r="F248" s="5">
        <v>261918.0</v>
      </c>
      <c r="G248" s="5"/>
      <c r="H248" s="5" t="s">
        <v>52</v>
      </c>
      <c r="I248" s="5"/>
      <c r="J248" s="7" t="str">
        <f t="shared" ref="J248:J250" si="58">HYPERLINK("http://www.ncbi.nlm.nih.gov/pubmed/?term=16299333","Chain et al. 2005. Infect Immun. 73:8353-61")</f>
        <v>Chain et al. 2005. Infect Immun. 73:8353-61</v>
      </c>
      <c r="K248" s="8" t="str">
        <f t="shared" ref="K248:K250" si="59">HYPERLINK("http://www.ncbi.nlm.nih.gov/nuccore/NC_007618","Brucella abortus 2308; accesion number NC_007618")</f>
        <v>Brucella abortus 2308; accesion number NC_007618</v>
      </c>
      <c r="L248" s="3"/>
      <c r="M248" s="3"/>
      <c r="N248" s="3"/>
      <c r="O248" s="3"/>
      <c r="P248" s="3"/>
      <c r="Q248" s="3"/>
      <c r="R248" s="3"/>
      <c r="S248" s="3"/>
      <c r="T248" s="3"/>
      <c r="U248" s="3"/>
      <c r="V248" s="3"/>
      <c r="W248" s="3"/>
      <c r="X248" s="3"/>
      <c r="Y248" s="3"/>
      <c r="Z248" s="3"/>
    </row>
    <row r="249" ht="30.0" customHeight="1">
      <c r="A249" s="5" t="s">
        <v>809</v>
      </c>
      <c r="B249" s="5" t="s">
        <v>809</v>
      </c>
      <c r="C249" s="5" t="s">
        <v>810</v>
      </c>
      <c r="D249" s="6"/>
      <c r="E249" s="5">
        <v>262020.0</v>
      </c>
      <c r="F249" s="5">
        <v>262229.0</v>
      </c>
      <c r="G249" s="5"/>
      <c r="H249" s="5" t="s">
        <v>52</v>
      </c>
      <c r="I249" s="5"/>
      <c r="J249" s="7" t="str">
        <f t="shared" si="58"/>
        <v>Chain et al. 2005. Infect Immun. 73:8353-61</v>
      </c>
      <c r="K249" s="8" t="str">
        <f t="shared" si="59"/>
        <v>Brucella abortus 2308; accesion number NC_007618</v>
      </c>
      <c r="L249" s="3"/>
      <c r="M249" s="3"/>
      <c r="N249" s="3"/>
      <c r="O249" s="3"/>
      <c r="P249" s="3"/>
      <c r="Q249" s="3"/>
      <c r="R249" s="3"/>
      <c r="S249" s="3"/>
      <c r="T249" s="3"/>
      <c r="U249" s="3"/>
      <c r="V249" s="3"/>
      <c r="W249" s="3"/>
      <c r="X249" s="3"/>
      <c r="Y249" s="3"/>
      <c r="Z249" s="3"/>
    </row>
    <row r="250" ht="30.0" customHeight="1">
      <c r="A250" s="5" t="s">
        <v>811</v>
      </c>
      <c r="B250" s="5" t="s">
        <v>811</v>
      </c>
      <c r="C250" s="5" t="s">
        <v>812</v>
      </c>
      <c r="D250" s="6"/>
      <c r="E250" s="5">
        <v>262430.0</v>
      </c>
      <c r="F250" s="5">
        <v>264346.0</v>
      </c>
      <c r="G250" s="5"/>
      <c r="H250" s="5" t="s">
        <v>813</v>
      </c>
      <c r="I250" s="5"/>
      <c r="J250" s="7" t="str">
        <f t="shared" si="58"/>
        <v>Chain et al. 2005. Infect Immun. 73:8353-61</v>
      </c>
      <c r="K250" s="8" t="str">
        <f t="shared" si="59"/>
        <v>Brucella abortus 2308; accesion number NC_007618</v>
      </c>
      <c r="L250" s="3"/>
      <c r="M250" s="3"/>
      <c r="N250" s="3"/>
      <c r="O250" s="3"/>
      <c r="P250" s="3"/>
      <c r="Q250" s="3"/>
      <c r="R250" s="3"/>
      <c r="S250" s="3"/>
      <c r="T250" s="3"/>
      <c r="U250" s="3"/>
      <c r="V250" s="3"/>
      <c r="W250" s="3"/>
      <c r="X250" s="3"/>
      <c r="Y250" s="3"/>
      <c r="Z250" s="3"/>
    </row>
    <row r="251" ht="30.0" customHeight="1">
      <c r="A251" s="5" t="s">
        <v>814</v>
      </c>
      <c r="B251" s="5" t="s">
        <v>814</v>
      </c>
      <c r="C251" s="5" t="s">
        <v>815</v>
      </c>
      <c r="D251" s="6" t="s">
        <v>59</v>
      </c>
      <c r="E251" s="5">
        <v>264496.0</v>
      </c>
      <c r="F251" s="5">
        <v>266377.0</v>
      </c>
      <c r="G251" s="5"/>
      <c r="H251" s="5"/>
      <c r="I251" s="5" t="s">
        <v>816</v>
      </c>
      <c r="J251" s="11" t="str">
        <f>HYPERLINK("http://www.ncbi.nlm.nih.gov/nuccore/17986284","Brucella melitensis 16M genome; accession number NC_003317")</f>
        <v>Brucella melitensis 16M genome; accession number NC_003317</v>
      </c>
      <c r="K251" s="13" t="s">
        <v>471</v>
      </c>
      <c r="L251" s="3"/>
      <c r="M251" s="3"/>
      <c r="N251" s="3"/>
      <c r="O251" s="3"/>
      <c r="P251" s="3"/>
      <c r="Q251" s="3"/>
      <c r="R251" s="3"/>
      <c r="S251" s="3"/>
      <c r="T251" s="3"/>
      <c r="U251" s="3"/>
      <c r="V251" s="3"/>
      <c r="W251" s="3"/>
      <c r="X251" s="3"/>
      <c r="Y251" s="3"/>
      <c r="Z251" s="3"/>
    </row>
    <row r="252" ht="30.0" customHeight="1">
      <c r="A252" s="5" t="s">
        <v>817</v>
      </c>
      <c r="B252" s="5" t="s">
        <v>817</v>
      </c>
      <c r="C252" s="5" t="s">
        <v>818</v>
      </c>
      <c r="D252" s="6"/>
      <c r="E252" s="5">
        <v>266578.0</v>
      </c>
      <c r="F252" s="5">
        <v>266883.0</v>
      </c>
      <c r="G252" s="5"/>
      <c r="H252" s="5" t="s">
        <v>52</v>
      </c>
      <c r="I252" s="5"/>
      <c r="J252" s="7" t="str">
        <f t="shared" ref="J252:J267" si="60">HYPERLINK("http://www.ncbi.nlm.nih.gov/pubmed/?term=16299333","Chain et al. 2005. Infect Immun. 73:8353-61")</f>
        <v>Chain et al. 2005. Infect Immun. 73:8353-61</v>
      </c>
      <c r="K252" s="8" t="str">
        <f t="shared" ref="K252:K267" si="61">HYPERLINK("http://www.ncbi.nlm.nih.gov/nuccore/NC_007618","Brucella abortus 2308; accesion number NC_007618")</f>
        <v>Brucella abortus 2308; accesion number NC_007618</v>
      </c>
      <c r="L252" s="3"/>
      <c r="M252" s="3"/>
      <c r="N252" s="3"/>
      <c r="O252" s="3"/>
      <c r="P252" s="3"/>
      <c r="Q252" s="3"/>
      <c r="R252" s="3"/>
      <c r="S252" s="3"/>
      <c r="T252" s="3"/>
      <c r="U252" s="3"/>
      <c r="V252" s="3"/>
      <c r="W252" s="3"/>
      <c r="X252" s="3"/>
      <c r="Y252" s="3"/>
      <c r="Z252" s="3"/>
    </row>
    <row r="253" ht="30.0" customHeight="1">
      <c r="A253" s="5" t="s">
        <v>819</v>
      </c>
      <c r="B253" s="5" t="s">
        <v>819</v>
      </c>
      <c r="C253" s="5" t="s">
        <v>820</v>
      </c>
      <c r="D253" s="6"/>
      <c r="E253" s="5">
        <v>266925.0</v>
      </c>
      <c r="F253" s="5">
        <v>267404.0</v>
      </c>
      <c r="G253" s="5"/>
      <c r="H253" s="5" t="s">
        <v>52</v>
      </c>
      <c r="I253" s="5"/>
      <c r="J253" s="7" t="str">
        <f t="shared" si="60"/>
        <v>Chain et al. 2005. Infect Immun. 73:8353-61</v>
      </c>
      <c r="K253" s="8" t="str">
        <f t="shared" si="61"/>
        <v>Brucella abortus 2308; accesion number NC_007618</v>
      </c>
      <c r="L253" s="3"/>
      <c r="M253" s="3"/>
      <c r="N253" s="3"/>
      <c r="O253" s="3"/>
      <c r="P253" s="3"/>
      <c r="Q253" s="3"/>
      <c r="R253" s="3"/>
      <c r="S253" s="3"/>
      <c r="T253" s="3"/>
      <c r="U253" s="3"/>
      <c r="V253" s="3"/>
      <c r="W253" s="3"/>
      <c r="X253" s="3"/>
      <c r="Y253" s="3"/>
      <c r="Z253" s="3"/>
    </row>
    <row r="254" ht="30.0" customHeight="1">
      <c r="A254" s="5" t="s">
        <v>821</v>
      </c>
      <c r="B254" s="5" t="s">
        <v>821</v>
      </c>
      <c r="C254" s="5" t="s">
        <v>822</v>
      </c>
      <c r="D254" s="6"/>
      <c r="E254" s="5">
        <v>267395.0</v>
      </c>
      <c r="F254" s="5">
        <v>267985.0</v>
      </c>
      <c r="G254" s="5"/>
      <c r="H254" s="5" t="s">
        <v>52</v>
      </c>
      <c r="I254" s="5"/>
      <c r="J254" s="7" t="str">
        <f t="shared" si="60"/>
        <v>Chain et al. 2005. Infect Immun. 73:8353-61</v>
      </c>
      <c r="K254" s="8" t="str">
        <f t="shared" si="61"/>
        <v>Brucella abortus 2308; accesion number NC_007618</v>
      </c>
      <c r="L254" s="3"/>
      <c r="M254" s="3"/>
      <c r="N254" s="3"/>
      <c r="O254" s="3"/>
      <c r="P254" s="3"/>
      <c r="Q254" s="3"/>
      <c r="R254" s="3"/>
      <c r="S254" s="3"/>
      <c r="T254" s="3"/>
      <c r="U254" s="3"/>
      <c r="V254" s="3"/>
      <c r="W254" s="3"/>
      <c r="X254" s="3"/>
      <c r="Y254" s="3"/>
      <c r="Z254" s="3"/>
    </row>
    <row r="255" ht="30.0" customHeight="1">
      <c r="A255" s="5" t="s">
        <v>823</v>
      </c>
      <c r="B255" s="5" t="s">
        <v>823</v>
      </c>
      <c r="C255" s="5" t="s">
        <v>824</v>
      </c>
      <c r="D255" s="6"/>
      <c r="E255" s="5">
        <v>267982.0</v>
      </c>
      <c r="F255" s="5">
        <v>268188.0</v>
      </c>
      <c r="G255" s="5"/>
      <c r="H255" s="5" t="s">
        <v>52</v>
      </c>
      <c r="I255" s="5"/>
      <c r="J255" s="7" t="str">
        <f t="shared" si="60"/>
        <v>Chain et al. 2005. Infect Immun. 73:8353-61</v>
      </c>
      <c r="K255" s="8" t="str">
        <f t="shared" si="61"/>
        <v>Brucella abortus 2308; accesion number NC_007618</v>
      </c>
      <c r="L255" s="3"/>
      <c r="M255" s="3"/>
      <c r="N255" s="3"/>
      <c r="O255" s="3"/>
      <c r="P255" s="3"/>
      <c r="Q255" s="3"/>
      <c r="R255" s="3"/>
      <c r="S255" s="3"/>
      <c r="T255" s="3"/>
      <c r="U255" s="3"/>
      <c r="V255" s="3"/>
      <c r="W255" s="3"/>
      <c r="X255" s="3"/>
      <c r="Y255" s="3"/>
      <c r="Z255" s="3"/>
    </row>
    <row r="256" ht="30.0" customHeight="1">
      <c r="A256" s="5" t="s">
        <v>825</v>
      </c>
      <c r="B256" s="5" t="s">
        <v>825</v>
      </c>
      <c r="C256" s="5" t="s">
        <v>826</v>
      </c>
      <c r="D256" s="6"/>
      <c r="E256" s="5">
        <v>268252.0</v>
      </c>
      <c r="F256" s="5">
        <v>268605.0</v>
      </c>
      <c r="G256" s="5"/>
      <c r="H256" s="5" t="s">
        <v>52</v>
      </c>
      <c r="I256" s="5"/>
      <c r="J256" s="7" t="str">
        <f t="shared" si="60"/>
        <v>Chain et al. 2005. Infect Immun. 73:8353-61</v>
      </c>
      <c r="K256" s="8" t="str">
        <f t="shared" si="61"/>
        <v>Brucella abortus 2308; accesion number NC_007618</v>
      </c>
      <c r="L256" s="3"/>
      <c r="M256" s="3"/>
      <c r="N256" s="3"/>
      <c r="O256" s="3"/>
      <c r="P256" s="3"/>
      <c r="Q256" s="3"/>
      <c r="R256" s="3"/>
      <c r="S256" s="3"/>
      <c r="T256" s="3"/>
      <c r="U256" s="3"/>
      <c r="V256" s="3"/>
      <c r="W256" s="3"/>
      <c r="X256" s="3"/>
      <c r="Y256" s="3"/>
      <c r="Z256" s="3"/>
    </row>
    <row r="257" ht="30.0" customHeight="1">
      <c r="A257" s="5" t="s">
        <v>827</v>
      </c>
      <c r="B257" s="5" t="s">
        <v>827</v>
      </c>
      <c r="C257" s="5" t="s">
        <v>828</v>
      </c>
      <c r="D257" s="6"/>
      <c r="E257" s="5">
        <v>268689.0</v>
      </c>
      <c r="F257" s="5">
        <v>268922.0</v>
      </c>
      <c r="G257" s="5" t="s">
        <v>35</v>
      </c>
      <c r="H257" s="5" t="s">
        <v>52</v>
      </c>
      <c r="I257" s="5"/>
      <c r="J257" s="7" t="str">
        <f t="shared" si="60"/>
        <v>Chain et al. 2005. Infect Immun. 73:8353-61</v>
      </c>
      <c r="K257" s="8" t="str">
        <f t="shared" si="61"/>
        <v>Brucella abortus 2308; accesion number NC_007618</v>
      </c>
      <c r="L257" s="3"/>
      <c r="M257" s="3"/>
      <c r="N257" s="3"/>
      <c r="O257" s="3"/>
      <c r="P257" s="3"/>
      <c r="Q257" s="3"/>
      <c r="R257" s="3"/>
      <c r="S257" s="3"/>
      <c r="T257" s="3"/>
      <c r="U257" s="3"/>
      <c r="V257" s="3"/>
      <c r="W257" s="3"/>
      <c r="X257" s="3"/>
      <c r="Y257" s="3"/>
      <c r="Z257" s="3"/>
    </row>
    <row r="258" ht="30.0" customHeight="1">
      <c r="A258" s="5" t="s">
        <v>829</v>
      </c>
      <c r="B258" s="5" t="s">
        <v>829</v>
      </c>
      <c r="C258" s="5" t="s">
        <v>830</v>
      </c>
      <c r="D258" s="6"/>
      <c r="E258" s="5">
        <v>269266.0</v>
      </c>
      <c r="F258" s="5">
        <v>269430.0</v>
      </c>
      <c r="G258" s="5" t="s">
        <v>35</v>
      </c>
      <c r="H258" s="5" t="s">
        <v>52</v>
      </c>
      <c r="I258" s="5"/>
      <c r="J258" s="7" t="str">
        <f t="shared" si="60"/>
        <v>Chain et al. 2005. Infect Immun. 73:8353-61</v>
      </c>
      <c r="K258" s="8" t="str">
        <f t="shared" si="61"/>
        <v>Brucella abortus 2308; accesion number NC_007618</v>
      </c>
      <c r="L258" s="3"/>
      <c r="M258" s="3"/>
      <c r="N258" s="3"/>
      <c r="O258" s="3"/>
      <c r="P258" s="3"/>
      <c r="Q258" s="3"/>
      <c r="R258" s="3"/>
      <c r="S258" s="3"/>
      <c r="T258" s="3"/>
      <c r="U258" s="3"/>
      <c r="V258" s="3"/>
      <c r="W258" s="3"/>
      <c r="X258" s="3"/>
      <c r="Y258" s="3"/>
      <c r="Z258" s="3"/>
    </row>
    <row r="259" ht="30.0" customHeight="1">
      <c r="A259" s="5" t="s">
        <v>831</v>
      </c>
      <c r="B259" s="5" t="s">
        <v>831</v>
      </c>
      <c r="C259" s="5" t="s">
        <v>832</v>
      </c>
      <c r="D259" s="6"/>
      <c r="E259" s="5">
        <v>269452.0</v>
      </c>
      <c r="F259" s="5">
        <v>270000.0</v>
      </c>
      <c r="G259" s="5"/>
      <c r="H259" s="5" t="s">
        <v>833</v>
      </c>
      <c r="I259" s="5"/>
      <c r="J259" s="7" t="str">
        <f t="shared" si="60"/>
        <v>Chain et al. 2005. Infect Immun. 73:8353-61</v>
      </c>
      <c r="K259" s="8" t="str">
        <f t="shared" si="61"/>
        <v>Brucella abortus 2308; accesion number NC_007618</v>
      </c>
      <c r="L259" s="3"/>
      <c r="M259" s="3"/>
      <c r="N259" s="3"/>
      <c r="O259" s="3"/>
      <c r="P259" s="3"/>
      <c r="Q259" s="3"/>
      <c r="R259" s="3"/>
      <c r="S259" s="3"/>
      <c r="T259" s="3"/>
      <c r="U259" s="3"/>
      <c r="V259" s="3"/>
      <c r="W259" s="3"/>
      <c r="X259" s="3"/>
      <c r="Y259" s="3"/>
      <c r="Z259" s="3"/>
    </row>
    <row r="260" ht="30.0" customHeight="1">
      <c r="A260" s="5" t="s">
        <v>834</v>
      </c>
      <c r="B260" s="5" t="s">
        <v>834</v>
      </c>
      <c r="C260" s="5" t="s">
        <v>835</v>
      </c>
      <c r="D260" s="6"/>
      <c r="E260" s="5">
        <v>270385.0</v>
      </c>
      <c r="F260" s="5">
        <v>270870.0</v>
      </c>
      <c r="G260" s="5" t="s">
        <v>35</v>
      </c>
      <c r="H260" s="5" t="s">
        <v>52</v>
      </c>
      <c r="I260" s="5"/>
      <c r="J260" s="7" t="str">
        <f t="shared" si="60"/>
        <v>Chain et al. 2005. Infect Immun. 73:8353-61</v>
      </c>
      <c r="K260" s="8" t="str">
        <f t="shared" si="61"/>
        <v>Brucella abortus 2308; accesion number NC_007618</v>
      </c>
      <c r="L260" s="3"/>
      <c r="M260" s="3"/>
      <c r="N260" s="3"/>
      <c r="O260" s="3"/>
      <c r="P260" s="3"/>
      <c r="Q260" s="3"/>
      <c r="R260" s="3"/>
      <c r="S260" s="3"/>
      <c r="T260" s="3"/>
      <c r="U260" s="3"/>
      <c r="V260" s="3"/>
      <c r="W260" s="3"/>
      <c r="X260" s="3"/>
      <c r="Y260" s="3"/>
      <c r="Z260" s="3"/>
    </row>
    <row r="261" ht="30.0" customHeight="1">
      <c r="A261" s="5" t="s">
        <v>836</v>
      </c>
      <c r="B261" s="5" t="s">
        <v>836</v>
      </c>
      <c r="C261" s="5" t="s">
        <v>837</v>
      </c>
      <c r="D261" s="6"/>
      <c r="E261" s="5">
        <v>270867.0</v>
      </c>
      <c r="F261" s="5">
        <v>271343.0</v>
      </c>
      <c r="G261" s="5" t="s">
        <v>35</v>
      </c>
      <c r="H261" s="5" t="s">
        <v>52</v>
      </c>
      <c r="I261" s="5"/>
      <c r="J261" s="7" t="str">
        <f t="shared" si="60"/>
        <v>Chain et al. 2005. Infect Immun. 73:8353-61</v>
      </c>
      <c r="K261" s="8" t="str">
        <f t="shared" si="61"/>
        <v>Brucella abortus 2308; accesion number NC_007618</v>
      </c>
      <c r="L261" s="3"/>
      <c r="M261" s="3"/>
      <c r="N261" s="3"/>
      <c r="O261" s="3"/>
      <c r="P261" s="3"/>
      <c r="Q261" s="3"/>
      <c r="R261" s="3"/>
      <c r="S261" s="3"/>
      <c r="T261" s="3"/>
      <c r="U261" s="3"/>
      <c r="V261" s="3"/>
      <c r="W261" s="3"/>
      <c r="X261" s="3"/>
      <c r="Y261" s="3"/>
      <c r="Z261" s="3"/>
    </row>
    <row r="262" ht="30.0" customHeight="1">
      <c r="A262" s="5" t="s">
        <v>838</v>
      </c>
      <c r="B262" s="5" t="s">
        <v>838</v>
      </c>
      <c r="C262" s="5" t="s">
        <v>839</v>
      </c>
      <c r="D262" s="6"/>
      <c r="E262" s="5">
        <v>271407.0</v>
      </c>
      <c r="F262" s="5">
        <v>271652.0</v>
      </c>
      <c r="G262" s="5" t="s">
        <v>35</v>
      </c>
      <c r="H262" s="5" t="s">
        <v>52</v>
      </c>
      <c r="I262" s="5"/>
      <c r="J262" s="7" t="str">
        <f t="shared" si="60"/>
        <v>Chain et al. 2005. Infect Immun. 73:8353-61</v>
      </c>
      <c r="K262" s="8" t="str">
        <f t="shared" si="61"/>
        <v>Brucella abortus 2308; accesion number NC_007618</v>
      </c>
      <c r="L262" s="3"/>
      <c r="M262" s="3"/>
      <c r="N262" s="3"/>
      <c r="O262" s="3"/>
      <c r="P262" s="3"/>
      <c r="Q262" s="3"/>
      <c r="R262" s="3"/>
      <c r="S262" s="3"/>
      <c r="T262" s="3"/>
      <c r="U262" s="3"/>
      <c r="V262" s="3"/>
      <c r="W262" s="3"/>
      <c r="X262" s="3"/>
      <c r="Y262" s="3"/>
      <c r="Z262" s="3"/>
    </row>
    <row r="263" ht="30.0" customHeight="1">
      <c r="A263" s="5" t="s">
        <v>840</v>
      </c>
      <c r="B263" s="5" t="s">
        <v>840</v>
      </c>
      <c r="C263" s="5" t="s">
        <v>841</v>
      </c>
      <c r="D263" s="6"/>
      <c r="E263" s="5">
        <v>271730.0</v>
      </c>
      <c r="F263" s="5">
        <v>271975.0</v>
      </c>
      <c r="G263" s="5"/>
      <c r="H263" s="5" t="s">
        <v>52</v>
      </c>
      <c r="I263" s="5"/>
      <c r="J263" s="7" t="str">
        <f t="shared" si="60"/>
        <v>Chain et al. 2005. Infect Immun. 73:8353-61</v>
      </c>
      <c r="K263" s="8" t="str">
        <f t="shared" si="61"/>
        <v>Brucella abortus 2308; accesion number NC_007618</v>
      </c>
      <c r="L263" s="3"/>
      <c r="M263" s="3"/>
      <c r="N263" s="3"/>
      <c r="O263" s="3"/>
      <c r="P263" s="3"/>
      <c r="Q263" s="3"/>
      <c r="R263" s="3"/>
      <c r="S263" s="3"/>
      <c r="T263" s="3"/>
      <c r="U263" s="3"/>
      <c r="V263" s="3"/>
      <c r="W263" s="3"/>
      <c r="X263" s="3"/>
      <c r="Y263" s="3"/>
      <c r="Z263" s="3"/>
    </row>
    <row r="264" ht="30.0" customHeight="1">
      <c r="A264" s="5" t="s">
        <v>842</v>
      </c>
      <c r="B264" s="5" t="s">
        <v>842</v>
      </c>
      <c r="C264" s="5" t="s">
        <v>843</v>
      </c>
      <c r="D264" s="6"/>
      <c r="E264" s="5">
        <v>272041.0</v>
      </c>
      <c r="F264" s="5">
        <v>272331.0</v>
      </c>
      <c r="G264" s="5"/>
      <c r="H264" s="5" t="s">
        <v>52</v>
      </c>
      <c r="I264" s="5"/>
      <c r="J264" s="7" t="str">
        <f t="shared" si="60"/>
        <v>Chain et al. 2005. Infect Immun. 73:8353-61</v>
      </c>
      <c r="K264" s="8" t="str">
        <f t="shared" si="61"/>
        <v>Brucella abortus 2308; accesion number NC_007618</v>
      </c>
      <c r="L264" s="3"/>
      <c r="M264" s="3"/>
      <c r="N264" s="3"/>
      <c r="O264" s="3"/>
      <c r="P264" s="3"/>
      <c r="Q264" s="3"/>
      <c r="R264" s="3"/>
      <c r="S264" s="3"/>
      <c r="T264" s="3"/>
      <c r="U264" s="3"/>
      <c r="V264" s="3"/>
      <c r="W264" s="3"/>
      <c r="X264" s="3"/>
      <c r="Y264" s="3"/>
      <c r="Z264" s="3"/>
    </row>
    <row r="265" ht="30.0" customHeight="1">
      <c r="A265" s="5" t="s">
        <v>844</v>
      </c>
      <c r="B265" s="5" t="s">
        <v>844</v>
      </c>
      <c r="C265" s="5" t="s">
        <v>845</v>
      </c>
      <c r="D265" s="6"/>
      <c r="E265" s="5">
        <v>272328.0</v>
      </c>
      <c r="F265" s="5">
        <v>272867.0</v>
      </c>
      <c r="G265" s="5"/>
      <c r="H265" s="5" t="s">
        <v>52</v>
      </c>
      <c r="I265" s="5"/>
      <c r="J265" s="7" t="str">
        <f t="shared" si="60"/>
        <v>Chain et al. 2005. Infect Immun. 73:8353-61</v>
      </c>
      <c r="K265" s="8" t="str">
        <f t="shared" si="61"/>
        <v>Brucella abortus 2308; accesion number NC_007618</v>
      </c>
      <c r="L265" s="3"/>
      <c r="M265" s="3"/>
      <c r="N265" s="3"/>
      <c r="O265" s="3"/>
      <c r="P265" s="3"/>
      <c r="Q265" s="3"/>
      <c r="R265" s="3"/>
      <c r="S265" s="3"/>
      <c r="T265" s="3"/>
      <c r="U265" s="3"/>
      <c r="V265" s="3"/>
      <c r="W265" s="3"/>
      <c r="X265" s="3"/>
      <c r="Y265" s="3"/>
      <c r="Z265" s="3"/>
    </row>
    <row r="266" ht="30.0" customHeight="1">
      <c r="A266" s="5" t="s">
        <v>846</v>
      </c>
      <c r="B266" s="5" t="s">
        <v>846</v>
      </c>
      <c r="C266" s="5" t="s">
        <v>847</v>
      </c>
      <c r="D266" s="6"/>
      <c r="E266" s="5">
        <v>273138.0</v>
      </c>
      <c r="F266" s="5">
        <v>273746.0</v>
      </c>
      <c r="G266" s="5"/>
      <c r="H266" s="5" t="s">
        <v>52</v>
      </c>
      <c r="I266" s="5"/>
      <c r="J266" s="7" t="str">
        <f t="shared" si="60"/>
        <v>Chain et al. 2005. Infect Immun. 73:8353-61</v>
      </c>
      <c r="K266" s="8" t="str">
        <f t="shared" si="61"/>
        <v>Brucella abortus 2308; accesion number NC_007618</v>
      </c>
      <c r="L266" s="3"/>
      <c r="M266" s="3"/>
      <c r="N266" s="3"/>
      <c r="O266" s="3"/>
      <c r="P266" s="3"/>
      <c r="Q266" s="3"/>
      <c r="R266" s="3"/>
      <c r="S266" s="3"/>
      <c r="T266" s="3"/>
      <c r="U266" s="3"/>
      <c r="V266" s="3"/>
      <c r="W266" s="3"/>
      <c r="X266" s="3"/>
      <c r="Y266" s="3"/>
      <c r="Z266" s="3"/>
    </row>
    <row r="267" ht="30.0" customHeight="1">
      <c r="A267" s="5" t="s">
        <v>848</v>
      </c>
      <c r="B267" s="5" t="s">
        <v>848</v>
      </c>
      <c r="C267" s="5" t="s">
        <v>849</v>
      </c>
      <c r="D267" s="6"/>
      <c r="E267" s="5">
        <v>274089.0</v>
      </c>
      <c r="F267" s="5">
        <v>274325.0</v>
      </c>
      <c r="G267" s="5"/>
      <c r="H267" s="5" t="s">
        <v>52</v>
      </c>
      <c r="I267" s="5"/>
      <c r="J267" s="7" t="str">
        <f t="shared" si="60"/>
        <v>Chain et al. 2005. Infect Immun. 73:8353-61</v>
      </c>
      <c r="K267" s="8" t="str">
        <f t="shared" si="61"/>
        <v>Brucella abortus 2308; accesion number NC_007618</v>
      </c>
      <c r="L267" s="3"/>
      <c r="M267" s="3"/>
      <c r="N267" s="3"/>
      <c r="O267" s="3"/>
      <c r="P267" s="3"/>
      <c r="Q267" s="3"/>
      <c r="R267" s="3"/>
      <c r="S267" s="3"/>
      <c r="T267" s="3"/>
      <c r="U267" s="3"/>
      <c r="V267" s="3"/>
      <c r="W267" s="3"/>
      <c r="X267" s="3"/>
      <c r="Y267" s="3"/>
      <c r="Z267" s="3"/>
    </row>
    <row r="268" ht="30.0" customHeight="1">
      <c r="A268" s="5" t="s">
        <v>850</v>
      </c>
      <c r="B268" s="5" t="s">
        <v>851</v>
      </c>
      <c r="C268" s="5" t="s">
        <v>852</v>
      </c>
      <c r="D268" s="6"/>
      <c r="E268" s="5">
        <v>274446.0</v>
      </c>
      <c r="F268" s="5">
        <v>275198.0</v>
      </c>
      <c r="G268" s="5" t="s">
        <v>35</v>
      </c>
      <c r="H268" s="5" t="s">
        <v>52</v>
      </c>
      <c r="I268" s="5" t="s">
        <v>853</v>
      </c>
      <c r="J268" s="8" t="str">
        <f>HYPERLINK("http://www.ncbi.nlm.nih.gov/pubmed/?term=18266466","Salcedo et al. 2008. PLoS Pathog. 4:e21 10.1371 ")</f>
        <v>Salcedo et al. 2008. PLoS Pathog. 4:e21 10.1371 </v>
      </c>
      <c r="K268" s="3"/>
      <c r="L268" s="9"/>
      <c r="M268" s="3"/>
      <c r="N268" s="3"/>
      <c r="O268" s="3"/>
      <c r="P268" s="3"/>
      <c r="Q268" s="3"/>
      <c r="R268" s="3"/>
      <c r="S268" s="3"/>
      <c r="T268" s="3"/>
      <c r="U268" s="3"/>
      <c r="V268" s="3"/>
      <c r="W268" s="3"/>
      <c r="X268" s="3"/>
      <c r="Y268" s="3"/>
      <c r="Z268" s="3"/>
    </row>
    <row r="269" ht="30.0" customHeight="1">
      <c r="A269" s="5" t="s">
        <v>854</v>
      </c>
      <c r="B269" s="5" t="s">
        <v>854</v>
      </c>
      <c r="C269" s="5" t="s">
        <v>855</v>
      </c>
      <c r="D269" s="6"/>
      <c r="E269" s="5">
        <v>276253.0</v>
      </c>
      <c r="F269" s="5">
        <v>276426.0</v>
      </c>
      <c r="G269" s="5" t="s">
        <v>35</v>
      </c>
      <c r="H269" s="5" t="s">
        <v>856</v>
      </c>
      <c r="I269" s="5"/>
      <c r="J269" s="7" t="str">
        <f t="shared" ref="J269:J277" si="62">HYPERLINK("http://www.ncbi.nlm.nih.gov/pubmed/?term=16299333","Chain et al. 2005. Infect Immun. 73:8353-61")</f>
        <v>Chain et al. 2005. Infect Immun. 73:8353-61</v>
      </c>
      <c r="K269" s="8" t="str">
        <f t="shared" ref="K269:K277" si="63">HYPERLINK("http://www.ncbi.nlm.nih.gov/nuccore/NC_007618","Brucella abortus 2308; accesion number NC_007618")</f>
        <v>Brucella abortus 2308; accesion number NC_007618</v>
      </c>
      <c r="L269" s="3"/>
      <c r="M269" s="3"/>
      <c r="N269" s="3"/>
      <c r="O269" s="3"/>
      <c r="P269" s="3"/>
      <c r="Q269" s="3"/>
      <c r="R269" s="3"/>
      <c r="S269" s="3"/>
      <c r="T269" s="3"/>
      <c r="U269" s="3"/>
      <c r="V269" s="3"/>
      <c r="W269" s="3"/>
      <c r="X269" s="3"/>
      <c r="Y269" s="3"/>
      <c r="Z269" s="3"/>
    </row>
    <row r="270" ht="30.0" customHeight="1">
      <c r="A270" s="5" t="s">
        <v>857</v>
      </c>
      <c r="B270" s="5" t="s">
        <v>858</v>
      </c>
      <c r="C270" s="5" t="s">
        <v>859</v>
      </c>
      <c r="D270" s="6"/>
      <c r="E270" s="5">
        <v>276478.0</v>
      </c>
      <c r="F270" s="5">
        <v>277104.0</v>
      </c>
      <c r="G270" s="5" t="s">
        <v>35</v>
      </c>
      <c r="H270" s="5" t="s">
        <v>860</v>
      </c>
      <c r="I270" s="5" t="s">
        <v>861</v>
      </c>
      <c r="J270" s="7" t="str">
        <f t="shared" si="62"/>
        <v>Chain et al. 2005. Infect Immun. 73:8353-61</v>
      </c>
      <c r="K270" s="8" t="str">
        <f t="shared" si="63"/>
        <v>Brucella abortus 2308; accesion number NC_007618</v>
      </c>
      <c r="L270" s="3"/>
      <c r="M270" s="3"/>
      <c r="N270" s="3"/>
      <c r="O270" s="3"/>
      <c r="P270" s="3"/>
      <c r="Q270" s="3"/>
      <c r="R270" s="3"/>
      <c r="S270" s="3"/>
      <c r="T270" s="3"/>
      <c r="U270" s="3"/>
      <c r="V270" s="3"/>
      <c r="W270" s="3"/>
      <c r="X270" s="3"/>
      <c r="Y270" s="3"/>
      <c r="Z270" s="3"/>
    </row>
    <row r="271" ht="30.0" customHeight="1">
      <c r="A271" s="5" t="s">
        <v>862</v>
      </c>
      <c r="B271" s="5" t="s">
        <v>863</v>
      </c>
      <c r="C271" s="5" t="s">
        <v>864</v>
      </c>
      <c r="D271" s="6"/>
      <c r="E271" s="5">
        <v>277138.0</v>
      </c>
      <c r="F271" s="5">
        <v>277356.0</v>
      </c>
      <c r="G271" s="5" t="s">
        <v>35</v>
      </c>
      <c r="H271" s="5" t="s">
        <v>865</v>
      </c>
      <c r="I271" s="5" t="s">
        <v>866</v>
      </c>
      <c r="J271" s="7" t="str">
        <f t="shared" si="62"/>
        <v>Chain et al. 2005. Infect Immun. 73:8353-61</v>
      </c>
      <c r="K271" s="8" t="str">
        <f t="shared" si="63"/>
        <v>Brucella abortus 2308; accesion number NC_007618</v>
      </c>
      <c r="L271" s="3"/>
      <c r="M271" s="3"/>
      <c r="N271" s="3"/>
      <c r="O271" s="3"/>
      <c r="P271" s="3"/>
      <c r="Q271" s="3"/>
      <c r="R271" s="3"/>
      <c r="S271" s="3"/>
      <c r="T271" s="3"/>
      <c r="U271" s="3"/>
      <c r="V271" s="3"/>
      <c r="W271" s="3"/>
      <c r="X271" s="3"/>
      <c r="Y271" s="3"/>
      <c r="Z271" s="3"/>
    </row>
    <row r="272" ht="30.0" customHeight="1">
      <c r="A272" s="5" t="s">
        <v>867</v>
      </c>
      <c r="B272" s="5" t="s">
        <v>867</v>
      </c>
      <c r="C272" s="5" t="s">
        <v>868</v>
      </c>
      <c r="D272" s="6"/>
      <c r="E272" s="5">
        <v>277468.0</v>
      </c>
      <c r="F272" s="5">
        <v>277941.0</v>
      </c>
      <c r="G272" s="5" t="s">
        <v>35</v>
      </c>
      <c r="H272" s="5" t="s">
        <v>869</v>
      </c>
      <c r="I272" s="5"/>
      <c r="J272" s="7" t="str">
        <f t="shared" si="62"/>
        <v>Chain et al. 2005. Infect Immun. 73:8353-61</v>
      </c>
      <c r="K272" s="8" t="str">
        <f t="shared" si="63"/>
        <v>Brucella abortus 2308; accesion number NC_007618</v>
      </c>
      <c r="L272" s="3"/>
      <c r="M272" s="3"/>
      <c r="N272" s="3"/>
      <c r="O272" s="3"/>
      <c r="P272" s="3"/>
      <c r="Q272" s="3"/>
      <c r="R272" s="3"/>
      <c r="S272" s="3"/>
      <c r="T272" s="3"/>
      <c r="U272" s="3"/>
      <c r="V272" s="3"/>
      <c r="W272" s="3"/>
      <c r="X272" s="3"/>
      <c r="Y272" s="3"/>
      <c r="Z272" s="3"/>
    </row>
    <row r="273" ht="30.0" customHeight="1">
      <c r="A273" s="5" t="s">
        <v>870</v>
      </c>
      <c r="B273" s="5" t="s">
        <v>870</v>
      </c>
      <c r="C273" s="5" t="s">
        <v>871</v>
      </c>
      <c r="D273" s="6"/>
      <c r="E273" s="5">
        <v>277948.0</v>
      </c>
      <c r="F273" s="5">
        <v>278430.0</v>
      </c>
      <c r="G273" s="5" t="s">
        <v>35</v>
      </c>
      <c r="H273" s="5" t="s">
        <v>52</v>
      </c>
      <c r="I273" s="5"/>
      <c r="J273" s="7" t="str">
        <f t="shared" si="62"/>
        <v>Chain et al. 2005. Infect Immun. 73:8353-61</v>
      </c>
      <c r="K273" s="8" t="str">
        <f t="shared" si="63"/>
        <v>Brucella abortus 2308; accesion number NC_007618</v>
      </c>
      <c r="L273" s="3"/>
      <c r="M273" s="3"/>
      <c r="N273" s="3"/>
      <c r="O273" s="3"/>
      <c r="P273" s="3"/>
      <c r="Q273" s="3"/>
      <c r="R273" s="3"/>
      <c r="S273" s="3"/>
      <c r="T273" s="3"/>
      <c r="U273" s="3"/>
      <c r="V273" s="3"/>
      <c r="W273" s="3"/>
      <c r="X273" s="3"/>
      <c r="Y273" s="3"/>
      <c r="Z273" s="3"/>
    </row>
    <row r="274" ht="30.0" customHeight="1">
      <c r="A274" s="5" t="s">
        <v>872</v>
      </c>
      <c r="B274" s="5" t="s">
        <v>873</v>
      </c>
      <c r="C274" s="5" t="s">
        <v>874</v>
      </c>
      <c r="D274" s="6"/>
      <c r="E274" s="5">
        <v>278437.0</v>
      </c>
      <c r="F274" s="5">
        <v>279729.0</v>
      </c>
      <c r="G274" s="5" t="s">
        <v>35</v>
      </c>
      <c r="H274" s="5" t="s">
        <v>875</v>
      </c>
      <c r="I274" s="5" t="s">
        <v>876</v>
      </c>
      <c r="J274" s="7" t="str">
        <f t="shared" si="62"/>
        <v>Chain et al. 2005. Infect Immun. 73:8353-61</v>
      </c>
      <c r="K274" s="8" t="str">
        <f t="shared" si="63"/>
        <v>Brucella abortus 2308; accesion number NC_007618</v>
      </c>
      <c r="L274" s="3"/>
      <c r="M274" s="3"/>
      <c r="N274" s="3"/>
      <c r="O274" s="3"/>
      <c r="P274" s="3"/>
      <c r="Q274" s="3"/>
      <c r="R274" s="3"/>
      <c r="S274" s="3"/>
      <c r="T274" s="3"/>
      <c r="U274" s="3"/>
      <c r="V274" s="3"/>
      <c r="W274" s="3"/>
      <c r="X274" s="3"/>
      <c r="Y274" s="3"/>
      <c r="Z274" s="3"/>
    </row>
    <row r="275" ht="30.0" customHeight="1">
      <c r="A275" s="5" t="s">
        <v>877</v>
      </c>
      <c r="B275" s="5" t="s">
        <v>877</v>
      </c>
      <c r="C275" s="5" t="s">
        <v>878</v>
      </c>
      <c r="D275" s="6"/>
      <c r="E275" s="5">
        <v>279804.0</v>
      </c>
      <c r="F275" s="5">
        <v>280244.0</v>
      </c>
      <c r="G275" s="5" t="s">
        <v>35</v>
      </c>
      <c r="H275" s="5" t="s">
        <v>52</v>
      </c>
      <c r="I275" s="5"/>
      <c r="J275" s="7" t="str">
        <f t="shared" si="62"/>
        <v>Chain et al. 2005. Infect Immun. 73:8353-61</v>
      </c>
      <c r="K275" s="8" t="str">
        <f t="shared" si="63"/>
        <v>Brucella abortus 2308; accesion number NC_007618</v>
      </c>
      <c r="L275" s="3"/>
      <c r="M275" s="3"/>
      <c r="N275" s="3"/>
      <c r="O275" s="3"/>
      <c r="P275" s="3"/>
      <c r="Q275" s="3"/>
      <c r="R275" s="3"/>
      <c r="S275" s="3"/>
      <c r="T275" s="3"/>
      <c r="U275" s="3"/>
      <c r="V275" s="3"/>
      <c r="W275" s="3"/>
      <c r="X275" s="3"/>
      <c r="Y275" s="3"/>
      <c r="Z275" s="3"/>
    </row>
    <row r="276" ht="30.0" customHeight="1">
      <c r="A276" s="5" t="s">
        <v>879</v>
      </c>
      <c r="B276" s="5" t="s">
        <v>880</v>
      </c>
      <c r="C276" s="5" t="s">
        <v>881</v>
      </c>
      <c r="D276" s="6"/>
      <c r="E276" s="5">
        <v>280515.0</v>
      </c>
      <c r="F276" s="5">
        <v>281804.0</v>
      </c>
      <c r="G276" s="5" t="s">
        <v>35</v>
      </c>
      <c r="H276" s="5" t="s">
        <v>882</v>
      </c>
      <c r="I276" s="5" t="s">
        <v>883</v>
      </c>
      <c r="J276" s="7" t="str">
        <f t="shared" si="62"/>
        <v>Chain et al. 2005. Infect Immun. 73:8353-61</v>
      </c>
      <c r="K276" s="8" t="str">
        <f t="shared" si="63"/>
        <v>Brucella abortus 2308; accesion number NC_007618</v>
      </c>
      <c r="L276" s="3"/>
      <c r="M276" s="3"/>
      <c r="N276" s="3"/>
      <c r="O276" s="3"/>
      <c r="P276" s="3"/>
      <c r="Q276" s="3"/>
      <c r="R276" s="3"/>
      <c r="S276" s="3"/>
      <c r="T276" s="3"/>
      <c r="U276" s="3"/>
      <c r="V276" s="3"/>
      <c r="W276" s="3"/>
      <c r="X276" s="3"/>
      <c r="Y276" s="3"/>
      <c r="Z276" s="3"/>
    </row>
    <row r="277" ht="30.0" customHeight="1">
      <c r="A277" s="5" t="s">
        <v>884</v>
      </c>
      <c r="B277" s="5" t="s">
        <v>884</v>
      </c>
      <c r="C277" s="5" t="s">
        <v>885</v>
      </c>
      <c r="D277" s="6"/>
      <c r="E277" s="5">
        <v>282521.0</v>
      </c>
      <c r="F277" s="5">
        <v>284275.0</v>
      </c>
      <c r="G277" s="5"/>
      <c r="H277" s="5" t="s">
        <v>788</v>
      </c>
      <c r="I277" s="5"/>
      <c r="J277" s="7" t="str">
        <f t="shared" si="62"/>
        <v>Chain et al. 2005. Infect Immun. 73:8353-61</v>
      </c>
      <c r="K277" s="8" t="str">
        <f t="shared" si="63"/>
        <v>Brucella abortus 2308; accesion number NC_007618</v>
      </c>
      <c r="L277" s="3"/>
      <c r="M277" s="3"/>
      <c r="N277" s="3"/>
      <c r="O277" s="3"/>
      <c r="P277" s="3"/>
      <c r="Q277" s="3"/>
      <c r="R277" s="3"/>
      <c r="S277" s="3"/>
      <c r="T277" s="3"/>
      <c r="U277" s="3"/>
      <c r="V277" s="3"/>
      <c r="W277" s="3"/>
      <c r="X277" s="3"/>
      <c r="Y277" s="3"/>
      <c r="Z277" s="3"/>
    </row>
    <row r="278" ht="30.0" customHeight="1">
      <c r="A278" s="5" t="s">
        <v>886</v>
      </c>
      <c r="B278" s="5" t="s">
        <v>886</v>
      </c>
      <c r="C278" s="5" t="s">
        <v>887</v>
      </c>
      <c r="D278" s="6" t="s">
        <v>59</v>
      </c>
      <c r="E278" s="5">
        <v>284370.0</v>
      </c>
      <c r="F278" s="5">
        <v>284793.0</v>
      </c>
      <c r="G278" s="5"/>
      <c r="H278" s="5"/>
      <c r="I278" s="5" t="s">
        <v>888</v>
      </c>
      <c r="J278" s="11" t="str">
        <f>HYPERLINK("http://www.ncbi.nlm.nih.gov/nuccore/NC_004310.3","Brucella suis 1330 genome; accesion number NC_004310")</f>
        <v>Brucella suis 1330 genome; accesion number NC_004310</v>
      </c>
      <c r="K278" s="13" t="s">
        <v>154</v>
      </c>
      <c r="L278" s="3"/>
      <c r="M278" s="3"/>
      <c r="N278" s="3"/>
      <c r="O278" s="3"/>
      <c r="P278" s="3"/>
      <c r="Q278" s="3"/>
      <c r="R278" s="3"/>
      <c r="S278" s="3"/>
      <c r="T278" s="3"/>
      <c r="U278" s="3"/>
      <c r="V278" s="3"/>
      <c r="W278" s="3"/>
      <c r="X278" s="3"/>
      <c r="Y278" s="3"/>
      <c r="Z278" s="3"/>
    </row>
    <row r="279" ht="30.0" customHeight="1">
      <c r="A279" s="5" t="s">
        <v>889</v>
      </c>
      <c r="B279" s="5" t="s">
        <v>889</v>
      </c>
      <c r="C279" s="5" t="s">
        <v>890</v>
      </c>
      <c r="D279" s="6"/>
      <c r="E279" s="5">
        <v>284806.0</v>
      </c>
      <c r="F279" s="5">
        <v>285000.0</v>
      </c>
      <c r="G279" s="5"/>
      <c r="H279" s="5" t="s">
        <v>52</v>
      </c>
      <c r="I279" s="5"/>
      <c r="J279" s="7" t="str">
        <f t="shared" ref="J279:J280" si="64">HYPERLINK("http://www.ncbi.nlm.nih.gov/pubmed/?term=16299333","Chain et al. 2005. Infect Immun. 73:8353-61")</f>
        <v>Chain et al. 2005. Infect Immun. 73:8353-61</v>
      </c>
      <c r="K279" s="8" t="str">
        <f t="shared" ref="K279:K280" si="65">HYPERLINK("http://www.ncbi.nlm.nih.gov/nuccore/NC_007618","Brucella abortus 2308; accesion number NC_007618")</f>
        <v>Brucella abortus 2308; accesion number NC_007618</v>
      </c>
      <c r="L279" s="3"/>
      <c r="M279" s="3"/>
      <c r="N279" s="3"/>
      <c r="O279" s="3"/>
      <c r="P279" s="3"/>
      <c r="Q279" s="3"/>
      <c r="R279" s="3"/>
      <c r="S279" s="3"/>
      <c r="T279" s="3"/>
      <c r="U279" s="3"/>
      <c r="V279" s="3"/>
      <c r="W279" s="3"/>
      <c r="X279" s="3"/>
      <c r="Y279" s="3"/>
      <c r="Z279" s="3"/>
    </row>
    <row r="280" ht="30.0" customHeight="1">
      <c r="A280" s="5" t="s">
        <v>891</v>
      </c>
      <c r="B280" s="5" t="s">
        <v>891</v>
      </c>
      <c r="C280" s="5" t="s">
        <v>892</v>
      </c>
      <c r="D280" s="6"/>
      <c r="E280" s="5">
        <v>285592.0</v>
      </c>
      <c r="F280" s="5">
        <v>286209.0</v>
      </c>
      <c r="G280" s="5"/>
      <c r="H280" s="5" t="s">
        <v>893</v>
      </c>
      <c r="I280" s="5"/>
      <c r="J280" s="7" t="str">
        <f t="shared" si="64"/>
        <v>Chain et al. 2005. Infect Immun. 73:8353-61</v>
      </c>
      <c r="K280" s="8" t="str">
        <f t="shared" si="65"/>
        <v>Brucella abortus 2308; accesion number NC_007618</v>
      </c>
      <c r="L280" s="3"/>
      <c r="M280" s="3"/>
      <c r="N280" s="3"/>
      <c r="O280" s="3"/>
      <c r="P280" s="3"/>
      <c r="Q280" s="3"/>
      <c r="R280" s="3"/>
      <c r="S280" s="3"/>
      <c r="T280" s="3"/>
      <c r="U280" s="3"/>
      <c r="V280" s="3"/>
      <c r="W280" s="3"/>
      <c r="X280" s="3"/>
      <c r="Y280" s="3"/>
      <c r="Z280" s="3"/>
    </row>
    <row r="281" ht="30.0" customHeight="1">
      <c r="A281" s="5" t="s">
        <v>894</v>
      </c>
      <c r="B281" s="5" t="s">
        <v>894</v>
      </c>
      <c r="C281" s="5" t="s">
        <v>895</v>
      </c>
      <c r="D281" s="6" t="s">
        <v>59</v>
      </c>
      <c r="E281" s="5">
        <v>286767.0</v>
      </c>
      <c r="F281" s="5">
        <v>287807.0</v>
      </c>
      <c r="G281" s="5"/>
      <c r="H281" s="5"/>
      <c r="I281" s="5" t="s">
        <v>896</v>
      </c>
      <c r="J281" s="11" t="str">
        <f>HYPERLINK("http://www.ncbi.nlm.nih.gov/nuccore/NC_004310.3","Brucella suis 1330 genome; accesion number NC_004310")</f>
        <v>Brucella suis 1330 genome; accesion number NC_004310</v>
      </c>
      <c r="K281" s="11" t="str">
        <f>HYPERLINK("http://www.ncbi.nlm.nih.gov/nuccore/17986284","Brucella melitensis 16M accession number NC_003317")</f>
        <v>Brucella melitensis 16M accession number NC_003317</v>
      </c>
      <c r="L281" s="3"/>
      <c r="M281" s="3"/>
      <c r="N281" s="3"/>
      <c r="O281" s="3"/>
      <c r="P281" s="3"/>
      <c r="Q281" s="3"/>
      <c r="R281" s="3"/>
      <c r="S281" s="3"/>
      <c r="T281" s="3"/>
      <c r="U281" s="3"/>
      <c r="V281" s="3"/>
      <c r="W281" s="3"/>
      <c r="X281" s="3"/>
      <c r="Y281" s="3"/>
      <c r="Z281" s="3"/>
    </row>
    <row r="282" ht="30.0" customHeight="1">
      <c r="A282" s="5" t="s">
        <v>897</v>
      </c>
      <c r="B282" s="5" t="s">
        <v>897</v>
      </c>
      <c r="C282" s="5" t="s">
        <v>898</v>
      </c>
      <c r="D282" s="6"/>
      <c r="E282" s="5">
        <v>288271.0</v>
      </c>
      <c r="F282" s="5">
        <v>288498.0</v>
      </c>
      <c r="G282" s="5" t="s">
        <v>35</v>
      </c>
      <c r="H282" s="5" t="s">
        <v>52</v>
      </c>
      <c r="I282" s="5"/>
      <c r="J282" s="7" t="str">
        <f t="shared" ref="J282:J292" si="66">HYPERLINK("http://www.ncbi.nlm.nih.gov/pubmed/?term=16299333","Chain et al. 2005. Infect Immun. 73:8353-61")</f>
        <v>Chain et al. 2005. Infect Immun. 73:8353-61</v>
      </c>
      <c r="K282" s="8" t="str">
        <f t="shared" ref="K282:K292" si="67">HYPERLINK("http://www.ncbi.nlm.nih.gov/nuccore/NC_007618","Brucella abortus 2308; accesion number NC_007618")</f>
        <v>Brucella abortus 2308; accesion number NC_007618</v>
      </c>
      <c r="L282" s="3"/>
      <c r="M282" s="3"/>
      <c r="N282" s="3"/>
      <c r="O282" s="3"/>
      <c r="P282" s="3"/>
      <c r="Q282" s="3"/>
      <c r="R282" s="3"/>
      <c r="S282" s="3"/>
      <c r="T282" s="3"/>
      <c r="U282" s="3"/>
      <c r="V282" s="3"/>
      <c r="W282" s="3"/>
      <c r="X282" s="3"/>
      <c r="Y282" s="3"/>
      <c r="Z282" s="3"/>
    </row>
    <row r="283" ht="30.0" customHeight="1">
      <c r="A283" s="5" t="s">
        <v>899</v>
      </c>
      <c r="B283" s="5" t="s">
        <v>899</v>
      </c>
      <c r="C283" s="5" t="s">
        <v>900</v>
      </c>
      <c r="D283" s="6"/>
      <c r="E283" s="5">
        <v>289194.0</v>
      </c>
      <c r="F283" s="5">
        <v>289478.0</v>
      </c>
      <c r="G283" s="5" t="s">
        <v>35</v>
      </c>
      <c r="H283" s="5" t="s">
        <v>52</v>
      </c>
      <c r="I283" s="5"/>
      <c r="J283" s="7" t="str">
        <f t="shared" si="66"/>
        <v>Chain et al. 2005. Infect Immun. 73:8353-61</v>
      </c>
      <c r="K283" s="8" t="str">
        <f t="shared" si="67"/>
        <v>Brucella abortus 2308; accesion number NC_007618</v>
      </c>
      <c r="L283" s="3"/>
      <c r="M283" s="3"/>
      <c r="N283" s="3"/>
      <c r="O283" s="3"/>
      <c r="P283" s="3"/>
      <c r="Q283" s="3"/>
      <c r="R283" s="3"/>
      <c r="S283" s="3"/>
      <c r="T283" s="3"/>
      <c r="U283" s="3"/>
      <c r="V283" s="3"/>
      <c r="W283" s="3"/>
      <c r="X283" s="3"/>
      <c r="Y283" s="3"/>
      <c r="Z283" s="3"/>
    </row>
    <row r="284" ht="30.0" customHeight="1">
      <c r="A284" s="5" t="s">
        <v>901</v>
      </c>
      <c r="B284" s="5" t="s">
        <v>901</v>
      </c>
      <c r="C284" s="5" t="s">
        <v>902</v>
      </c>
      <c r="D284" s="6"/>
      <c r="E284" s="5">
        <v>289592.0</v>
      </c>
      <c r="F284" s="5">
        <v>289852.0</v>
      </c>
      <c r="G284" s="5" t="s">
        <v>35</v>
      </c>
      <c r="H284" s="5" t="s">
        <v>52</v>
      </c>
      <c r="I284" s="5"/>
      <c r="J284" s="7" t="str">
        <f t="shared" si="66"/>
        <v>Chain et al. 2005. Infect Immun. 73:8353-61</v>
      </c>
      <c r="K284" s="8" t="str">
        <f t="shared" si="67"/>
        <v>Brucella abortus 2308; accesion number NC_007618</v>
      </c>
      <c r="L284" s="3"/>
      <c r="M284" s="3"/>
      <c r="N284" s="3"/>
      <c r="O284" s="3"/>
      <c r="P284" s="3"/>
      <c r="Q284" s="3"/>
      <c r="R284" s="3"/>
      <c r="S284" s="3"/>
      <c r="T284" s="3"/>
      <c r="U284" s="3"/>
      <c r="V284" s="3"/>
      <c r="W284" s="3"/>
      <c r="X284" s="3"/>
      <c r="Y284" s="3"/>
      <c r="Z284" s="3"/>
    </row>
    <row r="285" ht="30.0" customHeight="1">
      <c r="A285" s="5" t="s">
        <v>903</v>
      </c>
      <c r="B285" s="5" t="s">
        <v>903</v>
      </c>
      <c r="C285" s="5" t="s">
        <v>904</v>
      </c>
      <c r="D285" s="6"/>
      <c r="E285" s="5">
        <v>289936.0</v>
      </c>
      <c r="F285" s="5">
        <v>290325.0</v>
      </c>
      <c r="G285" s="5"/>
      <c r="H285" s="5" t="s">
        <v>52</v>
      </c>
      <c r="I285" s="5"/>
      <c r="J285" s="7" t="str">
        <f t="shared" si="66"/>
        <v>Chain et al. 2005. Infect Immun. 73:8353-61</v>
      </c>
      <c r="K285" s="8" t="str">
        <f t="shared" si="67"/>
        <v>Brucella abortus 2308; accesion number NC_007618</v>
      </c>
      <c r="L285" s="3"/>
      <c r="M285" s="3"/>
      <c r="N285" s="3"/>
      <c r="O285" s="3"/>
      <c r="P285" s="3"/>
      <c r="Q285" s="3"/>
      <c r="R285" s="3"/>
      <c r="S285" s="3"/>
      <c r="T285" s="3"/>
      <c r="U285" s="3"/>
      <c r="V285" s="3"/>
      <c r="W285" s="3"/>
      <c r="X285" s="3"/>
      <c r="Y285" s="3"/>
      <c r="Z285" s="3"/>
    </row>
    <row r="286" ht="30.0" customHeight="1">
      <c r="A286" s="5" t="s">
        <v>905</v>
      </c>
      <c r="B286" s="5" t="s">
        <v>906</v>
      </c>
      <c r="C286" s="5" t="s">
        <v>907</v>
      </c>
      <c r="D286" s="6"/>
      <c r="E286" s="5">
        <v>290918.0</v>
      </c>
      <c r="F286" s="5">
        <v>291760.0</v>
      </c>
      <c r="G286" s="5"/>
      <c r="H286" s="5" t="s">
        <v>908</v>
      </c>
      <c r="I286" s="5"/>
      <c r="J286" s="7" t="str">
        <f t="shared" si="66"/>
        <v>Chain et al. 2005. Infect Immun. 73:8353-61</v>
      </c>
      <c r="K286" s="8" t="str">
        <f t="shared" si="67"/>
        <v>Brucella abortus 2308; accesion number NC_007618</v>
      </c>
      <c r="L286" s="3"/>
      <c r="M286" s="3"/>
      <c r="N286" s="3"/>
      <c r="O286" s="3"/>
      <c r="P286" s="3"/>
      <c r="Q286" s="3"/>
      <c r="R286" s="3"/>
      <c r="S286" s="3"/>
      <c r="T286" s="3"/>
      <c r="U286" s="3"/>
      <c r="V286" s="3"/>
      <c r="W286" s="3"/>
      <c r="X286" s="3"/>
      <c r="Y286" s="3"/>
      <c r="Z286" s="3"/>
    </row>
    <row r="287" ht="30.0" customHeight="1">
      <c r="A287" s="5" t="s">
        <v>909</v>
      </c>
      <c r="B287" s="5" t="s">
        <v>910</v>
      </c>
      <c r="C287" s="5" t="s">
        <v>911</v>
      </c>
      <c r="D287" s="6"/>
      <c r="E287" s="5">
        <v>291913.0</v>
      </c>
      <c r="F287" s="5">
        <v>292215.0</v>
      </c>
      <c r="G287" s="5"/>
      <c r="H287" s="5" t="s">
        <v>912</v>
      </c>
      <c r="I287" s="5" t="s">
        <v>913</v>
      </c>
      <c r="J287" s="7" t="str">
        <f t="shared" si="66"/>
        <v>Chain et al. 2005. Infect Immun. 73:8353-61</v>
      </c>
      <c r="K287" s="8" t="str">
        <f t="shared" si="67"/>
        <v>Brucella abortus 2308; accesion number NC_007618</v>
      </c>
      <c r="L287" s="3"/>
      <c r="M287" s="3"/>
      <c r="N287" s="3"/>
      <c r="O287" s="3"/>
      <c r="P287" s="3"/>
      <c r="Q287" s="3"/>
      <c r="R287" s="3"/>
      <c r="S287" s="3"/>
      <c r="T287" s="3"/>
      <c r="U287" s="3"/>
      <c r="V287" s="3"/>
      <c r="W287" s="3"/>
      <c r="X287" s="3"/>
      <c r="Y287" s="3"/>
      <c r="Z287" s="3"/>
    </row>
    <row r="288" ht="30.0" customHeight="1">
      <c r="A288" s="5" t="s">
        <v>914</v>
      </c>
      <c r="B288" s="5" t="s">
        <v>915</v>
      </c>
      <c r="C288" s="5" t="s">
        <v>916</v>
      </c>
      <c r="D288" s="6"/>
      <c r="E288" s="5">
        <v>292382.0</v>
      </c>
      <c r="F288" s="5">
        <v>292687.0</v>
      </c>
      <c r="G288" s="5"/>
      <c r="H288" s="5" t="s">
        <v>917</v>
      </c>
      <c r="I288" s="5" t="s">
        <v>918</v>
      </c>
      <c r="J288" s="7" t="str">
        <f t="shared" si="66"/>
        <v>Chain et al. 2005. Infect Immun. 73:8353-61</v>
      </c>
      <c r="K288" s="8" t="str">
        <f t="shared" si="67"/>
        <v>Brucella abortus 2308; accesion number NC_007618</v>
      </c>
      <c r="L288" s="3"/>
      <c r="M288" s="3"/>
      <c r="N288" s="3"/>
      <c r="O288" s="3"/>
      <c r="P288" s="3"/>
      <c r="Q288" s="3"/>
      <c r="R288" s="3"/>
      <c r="S288" s="3"/>
      <c r="T288" s="3"/>
      <c r="U288" s="3"/>
      <c r="V288" s="3"/>
      <c r="W288" s="3"/>
      <c r="X288" s="3"/>
      <c r="Y288" s="3"/>
      <c r="Z288" s="3"/>
    </row>
    <row r="289" ht="30.0" customHeight="1">
      <c r="A289" s="5" t="s">
        <v>919</v>
      </c>
      <c r="B289" s="5" t="s">
        <v>920</v>
      </c>
      <c r="C289" s="5" t="s">
        <v>921</v>
      </c>
      <c r="D289" s="6"/>
      <c r="E289" s="5">
        <v>292706.0</v>
      </c>
      <c r="F289" s="5">
        <v>294418.0</v>
      </c>
      <c r="G289" s="5"/>
      <c r="H289" s="5" t="s">
        <v>922</v>
      </c>
      <c r="I289" s="5" t="s">
        <v>923</v>
      </c>
      <c r="J289" s="7" t="str">
        <f t="shared" si="66"/>
        <v>Chain et al. 2005. Infect Immun. 73:8353-61</v>
      </c>
      <c r="K289" s="8" t="str">
        <f t="shared" si="67"/>
        <v>Brucella abortus 2308; accesion number NC_007618</v>
      </c>
      <c r="L289" s="3"/>
      <c r="M289" s="3"/>
      <c r="N289" s="3"/>
      <c r="O289" s="3"/>
      <c r="P289" s="3"/>
      <c r="Q289" s="3"/>
      <c r="R289" s="3"/>
      <c r="S289" s="3"/>
      <c r="T289" s="3"/>
      <c r="U289" s="3"/>
      <c r="V289" s="3"/>
      <c r="W289" s="3"/>
      <c r="X289" s="3"/>
      <c r="Y289" s="3"/>
      <c r="Z289" s="3"/>
    </row>
    <row r="290" ht="30.0" customHeight="1">
      <c r="A290" s="5" t="s">
        <v>924</v>
      </c>
      <c r="B290" s="5" t="s">
        <v>925</v>
      </c>
      <c r="C290" s="5" t="s">
        <v>926</v>
      </c>
      <c r="D290" s="6"/>
      <c r="E290" s="5">
        <v>294434.0</v>
      </c>
      <c r="F290" s="5">
        <v>294949.0</v>
      </c>
      <c r="G290" s="5"/>
      <c r="H290" s="5" t="s">
        <v>927</v>
      </c>
      <c r="I290" s="5" t="s">
        <v>928</v>
      </c>
      <c r="J290" s="7" t="str">
        <f t="shared" si="66"/>
        <v>Chain et al. 2005. Infect Immun. 73:8353-61</v>
      </c>
      <c r="K290" s="8" t="str">
        <f t="shared" si="67"/>
        <v>Brucella abortus 2308; accesion number NC_007618</v>
      </c>
      <c r="L290" s="3"/>
      <c r="M290" s="3"/>
      <c r="N290" s="3"/>
      <c r="O290" s="3"/>
      <c r="P290" s="3"/>
      <c r="Q290" s="3"/>
      <c r="R290" s="3"/>
      <c r="S290" s="3"/>
      <c r="T290" s="3"/>
      <c r="U290" s="3"/>
      <c r="V290" s="3"/>
      <c r="W290" s="3"/>
      <c r="X290" s="3"/>
      <c r="Y290" s="3"/>
      <c r="Z290" s="3"/>
    </row>
    <row r="291" ht="30.0" customHeight="1">
      <c r="A291" s="5" t="s">
        <v>929</v>
      </c>
      <c r="B291" s="5" t="s">
        <v>929</v>
      </c>
      <c r="C291" s="5" t="s">
        <v>930</v>
      </c>
      <c r="D291" s="6"/>
      <c r="E291" s="5">
        <v>294921.0</v>
      </c>
      <c r="F291" s="5">
        <v>295607.0</v>
      </c>
      <c r="G291" s="5"/>
      <c r="H291" s="5" t="s">
        <v>931</v>
      </c>
      <c r="I291" s="5"/>
      <c r="J291" s="7" t="str">
        <f t="shared" si="66"/>
        <v>Chain et al. 2005. Infect Immun. 73:8353-61</v>
      </c>
      <c r="K291" s="8" t="str">
        <f t="shared" si="67"/>
        <v>Brucella abortus 2308; accesion number NC_007618</v>
      </c>
      <c r="L291" s="3"/>
      <c r="M291" s="3"/>
      <c r="N291" s="3"/>
      <c r="O291" s="3"/>
      <c r="P291" s="3"/>
      <c r="Q291" s="3"/>
      <c r="R291" s="3"/>
      <c r="S291" s="3"/>
      <c r="T291" s="3"/>
      <c r="U291" s="3"/>
      <c r="V291" s="3"/>
      <c r="W291" s="3"/>
      <c r="X291" s="3"/>
      <c r="Y291" s="3"/>
      <c r="Z291" s="3"/>
    </row>
    <row r="292" ht="30.0" customHeight="1">
      <c r="A292" s="5" t="s">
        <v>932</v>
      </c>
      <c r="B292" s="5" t="s">
        <v>933</v>
      </c>
      <c r="C292" s="5" t="s">
        <v>934</v>
      </c>
      <c r="D292" s="6"/>
      <c r="E292" s="5">
        <v>295604.0</v>
      </c>
      <c r="F292" s="5">
        <v>296230.0</v>
      </c>
      <c r="G292" s="5"/>
      <c r="H292" s="5" t="s">
        <v>935</v>
      </c>
      <c r="I292" s="5"/>
      <c r="J292" s="7" t="str">
        <f t="shared" si="66"/>
        <v>Chain et al. 2005. Infect Immun. 73:8353-61</v>
      </c>
      <c r="K292" s="8" t="str">
        <f t="shared" si="67"/>
        <v>Brucella abortus 2308; accesion number NC_007618</v>
      </c>
      <c r="L292" s="3"/>
      <c r="M292" s="3"/>
      <c r="N292" s="3"/>
      <c r="O292" s="3"/>
      <c r="P292" s="3"/>
      <c r="Q292" s="3"/>
      <c r="R292" s="3"/>
      <c r="S292" s="3"/>
      <c r="T292" s="3"/>
      <c r="U292" s="3"/>
      <c r="V292" s="3"/>
      <c r="W292" s="3"/>
      <c r="X292" s="3"/>
      <c r="Y292" s="3"/>
      <c r="Z292" s="3"/>
    </row>
    <row r="293" ht="30.0" customHeight="1">
      <c r="A293" s="5" t="s">
        <v>936</v>
      </c>
      <c r="B293" s="5" t="s">
        <v>937</v>
      </c>
      <c r="C293" s="5" t="s">
        <v>938</v>
      </c>
      <c r="D293" s="6"/>
      <c r="E293" s="5">
        <v>296586.0</v>
      </c>
      <c r="F293" s="5">
        <v>298211.0</v>
      </c>
      <c r="G293" s="5" t="s">
        <v>35</v>
      </c>
      <c r="H293" s="5" t="s">
        <v>939</v>
      </c>
      <c r="I293" s="5"/>
      <c r="J293" s="8" t="str">
        <f>HYPERLINK("http://www.ncbi.nlm.nih.gov/pubmed/17304218","Hallez et al. 2007. EMBO J. 26(5):1444-55")</f>
        <v>Hallez et al. 2007. EMBO J. 26(5):1444-55</v>
      </c>
      <c r="K293" s="9"/>
      <c r="L293" s="3"/>
      <c r="M293" s="3"/>
      <c r="N293" s="3"/>
      <c r="O293" s="3"/>
      <c r="P293" s="3"/>
      <c r="Q293" s="3"/>
      <c r="R293" s="3"/>
      <c r="S293" s="3"/>
      <c r="T293" s="3"/>
      <c r="U293" s="3"/>
      <c r="V293" s="3"/>
      <c r="W293" s="3"/>
      <c r="X293" s="3"/>
      <c r="Y293" s="3"/>
      <c r="Z293" s="3"/>
    </row>
    <row r="294" ht="30.0" customHeight="1">
      <c r="A294" s="5" t="s">
        <v>940</v>
      </c>
      <c r="B294" s="5" t="s">
        <v>940</v>
      </c>
      <c r="C294" s="5" t="s">
        <v>941</v>
      </c>
      <c r="D294" s="6"/>
      <c r="E294" s="5">
        <v>298228.0</v>
      </c>
      <c r="F294" s="5">
        <v>298533.0</v>
      </c>
      <c r="G294" s="5" t="s">
        <v>35</v>
      </c>
      <c r="H294" s="5" t="s">
        <v>52</v>
      </c>
      <c r="I294" s="5"/>
      <c r="J294" s="7" t="str">
        <f t="shared" ref="J294:J296" si="68">HYPERLINK("http://www.ncbi.nlm.nih.gov/pubmed/?term=16299333","Chain et al. 2005. Infect Immun. 73:8353-61")</f>
        <v>Chain et al. 2005. Infect Immun. 73:8353-61</v>
      </c>
      <c r="K294" s="8" t="str">
        <f t="shared" ref="K294:K296" si="69">HYPERLINK("http://www.ncbi.nlm.nih.gov/nuccore/NC_007618","Brucella abortus 2308; accesion number NC_007618")</f>
        <v>Brucella abortus 2308; accesion number NC_007618</v>
      </c>
      <c r="L294" s="3"/>
      <c r="M294" s="3"/>
      <c r="N294" s="3"/>
      <c r="O294" s="3"/>
      <c r="P294" s="3"/>
      <c r="Q294" s="3"/>
      <c r="R294" s="3"/>
      <c r="S294" s="3"/>
      <c r="T294" s="3"/>
      <c r="U294" s="3"/>
      <c r="V294" s="3"/>
      <c r="W294" s="3"/>
      <c r="X294" s="3"/>
      <c r="Y294" s="3"/>
      <c r="Z294" s="3"/>
    </row>
    <row r="295" ht="30.0" customHeight="1">
      <c r="A295" s="5" t="s">
        <v>942</v>
      </c>
      <c r="B295" s="5" t="s">
        <v>942</v>
      </c>
      <c r="C295" s="5" t="s">
        <v>943</v>
      </c>
      <c r="D295" s="6"/>
      <c r="E295" s="5">
        <v>298496.0</v>
      </c>
      <c r="F295" s="5">
        <v>299647.0</v>
      </c>
      <c r="G295" s="5"/>
      <c r="H295" s="5" t="s">
        <v>944</v>
      </c>
      <c r="I295" s="5"/>
      <c r="J295" s="7" t="str">
        <f t="shared" si="68"/>
        <v>Chain et al. 2005. Infect Immun. 73:8353-61</v>
      </c>
      <c r="K295" s="8" t="str">
        <f t="shared" si="69"/>
        <v>Brucella abortus 2308; accesion number NC_007618</v>
      </c>
      <c r="L295" s="3"/>
      <c r="M295" s="3"/>
      <c r="N295" s="3"/>
      <c r="O295" s="3"/>
      <c r="P295" s="3"/>
      <c r="Q295" s="3"/>
      <c r="R295" s="3"/>
      <c r="S295" s="3"/>
      <c r="T295" s="3"/>
      <c r="U295" s="3"/>
      <c r="V295" s="3"/>
      <c r="W295" s="3"/>
      <c r="X295" s="3"/>
      <c r="Y295" s="3"/>
      <c r="Z295" s="3"/>
    </row>
    <row r="296" ht="30.0" customHeight="1">
      <c r="A296" s="5" t="s">
        <v>945</v>
      </c>
      <c r="B296" s="5" t="s">
        <v>945</v>
      </c>
      <c r="C296" s="5" t="s">
        <v>946</v>
      </c>
      <c r="D296" s="6"/>
      <c r="E296" s="5">
        <v>299662.0</v>
      </c>
      <c r="F296" s="5">
        <v>302793.0</v>
      </c>
      <c r="G296" s="5"/>
      <c r="H296" s="5" t="s">
        <v>947</v>
      </c>
      <c r="I296" s="5"/>
      <c r="J296" s="7" t="str">
        <f t="shared" si="68"/>
        <v>Chain et al. 2005. Infect Immun. 73:8353-61</v>
      </c>
      <c r="K296" s="8" t="str">
        <f t="shared" si="69"/>
        <v>Brucella abortus 2308; accesion number NC_007618</v>
      </c>
      <c r="L296" s="3"/>
      <c r="M296" s="3"/>
      <c r="N296" s="3"/>
      <c r="O296" s="3"/>
      <c r="P296" s="3"/>
      <c r="Q296" s="3"/>
      <c r="R296" s="3"/>
      <c r="S296" s="3"/>
      <c r="T296" s="3"/>
      <c r="U296" s="3"/>
      <c r="V296" s="3"/>
      <c r="W296" s="3"/>
      <c r="X296" s="3"/>
      <c r="Y296" s="3"/>
      <c r="Z296" s="3"/>
    </row>
    <row r="297" ht="30.0" customHeight="1">
      <c r="A297" s="5" t="s">
        <v>948</v>
      </c>
      <c r="B297" s="5" t="s">
        <v>949</v>
      </c>
      <c r="C297" s="5" t="s">
        <v>950</v>
      </c>
      <c r="D297" s="6" t="s">
        <v>59</v>
      </c>
      <c r="E297" s="5">
        <v>302916.0</v>
      </c>
      <c r="F297" s="5">
        <v>304385.0</v>
      </c>
      <c r="G297" s="5" t="s">
        <v>35</v>
      </c>
      <c r="H297" s="5"/>
      <c r="I297" s="5" t="s">
        <v>951</v>
      </c>
      <c r="J297" s="11" t="str">
        <f>HYPERLINK("http://www.ncbi.nlm.nih.gov/nuccore/NC_004310.3","Brucella suis 1330 genome; accesion number NC_004310")</f>
        <v>Brucella suis 1330 genome; accesion number NC_004310</v>
      </c>
      <c r="K297" s="13" t="s">
        <v>154</v>
      </c>
      <c r="L297" s="3"/>
      <c r="M297" s="3"/>
      <c r="N297" s="3"/>
      <c r="O297" s="3"/>
      <c r="P297" s="3"/>
      <c r="Q297" s="3"/>
      <c r="R297" s="3"/>
      <c r="S297" s="3"/>
      <c r="T297" s="3"/>
      <c r="U297" s="3"/>
      <c r="V297" s="3"/>
      <c r="W297" s="3"/>
      <c r="X297" s="3"/>
      <c r="Y297" s="3"/>
      <c r="Z297" s="3"/>
    </row>
    <row r="298" ht="30.0" customHeight="1">
      <c r="A298" s="5" t="s">
        <v>952</v>
      </c>
      <c r="B298" s="5" t="s">
        <v>952</v>
      </c>
      <c r="C298" s="5" t="s">
        <v>953</v>
      </c>
      <c r="D298" s="6"/>
      <c r="E298" s="5">
        <v>304437.0</v>
      </c>
      <c r="F298" s="5">
        <v>305684.0</v>
      </c>
      <c r="G298" s="5" t="s">
        <v>35</v>
      </c>
      <c r="H298" s="5" t="s">
        <v>954</v>
      </c>
      <c r="I298" s="5" t="s">
        <v>955</v>
      </c>
      <c r="J298" s="7" t="str">
        <f>HYPERLINK("http://www.ncbi.nlm.nih.gov/pubmed/?term=16299333","Chain et al. 2005. Infect Immun. 73:8353-61")</f>
        <v>Chain et al. 2005. Infect Immun. 73:8353-61</v>
      </c>
      <c r="K298" s="8" t="str">
        <f>HYPERLINK("http://www.ncbi.nlm.nih.gov/nuccore/NC_007618","Brucella abortus 2308; accesion number NC_007618")</f>
        <v>Brucella abortus 2308; accesion number NC_007618</v>
      </c>
      <c r="L298" s="3"/>
      <c r="M298" s="3"/>
      <c r="N298" s="3"/>
      <c r="O298" s="3"/>
      <c r="P298" s="3"/>
      <c r="Q298" s="3"/>
      <c r="R298" s="3"/>
      <c r="S298" s="3"/>
      <c r="T298" s="3"/>
      <c r="U298" s="3"/>
      <c r="V298" s="3"/>
      <c r="W298" s="3"/>
      <c r="X298" s="3"/>
      <c r="Y298" s="3"/>
      <c r="Z298" s="3"/>
    </row>
    <row r="299" ht="30.0" customHeight="1">
      <c r="A299" s="5" t="s">
        <v>956</v>
      </c>
      <c r="B299" s="5" t="s">
        <v>957</v>
      </c>
      <c r="C299" s="5" t="s">
        <v>958</v>
      </c>
      <c r="D299" s="6"/>
      <c r="E299" s="5">
        <v>305903.0</v>
      </c>
      <c r="F299" s="5">
        <v>306586.0</v>
      </c>
      <c r="G299" s="5"/>
      <c r="H299" s="5" t="s">
        <v>959</v>
      </c>
      <c r="I299" s="5"/>
      <c r="J299" s="13" t="s">
        <v>208</v>
      </c>
      <c r="K299" s="9"/>
      <c r="L299" s="3"/>
      <c r="M299" s="3"/>
      <c r="N299" s="3"/>
      <c r="O299" s="3"/>
      <c r="P299" s="3"/>
      <c r="Q299" s="3"/>
      <c r="R299" s="3"/>
      <c r="S299" s="3"/>
      <c r="T299" s="3"/>
      <c r="U299" s="3"/>
      <c r="V299" s="3"/>
      <c r="W299" s="3"/>
      <c r="X299" s="3"/>
      <c r="Y299" s="3"/>
      <c r="Z299" s="3"/>
    </row>
    <row r="300" ht="30.0" customHeight="1">
      <c r="A300" s="5" t="s">
        <v>960</v>
      </c>
      <c r="B300" s="5" t="s">
        <v>960</v>
      </c>
      <c r="C300" s="5" t="s">
        <v>961</v>
      </c>
      <c r="D300" s="6" t="s">
        <v>59</v>
      </c>
      <c r="E300" s="5">
        <v>306583.0</v>
      </c>
      <c r="F300" s="5">
        <v>306971.0</v>
      </c>
      <c r="G300" s="5"/>
      <c r="H300" s="5"/>
      <c r="I300" s="5" t="s">
        <v>962</v>
      </c>
      <c r="J300" s="11" t="str">
        <f>HYPERLINK("http://www.ncbi.nlm.nih.gov/nuccore/NC_004310.3","Brucella suis 1330 genome; accesion number NC_004310")</f>
        <v>Brucella suis 1330 genome; accesion number NC_004310</v>
      </c>
      <c r="K300" s="13" t="s">
        <v>154</v>
      </c>
      <c r="L300" s="3"/>
      <c r="M300" s="3"/>
      <c r="N300" s="3"/>
      <c r="O300" s="3"/>
      <c r="P300" s="3"/>
      <c r="Q300" s="3"/>
      <c r="R300" s="3"/>
      <c r="S300" s="3"/>
      <c r="T300" s="3"/>
      <c r="U300" s="3"/>
      <c r="V300" s="3"/>
      <c r="W300" s="3"/>
      <c r="X300" s="3"/>
      <c r="Y300" s="3"/>
      <c r="Z300" s="3"/>
    </row>
    <row r="301" ht="30.0" customHeight="1">
      <c r="A301" s="5" t="s">
        <v>963</v>
      </c>
      <c r="B301" s="5" t="s">
        <v>963</v>
      </c>
      <c r="C301" s="5" t="s">
        <v>964</v>
      </c>
      <c r="D301" s="6"/>
      <c r="E301" s="5">
        <v>307016.0</v>
      </c>
      <c r="F301" s="5">
        <v>308326.0</v>
      </c>
      <c r="G301" s="5" t="s">
        <v>35</v>
      </c>
      <c r="H301" s="5" t="s">
        <v>965</v>
      </c>
      <c r="I301" s="5" t="s">
        <v>966</v>
      </c>
      <c r="J301" s="7" t="str">
        <f t="shared" ref="J301:J308" si="70">HYPERLINK("http://www.ncbi.nlm.nih.gov/pubmed/?term=16299333","Chain et al. 2005. Infect Immun. 73:8353-61")</f>
        <v>Chain et al. 2005. Infect Immun. 73:8353-61</v>
      </c>
      <c r="K301" s="8" t="str">
        <f t="shared" ref="K301:K308" si="71">HYPERLINK("http://www.ncbi.nlm.nih.gov/nuccore/NC_007618","Brucella abortus 2308; accesion number NC_007618")</f>
        <v>Brucella abortus 2308; accesion number NC_007618</v>
      </c>
      <c r="L301" s="3"/>
      <c r="M301" s="3"/>
      <c r="N301" s="3"/>
      <c r="O301" s="3"/>
      <c r="P301" s="3"/>
      <c r="Q301" s="3"/>
      <c r="R301" s="3"/>
      <c r="S301" s="3"/>
      <c r="T301" s="3"/>
      <c r="U301" s="3"/>
      <c r="V301" s="3"/>
      <c r="W301" s="3"/>
      <c r="X301" s="3"/>
      <c r="Y301" s="3"/>
      <c r="Z301" s="3"/>
    </row>
    <row r="302" ht="30.0" customHeight="1">
      <c r="A302" s="5" t="s">
        <v>967</v>
      </c>
      <c r="B302" s="5" t="s">
        <v>967</v>
      </c>
      <c r="C302" s="5" t="s">
        <v>968</v>
      </c>
      <c r="D302" s="6"/>
      <c r="E302" s="5">
        <v>308345.0</v>
      </c>
      <c r="F302" s="5">
        <v>309835.0</v>
      </c>
      <c r="G302" s="5" t="s">
        <v>35</v>
      </c>
      <c r="H302" s="5" t="s">
        <v>969</v>
      </c>
      <c r="I302" s="5" t="s">
        <v>970</v>
      </c>
      <c r="J302" s="7" t="str">
        <f t="shared" si="70"/>
        <v>Chain et al. 2005. Infect Immun. 73:8353-61</v>
      </c>
      <c r="K302" s="8" t="str">
        <f t="shared" si="71"/>
        <v>Brucella abortus 2308; accesion number NC_007618</v>
      </c>
      <c r="L302" s="3"/>
      <c r="M302" s="3"/>
      <c r="N302" s="3"/>
      <c r="O302" s="3"/>
      <c r="P302" s="3"/>
      <c r="Q302" s="3"/>
      <c r="R302" s="3"/>
      <c r="S302" s="3"/>
      <c r="T302" s="3"/>
      <c r="U302" s="3"/>
      <c r="V302" s="3"/>
      <c r="W302" s="3"/>
      <c r="X302" s="3"/>
      <c r="Y302" s="3"/>
      <c r="Z302" s="3"/>
    </row>
    <row r="303" ht="30.0" customHeight="1">
      <c r="A303" s="5" t="s">
        <v>971</v>
      </c>
      <c r="B303" s="5" t="s">
        <v>971</v>
      </c>
      <c r="C303" s="5" t="s">
        <v>972</v>
      </c>
      <c r="D303" s="6"/>
      <c r="E303" s="5">
        <v>310014.0</v>
      </c>
      <c r="F303" s="5">
        <v>310466.0</v>
      </c>
      <c r="G303" s="5" t="s">
        <v>35</v>
      </c>
      <c r="H303" s="5" t="s">
        <v>52</v>
      </c>
      <c r="I303" s="5"/>
      <c r="J303" s="7" t="str">
        <f t="shared" si="70"/>
        <v>Chain et al. 2005. Infect Immun. 73:8353-61</v>
      </c>
      <c r="K303" s="8" t="str">
        <f t="shared" si="71"/>
        <v>Brucella abortus 2308; accesion number NC_007618</v>
      </c>
      <c r="L303" s="3"/>
      <c r="M303" s="3"/>
      <c r="N303" s="3"/>
      <c r="O303" s="3"/>
      <c r="P303" s="3"/>
      <c r="Q303" s="3"/>
      <c r="R303" s="3"/>
      <c r="S303" s="3"/>
      <c r="T303" s="3"/>
      <c r="U303" s="3"/>
      <c r="V303" s="3"/>
      <c r="W303" s="3"/>
      <c r="X303" s="3"/>
      <c r="Y303" s="3"/>
      <c r="Z303" s="3"/>
    </row>
    <row r="304" ht="30.0" customHeight="1">
      <c r="A304" s="5" t="s">
        <v>973</v>
      </c>
      <c r="B304" s="5" t="s">
        <v>974</v>
      </c>
      <c r="C304" s="5" t="s">
        <v>975</v>
      </c>
      <c r="D304" s="6"/>
      <c r="E304" s="5">
        <v>310617.0</v>
      </c>
      <c r="F304" s="5">
        <v>312266.0</v>
      </c>
      <c r="G304" s="5"/>
      <c r="H304" s="5" t="s">
        <v>976</v>
      </c>
      <c r="I304" s="5" t="s">
        <v>977</v>
      </c>
      <c r="J304" s="7" t="str">
        <f t="shared" si="70"/>
        <v>Chain et al. 2005. Infect Immun. 73:8353-61</v>
      </c>
      <c r="K304" s="8" t="str">
        <f t="shared" si="71"/>
        <v>Brucella abortus 2308; accesion number NC_007618</v>
      </c>
      <c r="L304" s="3"/>
      <c r="M304" s="3"/>
      <c r="N304" s="3"/>
      <c r="O304" s="3"/>
      <c r="P304" s="3"/>
      <c r="Q304" s="3"/>
      <c r="R304" s="3"/>
      <c r="S304" s="3"/>
      <c r="T304" s="3"/>
      <c r="U304" s="3"/>
      <c r="V304" s="3"/>
      <c r="W304" s="3"/>
      <c r="X304" s="3"/>
      <c r="Y304" s="3"/>
      <c r="Z304" s="3"/>
    </row>
    <row r="305" ht="30.0" customHeight="1">
      <c r="A305" s="5" t="s">
        <v>978</v>
      </c>
      <c r="B305" s="5" t="s">
        <v>978</v>
      </c>
      <c r="C305" s="5" t="s">
        <v>979</v>
      </c>
      <c r="D305" s="6"/>
      <c r="E305" s="5">
        <v>312400.0</v>
      </c>
      <c r="F305" s="5">
        <v>313461.0</v>
      </c>
      <c r="G305" s="5"/>
      <c r="H305" s="5" t="s">
        <v>980</v>
      </c>
      <c r="I305" s="5"/>
      <c r="J305" s="7" t="str">
        <f t="shared" si="70"/>
        <v>Chain et al. 2005. Infect Immun. 73:8353-61</v>
      </c>
      <c r="K305" s="8" t="str">
        <f t="shared" si="71"/>
        <v>Brucella abortus 2308; accesion number NC_007618</v>
      </c>
      <c r="L305" s="3"/>
      <c r="M305" s="3"/>
      <c r="N305" s="3"/>
      <c r="O305" s="3"/>
      <c r="P305" s="3"/>
      <c r="Q305" s="3"/>
      <c r="R305" s="3"/>
      <c r="S305" s="3"/>
      <c r="T305" s="3"/>
      <c r="U305" s="3"/>
      <c r="V305" s="3"/>
      <c r="W305" s="3"/>
      <c r="X305" s="3"/>
      <c r="Y305" s="3"/>
      <c r="Z305" s="3"/>
    </row>
    <row r="306" ht="30.0" customHeight="1">
      <c r="A306" s="5" t="s">
        <v>981</v>
      </c>
      <c r="B306" s="5" t="s">
        <v>981</v>
      </c>
      <c r="C306" s="5" t="s">
        <v>982</v>
      </c>
      <c r="D306" s="6"/>
      <c r="E306" s="5">
        <v>313458.0</v>
      </c>
      <c r="F306" s="5">
        <v>314207.0</v>
      </c>
      <c r="G306" s="5"/>
      <c r="H306" s="5" t="s">
        <v>983</v>
      </c>
      <c r="I306" s="5"/>
      <c r="J306" s="7" t="str">
        <f t="shared" si="70"/>
        <v>Chain et al. 2005. Infect Immun. 73:8353-61</v>
      </c>
      <c r="K306" s="8" t="str">
        <f t="shared" si="71"/>
        <v>Brucella abortus 2308; accesion number NC_007618</v>
      </c>
      <c r="L306" s="3"/>
      <c r="M306" s="3"/>
      <c r="N306" s="3"/>
      <c r="O306" s="3"/>
      <c r="P306" s="3"/>
      <c r="Q306" s="3"/>
      <c r="R306" s="3"/>
      <c r="S306" s="3"/>
      <c r="T306" s="3"/>
      <c r="U306" s="3"/>
      <c r="V306" s="3"/>
      <c r="W306" s="3"/>
      <c r="X306" s="3"/>
      <c r="Y306" s="3"/>
      <c r="Z306" s="3"/>
    </row>
    <row r="307" ht="30.0" customHeight="1">
      <c r="A307" s="5" t="s">
        <v>984</v>
      </c>
      <c r="B307" s="5" t="s">
        <v>984</v>
      </c>
      <c r="C307" s="5" t="s">
        <v>985</v>
      </c>
      <c r="D307" s="6"/>
      <c r="E307" s="5">
        <v>314180.0</v>
      </c>
      <c r="F307" s="5">
        <v>315052.0</v>
      </c>
      <c r="G307" s="5" t="s">
        <v>35</v>
      </c>
      <c r="H307" s="5" t="s">
        <v>986</v>
      </c>
      <c r="I307" s="5"/>
      <c r="J307" s="7" t="str">
        <f t="shared" si="70"/>
        <v>Chain et al. 2005. Infect Immun. 73:8353-61</v>
      </c>
      <c r="K307" s="8" t="str">
        <f t="shared" si="71"/>
        <v>Brucella abortus 2308; accesion number NC_007618</v>
      </c>
      <c r="L307" s="3"/>
      <c r="M307" s="3"/>
      <c r="N307" s="3"/>
      <c r="O307" s="3"/>
      <c r="P307" s="3"/>
      <c r="Q307" s="3"/>
      <c r="R307" s="3"/>
      <c r="S307" s="3"/>
      <c r="T307" s="3"/>
      <c r="U307" s="3"/>
      <c r="V307" s="3"/>
      <c r="W307" s="3"/>
      <c r="X307" s="3"/>
      <c r="Y307" s="3"/>
      <c r="Z307" s="3"/>
    </row>
    <row r="308" ht="30.0" customHeight="1">
      <c r="A308" s="5" t="s">
        <v>987</v>
      </c>
      <c r="B308" s="5" t="s">
        <v>988</v>
      </c>
      <c r="C308" s="5" t="s">
        <v>989</v>
      </c>
      <c r="D308" s="6"/>
      <c r="E308" s="5">
        <v>315078.0</v>
      </c>
      <c r="F308" s="5">
        <v>316742.0</v>
      </c>
      <c r="G308" s="5" t="s">
        <v>35</v>
      </c>
      <c r="H308" s="5" t="s">
        <v>990</v>
      </c>
      <c r="I308" s="5" t="s">
        <v>991</v>
      </c>
      <c r="J308" s="7" t="str">
        <f t="shared" si="70"/>
        <v>Chain et al. 2005. Infect Immun. 73:8353-61</v>
      </c>
      <c r="K308" s="8" t="str">
        <f t="shared" si="71"/>
        <v>Brucella abortus 2308; accesion number NC_007618</v>
      </c>
      <c r="L308" s="3"/>
      <c r="M308" s="3"/>
      <c r="N308" s="3"/>
      <c r="O308" s="3"/>
      <c r="P308" s="3"/>
      <c r="Q308" s="3"/>
      <c r="R308" s="3"/>
      <c r="S308" s="3"/>
      <c r="T308" s="3"/>
      <c r="U308" s="3"/>
      <c r="V308" s="3"/>
      <c r="W308" s="3"/>
      <c r="X308" s="3"/>
      <c r="Y308" s="3"/>
      <c r="Z308" s="3"/>
    </row>
    <row r="309" ht="30.0" customHeight="1">
      <c r="A309" s="5" t="s">
        <v>992</v>
      </c>
      <c r="B309" s="5" t="s">
        <v>993</v>
      </c>
      <c r="C309" s="5" t="s">
        <v>994</v>
      </c>
      <c r="D309" s="6"/>
      <c r="E309" s="5">
        <v>317174.0</v>
      </c>
      <c r="F309" s="5">
        <v>317803.0</v>
      </c>
      <c r="G309" s="5" t="s">
        <v>35</v>
      </c>
      <c r="H309" s="5" t="s">
        <v>959</v>
      </c>
      <c r="I309" s="5"/>
      <c r="J309" s="13" t="s">
        <v>208</v>
      </c>
      <c r="K309" s="9"/>
      <c r="L309" s="3"/>
      <c r="M309" s="3"/>
      <c r="N309" s="3"/>
      <c r="O309" s="3"/>
      <c r="P309" s="3"/>
      <c r="Q309" s="3"/>
      <c r="R309" s="3"/>
      <c r="S309" s="3"/>
      <c r="T309" s="3"/>
      <c r="U309" s="3"/>
      <c r="V309" s="3"/>
      <c r="W309" s="3"/>
      <c r="X309" s="3"/>
      <c r="Y309" s="3"/>
      <c r="Z309" s="3"/>
    </row>
    <row r="310" ht="30.0" customHeight="1">
      <c r="A310" s="5" t="s">
        <v>995</v>
      </c>
      <c r="B310" s="5" t="s">
        <v>995</v>
      </c>
      <c r="C310" s="5" t="s">
        <v>996</v>
      </c>
      <c r="D310" s="6"/>
      <c r="E310" s="5">
        <v>317976.0</v>
      </c>
      <c r="F310" s="5">
        <v>319169.0</v>
      </c>
      <c r="G310" s="5"/>
      <c r="H310" s="5" t="s">
        <v>997</v>
      </c>
      <c r="I310" s="5"/>
      <c r="J310" s="7" t="str">
        <f t="shared" ref="J310:J315" si="72">HYPERLINK("http://www.ncbi.nlm.nih.gov/pubmed/?term=16299333","Chain et al. 2005. Infect Immun. 73:8353-61")</f>
        <v>Chain et al. 2005. Infect Immun. 73:8353-61</v>
      </c>
      <c r="K310" s="8" t="str">
        <f t="shared" ref="K310:K315" si="73">HYPERLINK("http://www.ncbi.nlm.nih.gov/nuccore/NC_007618","Brucella abortus 2308; accesion number NC_007618")</f>
        <v>Brucella abortus 2308; accesion number NC_007618</v>
      </c>
      <c r="L310" s="3"/>
      <c r="M310" s="3"/>
      <c r="N310" s="3"/>
      <c r="O310" s="3"/>
      <c r="P310" s="3"/>
      <c r="Q310" s="3"/>
      <c r="R310" s="3"/>
      <c r="S310" s="3"/>
      <c r="T310" s="3"/>
      <c r="U310" s="3"/>
      <c r="V310" s="3"/>
      <c r="W310" s="3"/>
      <c r="X310" s="3"/>
      <c r="Y310" s="3"/>
      <c r="Z310" s="3"/>
    </row>
    <row r="311" ht="30.0" customHeight="1">
      <c r="A311" s="5" t="s">
        <v>998</v>
      </c>
      <c r="B311" s="5" t="s">
        <v>998</v>
      </c>
      <c r="C311" s="5" t="s">
        <v>999</v>
      </c>
      <c r="D311" s="6"/>
      <c r="E311" s="5">
        <v>319166.0</v>
      </c>
      <c r="F311" s="5">
        <v>322321.0</v>
      </c>
      <c r="G311" s="5"/>
      <c r="H311" s="5" t="s">
        <v>947</v>
      </c>
      <c r="I311" s="5"/>
      <c r="J311" s="7" t="str">
        <f t="shared" si="72"/>
        <v>Chain et al. 2005. Infect Immun. 73:8353-61</v>
      </c>
      <c r="K311" s="8" t="str">
        <f t="shared" si="73"/>
        <v>Brucella abortus 2308; accesion number NC_007618</v>
      </c>
      <c r="L311" s="3"/>
      <c r="M311" s="3"/>
      <c r="N311" s="3"/>
      <c r="O311" s="3"/>
      <c r="P311" s="3"/>
      <c r="Q311" s="3"/>
      <c r="R311" s="3"/>
      <c r="S311" s="3"/>
      <c r="T311" s="3"/>
      <c r="U311" s="3"/>
      <c r="V311" s="3"/>
      <c r="W311" s="3"/>
      <c r="X311" s="3"/>
      <c r="Y311" s="3"/>
      <c r="Z311" s="3"/>
    </row>
    <row r="312" ht="30.0" customHeight="1">
      <c r="A312" s="5" t="s">
        <v>1000</v>
      </c>
      <c r="B312" s="5" t="s">
        <v>1000</v>
      </c>
      <c r="C312" s="5" t="s">
        <v>1001</v>
      </c>
      <c r="D312" s="6"/>
      <c r="E312" s="5">
        <v>322432.0</v>
      </c>
      <c r="F312" s="5">
        <v>322599.0</v>
      </c>
      <c r="G312" s="5" t="s">
        <v>35</v>
      </c>
      <c r="H312" s="5" t="s">
        <v>52</v>
      </c>
      <c r="I312" s="5"/>
      <c r="J312" s="7" t="str">
        <f t="shared" si="72"/>
        <v>Chain et al. 2005. Infect Immun. 73:8353-61</v>
      </c>
      <c r="K312" s="8" t="str">
        <f t="shared" si="73"/>
        <v>Brucella abortus 2308; accesion number NC_007618</v>
      </c>
      <c r="L312" s="3"/>
      <c r="M312" s="3"/>
      <c r="N312" s="3"/>
      <c r="O312" s="3"/>
      <c r="P312" s="3"/>
      <c r="Q312" s="3"/>
      <c r="R312" s="3"/>
      <c r="S312" s="3"/>
      <c r="T312" s="3"/>
      <c r="U312" s="3"/>
      <c r="V312" s="3"/>
      <c r="W312" s="3"/>
      <c r="X312" s="3"/>
      <c r="Y312" s="3"/>
      <c r="Z312" s="3"/>
    </row>
    <row r="313" ht="30.0" customHeight="1">
      <c r="A313" s="5" t="s">
        <v>1002</v>
      </c>
      <c r="B313" s="5" t="s">
        <v>1002</v>
      </c>
      <c r="C313" s="5" t="s">
        <v>1003</v>
      </c>
      <c r="D313" s="6"/>
      <c r="E313" s="5">
        <v>323029.0</v>
      </c>
      <c r="F313" s="5">
        <v>323871.0</v>
      </c>
      <c r="G313" s="5" t="s">
        <v>35</v>
      </c>
      <c r="H313" s="5" t="s">
        <v>1004</v>
      </c>
      <c r="I313" s="5"/>
      <c r="J313" s="7" t="str">
        <f t="shared" si="72"/>
        <v>Chain et al. 2005. Infect Immun. 73:8353-61</v>
      </c>
      <c r="K313" s="8" t="str">
        <f t="shared" si="73"/>
        <v>Brucella abortus 2308; accesion number NC_007618</v>
      </c>
      <c r="L313" s="3"/>
      <c r="M313" s="3"/>
      <c r="N313" s="3"/>
      <c r="O313" s="3"/>
      <c r="P313" s="3"/>
      <c r="Q313" s="3"/>
      <c r="R313" s="3"/>
      <c r="S313" s="3"/>
      <c r="T313" s="3"/>
      <c r="U313" s="3"/>
      <c r="V313" s="3"/>
      <c r="W313" s="3"/>
      <c r="X313" s="3"/>
      <c r="Y313" s="3"/>
      <c r="Z313" s="3"/>
    </row>
    <row r="314" ht="30.0" customHeight="1">
      <c r="A314" s="5" t="s">
        <v>1005</v>
      </c>
      <c r="B314" s="5" t="s">
        <v>1005</v>
      </c>
      <c r="C314" s="5" t="s">
        <v>1006</v>
      </c>
      <c r="D314" s="6"/>
      <c r="E314" s="5">
        <v>324140.0</v>
      </c>
      <c r="F314" s="5">
        <v>326032.0</v>
      </c>
      <c r="G314" s="5"/>
      <c r="H314" s="5" t="s">
        <v>382</v>
      </c>
      <c r="I314" s="5"/>
      <c r="J314" s="7" t="str">
        <f t="shared" si="72"/>
        <v>Chain et al. 2005. Infect Immun. 73:8353-61</v>
      </c>
      <c r="K314" s="8" t="str">
        <f t="shared" si="73"/>
        <v>Brucella abortus 2308; accesion number NC_007618</v>
      </c>
      <c r="L314" s="3"/>
      <c r="M314" s="3"/>
      <c r="N314" s="3"/>
      <c r="O314" s="3"/>
      <c r="P314" s="3"/>
      <c r="Q314" s="3"/>
      <c r="R314" s="3"/>
      <c r="S314" s="3"/>
      <c r="T314" s="3"/>
      <c r="U314" s="3"/>
      <c r="V314" s="3"/>
      <c r="W314" s="3"/>
      <c r="X314" s="3"/>
      <c r="Y314" s="3"/>
      <c r="Z314" s="3"/>
    </row>
    <row r="315" ht="30.0" customHeight="1">
      <c r="A315" s="5" t="s">
        <v>1007</v>
      </c>
      <c r="B315" s="5" t="s">
        <v>1007</v>
      </c>
      <c r="C315" s="5" t="s">
        <v>1008</v>
      </c>
      <c r="D315" s="6"/>
      <c r="E315" s="5">
        <v>325960.0</v>
      </c>
      <c r="F315" s="5">
        <v>326919.0</v>
      </c>
      <c r="G315" s="5" t="s">
        <v>35</v>
      </c>
      <c r="H315" s="5" t="s">
        <v>52</v>
      </c>
      <c r="I315" s="5"/>
      <c r="J315" s="7" t="str">
        <f t="shared" si="72"/>
        <v>Chain et al. 2005. Infect Immun. 73:8353-61</v>
      </c>
      <c r="K315" s="8" t="str">
        <f t="shared" si="73"/>
        <v>Brucella abortus 2308; accesion number NC_007618</v>
      </c>
      <c r="L315" s="3"/>
      <c r="M315" s="3"/>
      <c r="N315" s="3"/>
      <c r="O315" s="3"/>
      <c r="P315" s="3"/>
      <c r="Q315" s="3"/>
      <c r="R315" s="3"/>
      <c r="S315" s="3"/>
      <c r="T315" s="3"/>
      <c r="U315" s="3"/>
      <c r="V315" s="3"/>
      <c r="W315" s="3"/>
      <c r="X315" s="3"/>
      <c r="Y315" s="3"/>
      <c r="Z315" s="3"/>
    </row>
    <row r="316" ht="30.0" customHeight="1">
      <c r="A316" s="5" t="s">
        <v>1009</v>
      </c>
      <c r="B316" s="5" t="s">
        <v>1010</v>
      </c>
      <c r="C316" s="5" t="s">
        <v>1011</v>
      </c>
      <c r="D316" s="6"/>
      <c r="E316" s="5">
        <v>327052.0</v>
      </c>
      <c r="F316" s="5">
        <v>328368.0</v>
      </c>
      <c r="G316" s="5"/>
      <c r="H316" s="5" t="s">
        <v>434</v>
      </c>
      <c r="I316" s="5"/>
      <c r="J316" s="8" t="str">
        <f>HYPERLINK("http://www.ncbi.nlm.nih.gov/pubmed/17304218","Hallez et al. 2007. EMBO J. 26(5):1444-55")</f>
        <v>Hallez et al. 2007. EMBO J. 26(5):1444-55</v>
      </c>
      <c r="K316" s="9"/>
      <c r="L316" s="3"/>
      <c r="M316" s="3"/>
      <c r="N316" s="3"/>
      <c r="O316" s="3"/>
      <c r="P316" s="3"/>
      <c r="Q316" s="3"/>
      <c r="R316" s="3"/>
      <c r="S316" s="3"/>
      <c r="T316" s="3"/>
      <c r="U316" s="3"/>
      <c r="V316" s="3"/>
      <c r="W316" s="3"/>
      <c r="X316" s="3"/>
      <c r="Y316" s="3"/>
      <c r="Z316" s="3"/>
    </row>
    <row r="317" ht="30.0" customHeight="1">
      <c r="A317" s="5" t="s">
        <v>1012</v>
      </c>
      <c r="B317" s="5" t="s">
        <v>1013</v>
      </c>
      <c r="C317" s="5" t="s">
        <v>1014</v>
      </c>
      <c r="D317" s="6"/>
      <c r="E317" s="5">
        <v>328498.0</v>
      </c>
      <c r="F317" s="5">
        <v>329040.0</v>
      </c>
      <c r="G317" s="5" t="s">
        <v>35</v>
      </c>
      <c r="H317" s="5" t="s">
        <v>52</v>
      </c>
      <c r="I317" s="5"/>
      <c r="J317" s="8" t="str">
        <f>HYPERLINK("http://www.ncbi.nlm.nih.gov/pubmed/15087506","Holtzendorff et al. 2004. Science. 304(5673):983-7.")</f>
        <v>Holtzendorff et al. 2004. Science. 304(5673):983-7.</v>
      </c>
      <c r="K317" s="3"/>
      <c r="L317" s="9"/>
      <c r="M317" s="3"/>
      <c r="N317" s="3"/>
      <c r="O317" s="3"/>
      <c r="P317" s="3"/>
      <c r="Q317" s="3"/>
      <c r="R317" s="3"/>
      <c r="S317" s="3"/>
      <c r="T317" s="3"/>
      <c r="U317" s="3"/>
      <c r="V317" s="3"/>
      <c r="W317" s="3"/>
      <c r="X317" s="3"/>
      <c r="Y317" s="3"/>
      <c r="Z317" s="3"/>
    </row>
    <row r="318" ht="30.0" customHeight="1">
      <c r="A318" s="5" t="s">
        <v>1015</v>
      </c>
      <c r="B318" s="5" t="s">
        <v>1015</v>
      </c>
      <c r="C318" s="5" t="s">
        <v>1016</v>
      </c>
      <c r="D318" s="6"/>
      <c r="E318" s="5">
        <v>329212.0</v>
      </c>
      <c r="F318" s="5">
        <v>329454.0</v>
      </c>
      <c r="G318" s="5" t="s">
        <v>35</v>
      </c>
      <c r="H318" s="5" t="s">
        <v>52</v>
      </c>
      <c r="I318" s="5"/>
      <c r="J318" s="7" t="str">
        <f t="shared" ref="J318:J324" si="74">HYPERLINK("http://www.ncbi.nlm.nih.gov/pubmed/?term=16299333","Chain et al. 2005. Infect Immun. 73:8353-61")</f>
        <v>Chain et al. 2005. Infect Immun. 73:8353-61</v>
      </c>
      <c r="K318" s="8" t="str">
        <f t="shared" ref="K318:K324" si="75">HYPERLINK("http://www.ncbi.nlm.nih.gov/nuccore/NC_007618","Brucella abortus 2308; accesion number NC_007618")</f>
        <v>Brucella abortus 2308; accesion number NC_007618</v>
      </c>
      <c r="L318" s="3"/>
      <c r="M318" s="3"/>
      <c r="N318" s="3"/>
      <c r="O318" s="3"/>
      <c r="P318" s="3"/>
      <c r="Q318" s="3"/>
      <c r="R318" s="3"/>
      <c r="S318" s="3"/>
      <c r="T318" s="3"/>
      <c r="U318" s="3"/>
      <c r="V318" s="3"/>
      <c r="W318" s="3"/>
      <c r="X318" s="3"/>
      <c r="Y318" s="3"/>
      <c r="Z318" s="3"/>
    </row>
    <row r="319" ht="30.0" customHeight="1">
      <c r="A319" s="5" t="s">
        <v>1017</v>
      </c>
      <c r="B319" s="5" t="s">
        <v>1018</v>
      </c>
      <c r="C319" s="5" t="s">
        <v>1019</v>
      </c>
      <c r="D319" s="6"/>
      <c r="E319" s="5">
        <v>329644.0</v>
      </c>
      <c r="F319" s="5">
        <v>330855.0</v>
      </c>
      <c r="G319" s="5"/>
      <c r="H319" s="5" t="s">
        <v>1020</v>
      </c>
      <c r="I319" s="5"/>
      <c r="J319" s="7" t="str">
        <f t="shared" si="74"/>
        <v>Chain et al. 2005. Infect Immun. 73:8353-61</v>
      </c>
      <c r="K319" s="8" t="str">
        <f t="shared" si="75"/>
        <v>Brucella abortus 2308; accesion number NC_007618</v>
      </c>
      <c r="L319" s="3"/>
      <c r="M319" s="3"/>
      <c r="N319" s="3"/>
      <c r="O319" s="3"/>
      <c r="P319" s="3"/>
      <c r="Q319" s="3"/>
      <c r="R319" s="3"/>
      <c r="S319" s="3"/>
      <c r="T319" s="3"/>
      <c r="U319" s="3"/>
      <c r="V319" s="3"/>
      <c r="W319" s="3"/>
      <c r="X319" s="3"/>
      <c r="Y319" s="3"/>
      <c r="Z319" s="3"/>
    </row>
    <row r="320" ht="30.0" customHeight="1">
      <c r="A320" s="5" t="s">
        <v>1021</v>
      </c>
      <c r="B320" s="5" t="s">
        <v>1021</v>
      </c>
      <c r="C320" s="5" t="s">
        <v>1022</v>
      </c>
      <c r="D320" s="6"/>
      <c r="E320" s="5">
        <v>330860.0</v>
      </c>
      <c r="F320" s="5">
        <v>331798.0</v>
      </c>
      <c r="G320" s="5"/>
      <c r="H320" s="5" t="s">
        <v>1023</v>
      </c>
      <c r="I320" s="5" t="s">
        <v>1024</v>
      </c>
      <c r="J320" s="7" t="str">
        <f t="shared" si="74"/>
        <v>Chain et al. 2005. Infect Immun. 73:8353-61</v>
      </c>
      <c r="K320" s="8" t="str">
        <f t="shared" si="75"/>
        <v>Brucella abortus 2308; accesion number NC_007618</v>
      </c>
      <c r="L320" s="3"/>
      <c r="M320" s="3"/>
      <c r="N320" s="3"/>
      <c r="O320" s="3"/>
      <c r="P320" s="3"/>
      <c r="Q320" s="3"/>
      <c r="R320" s="3"/>
      <c r="S320" s="3"/>
      <c r="T320" s="3"/>
      <c r="U320" s="3"/>
      <c r="V320" s="3"/>
      <c r="W320" s="3"/>
      <c r="X320" s="3"/>
      <c r="Y320" s="3"/>
      <c r="Z320" s="3"/>
    </row>
    <row r="321" ht="30.0" customHeight="1">
      <c r="A321" s="5" t="s">
        <v>1025</v>
      </c>
      <c r="B321" s="5" t="s">
        <v>1026</v>
      </c>
      <c r="C321" s="5" t="s">
        <v>1027</v>
      </c>
      <c r="D321" s="6"/>
      <c r="E321" s="5">
        <v>331800.0</v>
      </c>
      <c r="F321" s="5">
        <v>332822.0</v>
      </c>
      <c r="G321" s="5"/>
      <c r="H321" s="5" t="s">
        <v>1028</v>
      </c>
      <c r="I321" s="5" t="s">
        <v>1029</v>
      </c>
      <c r="J321" s="7" t="str">
        <f t="shared" si="74"/>
        <v>Chain et al. 2005. Infect Immun. 73:8353-61</v>
      </c>
      <c r="K321" s="8" t="str">
        <f t="shared" si="75"/>
        <v>Brucella abortus 2308; accesion number NC_007618</v>
      </c>
      <c r="L321" s="3"/>
      <c r="M321" s="3"/>
      <c r="N321" s="3"/>
      <c r="O321" s="3"/>
      <c r="P321" s="3"/>
      <c r="Q321" s="3"/>
      <c r="R321" s="3"/>
      <c r="S321" s="3"/>
      <c r="T321" s="3"/>
      <c r="U321" s="3"/>
      <c r="V321" s="3"/>
      <c r="W321" s="3"/>
      <c r="X321" s="3"/>
      <c r="Y321" s="3"/>
      <c r="Z321" s="3"/>
    </row>
    <row r="322" ht="30.0" customHeight="1">
      <c r="A322" s="5" t="s">
        <v>1030</v>
      </c>
      <c r="B322" s="5" t="s">
        <v>1031</v>
      </c>
      <c r="C322" s="5" t="s">
        <v>1032</v>
      </c>
      <c r="D322" s="6"/>
      <c r="E322" s="5">
        <v>332863.0</v>
      </c>
      <c r="F322" s="5">
        <v>333255.0</v>
      </c>
      <c r="G322" s="5" t="s">
        <v>35</v>
      </c>
      <c r="H322" s="5" t="s">
        <v>1033</v>
      </c>
      <c r="I322" s="5" t="s">
        <v>1034</v>
      </c>
      <c r="J322" s="7" t="str">
        <f t="shared" si="74"/>
        <v>Chain et al. 2005. Infect Immun. 73:8353-61</v>
      </c>
      <c r="K322" s="8" t="str">
        <f t="shared" si="75"/>
        <v>Brucella abortus 2308; accesion number NC_007618</v>
      </c>
      <c r="L322" s="3"/>
      <c r="M322" s="3"/>
      <c r="N322" s="3"/>
      <c r="O322" s="3"/>
      <c r="P322" s="3"/>
      <c r="Q322" s="3"/>
      <c r="R322" s="3"/>
      <c r="S322" s="3"/>
      <c r="T322" s="3"/>
      <c r="U322" s="3"/>
      <c r="V322" s="3"/>
      <c r="W322" s="3"/>
      <c r="X322" s="3"/>
      <c r="Y322" s="3"/>
      <c r="Z322" s="3"/>
    </row>
    <row r="323" ht="30.0" customHeight="1">
      <c r="A323" s="5" t="s">
        <v>1035</v>
      </c>
      <c r="B323" s="5" t="s">
        <v>1036</v>
      </c>
      <c r="C323" s="5" t="s">
        <v>1037</v>
      </c>
      <c r="D323" s="6"/>
      <c r="E323" s="5">
        <v>333624.0</v>
      </c>
      <c r="F323" s="5">
        <v>334820.0</v>
      </c>
      <c r="G323" s="5" t="s">
        <v>35</v>
      </c>
      <c r="H323" s="5" t="s">
        <v>1038</v>
      </c>
      <c r="I323" s="5" t="s">
        <v>1039</v>
      </c>
      <c r="J323" s="7" t="str">
        <f t="shared" si="74"/>
        <v>Chain et al. 2005. Infect Immun. 73:8353-61</v>
      </c>
      <c r="K323" s="8" t="str">
        <f t="shared" si="75"/>
        <v>Brucella abortus 2308; accesion number NC_007618</v>
      </c>
      <c r="L323" s="3"/>
      <c r="M323" s="3"/>
      <c r="N323" s="3"/>
      <c r="O323" s="3"/>
      <c r="P323" s="3"/>
      <c r="Q323" s="3"/>
      <c r="R323" s="3"/>
      <c r="S323" s="3"/>
      <c r="T323" s="3"/>
      <c r="U323" s="3"/>
      <c r="V323" s="3"/>
      <c r="W323" s="3"/>
      <c r="X323" s="3"/>
      <c r="Y323" s="3"/>
      <c r="Z323" s="3"/>
    </row>
    <row r="324" ht="30.0" customHeight="1">
      <c r="A324" s="5" t="s">
        <v>1040</v>
      </c>
      <c r="B324" s="5" t="s">
        <v>1040</v>
      </c>
      <c r="C324" s="5" t="s">
        <v>1041</v>
      </c>
      <c r="D324" s="6"/>
      <c r="E324" s="5">
        <v>335247.0</v>
      </c>
      <c r="F324" s="5">
        <v>336338.0</v>
      </c>
      <c r="G324" s="5"/>
      <c r="H324" s="5" t="s">
        <v>1042</v>
      </c>
      <c r="I324" s="5" t="s">
        <v>1043</v>
      </c>
      <c r="J324" s="7" t="str">
        <f t="shared" si="74"/>
        <v>Chain et al. 2005. Infect Immun. 73:8353-61</v>
      </c>
      <c r="K324" s="8" t="str">
        <f t="shared" si="75"/>
        <v>Brucella abortus 2308; accesion number NC_007618</v>
      </c>
      <c r="L324" s="3"/>
      <c r="M324" s="3"/>
      <c r="N324" s="3"/>
      <c r="O324" s="3"/>
      <c r="P324" s="3"/>
      <c r="Q324" s="3"/>
      <c r="R324" s="3"/>
      <c r="S324" s="3"/>
      <c r="T324" s="3"/>
      <c r="U324" s="3"/>
      <c r="V324" s="3"/>
      <c r="W324" s="3"/>
      <c r="X324" s="3"/>
      <c r="Y324" s="3"/>
      <c r="Z324" s="3"/>
    </row>
    <row r="325" ht="30.0" customHeight="1">
      <c r="A325" s="5" t="s">
        <v>1044</v>
      </c>
      <c r="B325" s="5" t="s">
        <v>1045</v>
      </c>
      <c r="C325" s="5" t="s">
        <v>1046</v>
      </c>
      <c r="D325" s="6"/>
      <c r="E325" s="5">
        <v>336429.0</v>
      </c>
      <c r="F325" s="5">
        <v>337445.0</v>
      </c>
      <c r="G325" s="5"/>
      <c r="H325" s="5" t="s">
        <v>541</v>
      </c>
      <c r="I325" s="5"/>
      <c r="J325" s="13" t="s">
        <v>208</v>
      </c>
      <c r="K325" s="9"/>
      <c r="L325" s="3"/>
      <c r="M325" s="3"/>
      <c r="N325" s="3"/>
      <c r="O325" s="3"/>
      <c r="P325" s="3"/>
      <c r="Q325" s="3"/>
      <c r="R325" s="3"/>
      <c r="S325" s="3"/>
      <c r="T325" s="3"/>
      <c r="U325" s="3"/>
      <c r="V325" s="3"/>
      <c r="W325" s="3"/>
      <c r="X325" s="3"/>
      <c r="Y325" s="3"/>
      <c r="Z325" s="3"/>
    </row>
    <row r="326" ht="30.0" customHeight="1">
      <c r="A326" s="5" t="s">
        <v>1047</v>
      </c>
      <c r="B326" s="5" t="s">
        <v>1047</v>
      </c>
      <c r="C326" s="5" t="s">
        <v>1048</v>
      </c>
      <c r="D326" s="6"/>
      <c r="E326" s="5">
        <v>337532.0</v>
      </c>
      <c r="F326" s="5">
        <v>337798.0</v>
      </c>
      <c r="G326" s="5"/>
      <c r="H326" s="5" t="s">
        <v>52</v>
      </c>
      <c r="I326" s="5"/>
      <c r="J326" s="7" t="str">
        <f t="shared" ref="J326:J332" si="76">HYPERLINK("http://www.ncbi.nlm.nih.gov/pubmed/?term=16299333","Chain et al. 2005. Infect Immun. 73:8353-61")</f>
        <v>Chain et al. 2005. Infect Immun. 73:8353-61</v>
      </c>
      <c r="K326" s="8" t="str">
        <f t="shared" ref="K326:K332" si="77">HYPERLINK("http://www.ncbi.nlm.nih.gov/nuccore/NC_007618","Brucella abortus 2308; accesion number NC_007618")</f>
        <v>Brucella abortus 2308; accesion number NC_007618</v>
      </c>
      <c r="L326" s="3"/>
      <c r="M326" s="3"/>
      <c r="N326" s="3"/>
      <c r="O326" s="3"/>
      <c r="P326" s="3"/>
      <c r="Q326" s="3"/>
      <c r="R326" s="3"/>
      <c r="S326" s="3"/>
      <c r="T326" s="3"/>
      <c r="U326" s="3"/>
      <c r="V326" s="3"/>
      <c r="W326" s="3"/>
      <c r="X326" s="3"/>
      <c r="Y326" s="3"/>
      <c r="Z326" s="3"/>
    </row>
    <row r="327" ht="30.0" customHeight="1">
      <c r="A327" s="5" t="s">
        <v>1049</v>
      </c>
      <c r="B327" s="5" t="s">
        <v>1049</v>
      </c>
      <c r="C327" s="5" t="s">
        <v>1050</v>
      </c>
      <c r="D327" s="6"/>
      <c r="E327" s="5">
        <v>337898.0</v>
      </c>
      <c r="F327" s="5">
        <v>338317.0</v>
      </c>
      <c r="G327" s="5"/>
      <c r="H327" s="5" t="s">
        <v>1051</v>
      </c>
      <c r="I327" s="5"/>
      <c r="J327" s="7" t="str">
        <f t="shared" si="76"/>
        <v>Chain et al. 2005. Infect Immun. 73:8353-61</v>
      </c>
      <c r="K327" s="8" t="str">
        <f t="shared" si="77"/>
        <v>Brucella abortus 2308; accesion number NC_007618</v>
      </c>
      <c r="L327" s="3"/>
      <c r="M327" s="3"/>
      <c r="N327" s="3"/>
      <c r="O327" s="3"/>
      <c r="P327" s="3"/>
      <c r="Q327" s="3"/>
      <c r="R327" s="3"/>
      <c r="S327" s="3"/>
      <c r="T327" s="3"/>
      <c r="U327" s="3"/>
      <c r="V327" s="3"/>
      <c r="W327" s="3"/>
      <c r="X327" s="3"/>
      <c r="Y327" s="3"/>
      <c r="Z327" s="3"/>
    </row>
    <row r="328" ht="30.0" customHeight="1">
      <c r="A328" s="5" t="s">
        <v>1052</v>
      </c>
      <c r="B328" s="5" t="s">
        <v>1052</v>
      </c>
      <c r="C328" s="5" t="s">
        <v>1053</v>
      </c>
      <c r="D328" s="6"/>
      <c r="E328" s="5">
        <v>338492.0</v>
      </c>
      <c r="F328" s="5">
        <v>339859.0</v>
      </c>
      <c r="G328" s="5"/>
      <c r="H328" s="5" t="s">
        <v>1054</v>
      </c>
      <c r="I328" s="5"/>
      <c r="J328" s="7" t="str">
        <f t="shared" si="76"/>
        <v>Chain et al. 2005. Infect Immun. 73:8353-61</v>
      </c>
      <c r="K328" s="8" t="str">
        <f t="shared" si="77"/>
        <v>Brucella abortus 2308; accesion number NC_007618</v>
      </c>
      <c r="L328" s="3"/>
      <c r="M328" s="3"/>
      <c r="N328" s="3"/>
      <c r="O328" s="3"/>
      <c r="P328" s="3"/>
      <c r="Q328" s="3"/>
      <c r="R328" s="3"/>
      <c r="S328" s="3"/>
      <c r="T328" s="3"/>
      <c r="U328" s="3"/>
      <c r="V328" s="3"/>
      <c r="W328" s="3"/>
      <c r="X328" s="3"/>
      <c r="Y328" s="3"/>
      <c r="Z328" s="3"/>
    </row>
    <row r="329" ht="30.0" customHeight="1">
      <c r="A329" s="5" t="s">
        <v>1055</v>
      </c>
      <c r="B329" s="5" t="s">
        <v>1056</v>
      </c>
      <c r="C329" s="5" t="s">
        <v>1057</v>
      </c>
      <c r="D329" s="6"/>
      <c r="E329" s="5">
        <v>339861.0</v>
      </c>
      <c r="F329" s="5">
        <v>340955.0</v>
      </c>
      <c r="G329" s="5" t="s">
        <v>35</v>
      </c>
      <c r="H329" s="5" t="s">
        <v>1058</v>
      </c>
      <c r="I329" s="5" t="s">
        <v>1059</v>
      </c>
      <c r="J329" s="7" t="str">
        <f t="shared" si="76"/>
        <v>Chain et al. 2005. Infect Immun. 73:8353-61</v>
      </c>
      <c r="K329" s="8" t="str">
        <f t="shared" si="77"/>
        <v>Brucella abortus 2308; accesion number NC_007618</v>
      </c>
      <c r="L329" s="3"/>
      <c r="M329" s="3"/>
      <c r="N329" s="3"/>
      <c r="O329" s="3"/>
      <c r="P329" s="3"/>
      <c r="Q329" s="3"/>
      <c r="R329" s="3"/>
      <c r="S329" s="3"/>
      <c r="T329" s="3"/>
      <c r="U329" s="3"/>
      <c r="V329" s="3"/>
      <c r="W329" s="3"/>
      <c r="X329" s="3"/>
      <c r="Y329" s="3"/>
      <c r="Z329" s="3"/>
    </row>
    <row r="330" ht="30.0" customHeight="1">
      <c r="A330" s="5" t="s">
        <v>1060</v>
      </c>
      <c r="B330" s="5" t="s">
        <v>1060</v>
      </c>
      <c r="C330" s="5" t="s">
        <v>1061</v>
      </c>
      <c r="D330" s="6"/>
      <c r="E330" s="5">
        <v>340952.0</v>
      </c>
      <c r="F330" s="5">
        <v>341305.0</v>
      </c>
      <c r="G330" s="5" t="s">
        <v>35</v>
      </c>
      <c r="H330" s="5" t="s">
        <v>52</v>
      </c>
      <c r="I330" s="5"/>
      <c r="J330" s="7" t="str">
        <f t="shared" si="76"/>
        <v>Chain et al. 2005. Infect Immun. 73:8353-61</v>
      </c>
      <c r="K330" s="8" t="str">
        <f t="shared" si="77"/>
        <v>Brucella abortus 2308; accesion number NC_007618</v>
      </c>
      <c r="L330" s="3"/>
      <c r="M330" s="3"/>
      <c r="N330" s="3"/>
      <c r="O330" s="3"/>
      <c r="P330" s="3"/>
      <c r="Q330" s="3"/>
      <c r="R330" s="3"/>
      <c r="S330" s="3"/>
      <c r="T330" s="3"/>
      <c r="U330" s="3"/>
      <c r="V330" s="3"/>
      <c r="W330" s="3"/>
      <c r="X330" s="3"/>
      <c r="Y330" s="3"/>
      <c r="Z330" s="3"/>
    </row>
    <row r="331" ht="30.0" customHeight="1">
      <c r="A331" s="5" t="s">
        <v>1062</v>
      </c>
      <c r="B331" s="5" t="s">
        <v>1062</v>
      </c>
      <c r="C331" s="5" t="s">
        <v>1063</v>
      </c>
      <c r="D331" s="6"/>
      <c r="E331" s="5">
        <v>341559.0</v>
      </c>
      <c r="F331" s="5">
        <v>342014.0</v>
      </c>
      <c r="G331" s="5"/>
      <c r="H331" s="5" t="s">
        <v>52</v>
      </c>
      <c r="I331" s="5"/>
      <c r="J331" s="7" t="str">
        <f t="shared" si="76"/>
        <v>Chain et al. 2005. Infect Immun. 73:8353-61</v>
      </c>
      <c r="K331" s="8" t="str">
        <f t="shared" si="77"/>
        <v>Brucella abortus 2308; accesion number NC_007618</v>
      </c>
      <c r="L331" s="3"/>
      <c r="M331" s="3"/>
      <c r="N331" s="3"/>
      <c r="O331" s="3"/>
      <c r="P331" s="3"/>
      <c r="Q331" s="3"/>
      <c r="R331" s="3"/>
      <c r="S331" s="3"/>
      <c r="T331" s="3"/>
      <c r="U331" s="3"/>
      <c r="V331" s="3"/>
      <c r="W331" s="3"/>
      <c r="X331" s="3"/>
      <c r="Y331" s="3"/>
      <c r="Z331" s="3"/>
    </row>
    <row r="332" ht="30.0" customHeight="1">
      <c r="A332" s="5" t="s">
        <v>1064</v>
      </c>
      <c r="B332" s="5" t="s">
        <v>1065</v>
      </c>
      <c r="C332" s="5" t="s">
        <v>1066</v>
      </c>
      <c r="D332" s="6"/>
      <c r="E332" s="5">
        <v>342105.0</v>
      </c>
      <c r="F332" s="5">
        <v>343055.0</v>
      </c>
      <c r="G332" s="5" t="s">
        <v>35</v>
      </c>
      <c r="H332" s="5" t="s">
        <v>1067</v>
      </c>
      <c r="I332" s="5"/>
      <c r="J332" s="7" t="str">
        <f t="shared" si="76"/>
        <v>Chain et al. 2005. Infect Immun. 73:8353-61</v>
      </c>
      <c r="K332" s="8" t="str">
        <f t="shared" si="77"/>
        <v>Brucella abortus 2308; accesion number NC_007618</v>
      </c>
      <c r="L332" s="3"/>
      <c r="M332" s="3"/>
      <c r="N332" s="3"/>
      <c r="O332" s="3"/>
      <c r="P332" s="3"/>
      <c r="Q332" s="3"/>
      <c r="R332" s="3"/>
      <c r="S332" s="3"/>
      <c r="T332" s="3"/>
      <c r="U332" s="3"/>
      <c r="V332" s="3"/>
      <c r="W332" s="3"/>
      <c r="X332" s="3"/>
      <c r="Y332" s="3"/>
      <c r="Z332" s="3"/>
    </row>
    <row r="333" ht="30.0" customHeight="1">
      <c r="A333" s="5" t="s">
        <v>1068</v>
      </c>
      <c r="B333" s="5" t="s">
        <v>1069</v>
      </c>
      <c r="C333" s="5" t="s">
        <v>1070</v>
      </c>
      <c r="D333" s="6"/>
      <c r="E333" s="5">
        <v>343285.0</v>
      </c>
      <c r="F333" s="5">
        <v>343926.0</v>
      </c>
      <c r="G333" s="5"/>
      <c r="H333" s="5" t="s">
        <v>643</v>
      </c>
      <c r="I333" s="5"/>
      <c r="J333" s="13" t="s">
        <v>1071</v>
      </c>
      <c r="K333" s="8" t="str">
        <f t="shared" ref="K333:K334" si="78">HYPERLINK("http://www.ncbi.nlm.nih.gov/pubmed/?term=22859617","Mirabella et al. 2012. Microbiology. 58(Pt 10):2642-51")</f>
        <v>Mirabella et al. 2012. Microbiology. 58(Pt 10):2642-51</v>
      </c>
      <c r="L333" s="9"/>
      <c r="M333" s="3"/>
      <c r="N333" s="3"/>
      <c r="O333" s="3"/>
      <c r="P333" s="3"/>
      <c r="Q333" s="3"/>
      <c r="R333" s="3"/>
      <c r="S333" s="3"/>
      <c r="T333" s="3"/>
      <c r="U333" s="3"/>
      <c r="V333" s="3"/>
      <c r="W333" s="3"/>
      <c r="X333" s="3"/>
      <c r="Y333" s="3"/>
      <c r="Z333" s="3"/>
    </row>
    <row r="334" ht="30.0" customHeight="1">
      <c r="A334" s="5" t="s">
        <v>1072</v>
      </c>
      <c r="B334" s="5" t="s">
        <v>1073</v>
      </c>
      <c r="C334" s="5" t="s">
        <v>1074</v>
      </c>
      <c r="D334" s="6"/>
      <c r="E334" s="5">
        <v>343963.0</v>
      </c>
      <c r="F334" s="5">
        <v>347487.0</v>
      </c>
      <c r="G334" s="5" t="s">
        <v>35</v>
      </c>
      <c r="H334" s="5" t="s">
        <v>1075</v>
      </c>
      <c r="I334" s="5"/>
      <c r="J334" s="13" t="s">
        <v>1071</v>
      </c>
      <c r="K334" s="8" t="str">
        <f t="shared" si="78"/>
        <v>Mirabella et al. 2012. Microbiology. 58(Pt 10):2642-51</v>
      </c>
      <c r="L334" s="3"/>
      <c r="M334" s="3"/>
      <c r="N334" s="3"/>
      <c r="O334" s="3"/>
      <c r="P334" s="3"/>
      <c r="Q334" s="3"/>
      <c r="R334" s="3"/>
      <c r="S334" s="3"/>
      <c r="T334" s="3"/>
      <c r="U334" s="3"/>
      <c r="V334" s="3"/>
      <c r="W334" s="3"/>
      <c r="X334" s="3"/>
      <c r="Y334" s="3"/>
      <c r="Z334" s="3"/>
    </row>
    <row r="335" ht="30.0" customHeight="1">
      <c r="A335" s="5" t="s">
        <v>1076</v>
      </c>
      <c r="B335" s="5" t="s">
        <v>1076</v>
      </c>
      <c r="C335" s="5" t="s">
        <v>1077</v>
      </c>
      <c r="D335" s="6"/>
      <c r="E335" s="5">
        <v>347772.0</v>
      </c>
      <c r="F335" s="5">
        <v>347918.0</v>
      </c>
      <c r="G335" s="5" t="s">
        <v>35</v>
      </c>
      <c r="H335" s="5" t="s">
        <v>52</v>
      </c>
      <c r="I335" s="5"/>
      <c r="J335" s="7" t="str">
        <f t="shared" ref="J335:J341" si="79">HYPERLINK("http://www.ncbi.nlm.nih.gov/pubmed/?term=16299333","Chain et al. 2005. Infect Immun. 73:8353-61")</f>
        <v>Chain et al. 2005. Infect Immun. 73:8353-61</v>
      </c>
      <c r="K335" s="8" t="str">
        <f t="shared" ref="K335:K341" si="80">HYPERLINK("http://www.ncbi.nlm.nih.gov/nuccore/NC_007618","Brucella abortus 2308; accesion number NC_007618")</f>
        <v>Brucella abortus 2308; accesion number NC_007618</v>
      </c>
      <c r="L335" s="3"/>
      <c r="M335" s="3"/>
      <c r="N335" s="3"/>
      <c r="O335" s="3"/>
      <c r="P335" s="3"/>
      <c r="Q335" s="3"/>
      <c r="R335" s="3"/>
      <c r="S335" s="3"/>
      <c r="T335" s="3"/>
      <c r="U335" s="3"/>
      <c r="V335" s="3"/>
      <c r="W335" s="3"/>
      <c r="X335" s="3"/>
      <c r="Y335" s="3"/>
      <c r="Z335" s="3"/>
    </row>
    <row r="336" ht="30.0" customHeight="1">
      <c r="A336" s="5" t="s">
        <v>1078</v>
      </c>
      <c r="B336" s="5" t="s">
        <v>1079</v>
      </c>
      <c r="C336" s="5" t="s">
        <v>1080</v>
      </c>
      <c r="D336" s="6"/>
      <c r="E336" s="5">
        <v>348000.0</v>
      </c>
      <c r="F336" s="5">
        <v>348416.0</v>
      </c>
      <c r="G336" s="5"/>
      <c r="H336" s="5" t="s">
        <v>1081</v>
      </c>
      <c r="I336" s="5" t="s">
        <v>1082</v>
      </c>
      <c r="J336" s="7" t="str">
        <f t="shared" si="79"/>
        <v>Chain et al. 2005. Infect Immun. 73:8353-61</v>
      </c>
      <c r="K336" s="8" t="str">
        <f t="shared" si="80"/>
        <v>Brucella abortus 2308; accesion number NC_007618</v>
      </c>
      <c r="L336" s="3"/>
      <c r="M336" s="3"/>
      <c r="N336" s="3"/>
      <c r="O336" s="3"/>
      <c r="P336" s="3"/>
      <c r="Q336" s="3"/>
      <c r="R336" s="3"/>
      <c r="S336" s="3"/>
      <c r="T336" s="3"/>
      <c r="U336" s="3"/>
      <c r="V336" s="3"/>
      <c r="W336" s="3"/>
      <c r="X336" s="3"/>
      <c r="Y336" s="3"/>
      <c r="Z336" s="3"/>
    </row>
    <row r="337" ht="30.0" customHeight="1">
      <c r="A337" s="5" t="s">
        <v>1083</v>
      </c>
      <c r="B337" s="5" t="s">
        <v>1084</v>
      </c>
      <c r="C337" s="5" t="s">
        <v>1085</v>
      </c>
      <c r="D337" s="6"/>
      <c r="E337" s="5">
        <v>348492.0</v>
      </c>
      <c r="F337" s="5">
        <v>349769.0</v>
      </c>
      <c r="G337" s="5" t="s">
        <v>35</v>
      </c>
      <c r="H337" s="5" t="s">
        <v>1086</v>
      </c>
      <c r="I337" s="5" t="s">
        <v>1087</v>
      </c>
      <c r="J337" s="7" t="str">
        <f t="shared" si="79"/>
        <v>Chain et al. 2005. Infect Immun. 73:8353-61</v>
      </c>
      <c r="K337" s="8" t="str">
        <f t="shared" si="80"/>
        <v>Brucella abortus 2308; accesion number NC_007618</v>
      </c>
      <c r="L337" s="3"/>
      <c r="M337" s="3"/>
      <c r="N337" s="3"/>
      <c r="O337" s="3"/>
      <c r="P337" s="3"/>
      <c r="Q337" s="3"/>
      <c r="R337" s="3"/>
      <c r="S337" s="3"/>
      <c r="T337" s="3"/>
      <c r="U337" s="3"/>
      <c r="V337" s="3"/>
      <c r="W337" s="3"/>
      <c r="X337" s="3"/>
      <c r="Y337" s="3"/>
      <c r="Z337" s="3"/>
    </row>
    <row r="338" ht="30.0" customHeight="1">
      <c r="A338" s="5" t="s">
        <v>1088</v>
      </c>
      <c r="B338" s="5" t="s">
        <v>1088</v>
      </c>
      <c r="C338" s="5" t="s">
        <v>1089</v>
      </c>
      <c r="D338" s="6"/>
      <c r="E338" s="5">
        <v>349915.0</v>
      </c>
      <c r="F338" s="5">
        <v>350616.0</v>
      </c>
      <c r="G338" s="5" t="s">
        <v>35</v>
      </c>
      <c r="H338" s="5" t="s">
        <v>1090</v>
      </c>
      <c r="I338" s="5"/>
      <c r="J338" s="7" t="str">
        <f t="shared" si="79"/>
        <v>Chain et al. 2005. Infect Immun. 73:8353-61</v>
      </c>
      <c r="K338" s="8" t="str">
        <f t="shared" si="80"/>
        <v>Brucella abortus 2308; accesion number NC_007618</v>
      </c>
      <c r="L338" s="3"/>
      <c r="M338" s="3"/>
      <c r="N338" s="3"/>
      <c r="O338" s="3"/>
      <c r="P338" s="3"/>
      <c r="Q338" s="3"/>
      <c r="R338" s="3"/>
      <c r="S338" s="3"/>
      <c r="T338" s="3"/>
      <c r="U338" s="3"/>
      <c r="V338" s="3"/>
      <c r="W338" s="3"/>
      <c r="X338" s="3"/>
      <c r="Y338" s="3"/>
      <c r="Z338" s="3"/>
    </row>
    <row r="339" ht="30.0" customHeight="1">
      <c r="A339" s="5" t="s">
        <v>1091</v>
      </c>
      <c r="B339" s="5" t="s">
        <v>1091</v>
      </c>
      <c r="C339" s="5" t="s">
        <v>1092</v>
      </c>
      <c r="D339" s="6"/>
      <c r="E339" s="5">
        <v>350625.0</v>
      </c>
      <c r="F339" s="5">
        <v>351344.0</v>
      </c>
      <c r="G339" s="5" t="s">
        <v>35</v>
      </c>
      <c r="H339" s="5" t="s">
        <v>382</v>
      </c>
      <c r="I339" s="5"/>
      <c r="J339" s="7" t="str">
        <f t="shared" si="79"/>
        <v>Chain et al. 2005. Infect Immun. 73:8353-61</v>
      </c>
      <c r="K339" s="8" t="str">
        <f t="shared" si="80"/>
        <v>Brucella abortus 2308; accesion number NC_007618</v>
      </c>
      <c r="L339" s="3"/>
      <c r="M339" s="3"/>
      <c r="N339" s="3"/>
      <c r="O339" s="3"/>
      <c r="P339" s="3"/>
      <c r="Q339" s="3"/>
      <c r="R339" s="3"/>
      <c r="S339" s="3"/>
      <c r="T339" s="3"/>
      <c r="U339" s="3"/>
      <c r="V339" s="3"/>
      <c r="W339" s="3"/>
      <c r="X339" s="3"/>
      <c r="Y339" s="3"/>
      <c r="Z339" s="3"/>
    </row>
    <row r="340" ht="30.0" customHeight="1">
      <c r="A340" s="5" t="s">
        <v>1093</v>
      </c>
      <c r="B340" s="5" t="s">
        <v>1093</v>
      </c>
      <c r="C340" s="5" t="s">
        <v>1094</v>
      </c>
      <c r="D340" s="6"/>
      <c r="E340" s="5">
        <v>351474.0</v>
      </c>
      <c r="F340" s="5">
        <v>352148.0</v>
      </c>
      <c r="G340" s="5" t="s">
        <v>35</v>
      </c>
      <c r="H340" s="5" t="s">
        <v>52</v>
      </c>
      <c r="I340" s="5"/>
      <c r="J340" s="7" t="str">
        <f t="shared" si="79"/>
        <v>Chain et al. 2005. Infect Immun. 73:8353-61</v>
      </c>
      <c r="K340" s="8" t="str">
        <f t="shared" si="80"/>
        <v>Brucella abortus 2308; accesion number NC_007618</v>
      </c>
      <c r="L340" s="3"/>
      <c r="M340" s="3"/>
      <c r="N340" s="3"/>
      <c r="O340" s="3"/>
      <c r="P340" s="3"/>
      <c r="Q340" s="3"/>
      <c r="R340" s="3"/>
      <c r="S340" s="3"/>
      <c r="T340" s="3"/>
      <c r="U340" s="3"/>
      <c r="V340" s="3"/>
      <c r="W340" s="3"/>
      <c r="X340" s="3"/>
      <c r="Y340" s="3"/>
      <c r="Z340" s="3"/>
    </row>
    <row r="341" ht="30.0" customHeight="1">
      <c r="A341" s="5" t="s">
        <v>1095</v>
      </c>
      <c r="B341" s="5" t="s">
        <v>1095</v>
      </c>
      <c r="C341" s="5" t="s">
        <v>1096</v>
      </c>
      <c r="D341" s="6"/>
      <c r="E341" s="5">
        <v>352240.0</v>
      </c>
      <c r="F341" s="5">
        <v>352473.0</v>
      </c>
      <c r="G341" s="5" t="s">
        <v>35</v>
      </c>
      <c r="H341" s="5" t="s">
        <v>52</v>
      </c>
      <c r="I341" s="5"/>
      <c r="J341" s="7" t="str">
        <f t="shared" si="79"/>
        <v>Chain et al. 2005. Infect Immun. 73:8353-61</v>
      </c>
      <c r="K341" s="8" t="str">
        <f t="shared" si="80"/>
        <v>Brucella abortus 2308; accesion number NC_007618</v>
      </c>
      <c r="L341" s="3"/>
      <c r="M341" s="3"/>
      <c r="N341" s="3"/>
      <c r="O341" s="3"/>
      <c r="P341" s="3"/>
      <c r="Q341" s="3"/>
      <c r="R341" s="3"/>
      <c r="S341" s="3"/>
      <c r="T341" s="3"/>
      <c r="U341" s="3"/>
      <c r="V341" s="3"/>
      <c r="W341" s="3"/>
      <c r="X341" s="3"/>
      <c r="Y341" s="3"/>
      <c r="Z341" s="3"/>
    </row>
    <row r="342" ht="30.0" customHeight="1">
      <c r="A342" s="5" t="s">
        <v>1097</v>
      </c>
      <c r="B342" s="5" t="s">
        <v>1098</v>
      </c>
      <c r="C342" s="5" t="s">
        <v>1099</v>
      </c>
      <c r="D342" s="6"/>
      <c r="E342" s="5">
        <v>352516.0</v>
      </c>
      <c r="F342" s="5">
        <v>353406.0</v>
      </c>
      <c r="G342" s="5" t="s">
        <v>35</v>
      </c>
      <c r="H342" s="5" t="s">
        <v>108</v>
      </c>
      <c r="I342" s="5"/>
      <c r="J342" s="13" t="s">
        <v>208</v>
      </c>
      <c r="K342" s="9"/>
      <c r="L342" s="3"/>
      <c r="M342" s="3"/>
      <c r="N342" s="3"/>
      <c r="O342" s="3"/>
      <c r="P342" s="3"/>
      <c r="Q342" s="3"/>
      <c r="R342" s="3"/>
      <c r="S342" s="3"/>
      <c r="T342" s="3"/>
      <c r="U342" s="3"/>
      <c r="V342" s="3"/>
      <c r="W342" s="3"/>
      <c r="X342" s="3"/>
      <c r="Y342" s="3"/>
      <c r="Z342" s="3"/>
    </row>
    <row r="343" ht="30.0" customHeight="1">
      <c r="A343" s="5" t="s">
        <v>1100</v>
      </c>
      <c r="B343" s="5" t="s">
        <v>1100</v>
      </c>
      <c r="C343" s="5" t="s">
        <v>1101</v>
      </c>
      <c r="D343" s="6"/>
      <c r="E343" s="5">
        <v>353528.0</v>
      </c>
      <c r="F343" s="5">
        <v>353947.0</v>
      </c>
      <c r="G343" s="5"/>
      <c r="H343" s="5" t="s">
        <v>1102</v>
      </c>
      <c r="I343" s="5"/>
      <c r="J343" s="7" t="str">
        <f t="shared" ref="J343:J344" si="81">HYPERLINK("http://www.ncbi.nlm.nih.gov/pubmed/?term=16299333","Chain et al. 2005. Infect Immun. 73:8353-61")</f>
        <v>Chain et al. 2005. Infect Immun. 73:8353-61</v>
      </c>
      <c r="K343" s="8" t="str">
        <f t="shared" ref="K343:K344" si="82">HYPERLINK("http://www.ncbi.nlm.nih.gov/nuccore/NC_007618","Brucella abortus 2308; accesion number NC_007618")</f>
        <v>Brucella abortus 2308; accesion number NC_007618</v>
      </c>
      <c r="L343" s="3"/>
      <c r="M343" s="3"/>
      <c r="N343" s="3"/>
      <c r="O343" s="3"/>
      <c r="P343" s="3"/>
      <c r="Q343" s="3"/>
      <c r="R343" s="3"/>
      <c r="S343" s="3"/>
      <c r="T343" s="3"/>
      <c r="U343" s="3"/>
      <c r="V343" s="3"/>
      <c r="W343" s="3"/>
      <c r="X343" s="3"/>
      <c r="Y343" s="3"/>
      <c r="Z343" s="3"/>
    </row>
    <row r="344" ht="30.0" customHeight="1">
      <c r="A344" s="5" t="s">
        <v>1103</v>
      </c>
      <c r="B344" s="5" t="s">
        <v>1103</v>
      </c>
      <c r="C344" s="5" t="s">
        <v>1104</v>
      </c>
      <c r="D344" s="6"/>
      <c r="E344" s="5">
        <v>353934.0</v>
      </c>
      <c r="F344" s="5">
        <v>354641.0</v>
      </c>
      <c r="G344" s="5"/>
      <c r="H344" s="5" t="s">
        <v>1105</v>
      </c>
      <c r="I344" s="5"/>
      <c r="J344" s="7" t="str">
        <f t="shared" si="81"/>
        <v>Chain et al. 2005. Infect Immun. 73:8353-61</v>
      </c>
      <c r="K344" s="8" t="str">
        <f t="shared" si="82"/>
        <v>Brucella abortus 2308; accesion number NC_007618</v>
      </c>
      <c r="L344" s="3"/>
      <c r="M344" s="3"/>
      <c r="N344" s="3"/>
      <c r="O344" s="3"/>
      <c r="P344" s="3"/>
      <c r="Q344" s="3"/>
      <c r="R344" s="3"/>
      <c r="S344" s="3"/>
      <c r="T344" s="3"/>
      <c r="U344" s="3"/>
      <c r="V344" s="3"/>
      <c r="W344" s="3"/>
      <c r="X344" s="3"/>
      <c r="Y344" s="3"/>
      <c r="Z344" s="3"/>
    </row>
    <row r="345" ht="30.0" customHeight="1">
      <c r="A345" s="5" t="s">
        <v>1106</v>
      </c>
      <c r="B345" s="5" t="s">
        <v>1106</v>
      </c>
      <c r="C345" s="5" t="s">
        <v>1107</v>
      </c>
      <c r="D345" s="6" t="s">
        <v>59</v>
      </c>
      <c r="E345" s="5">
        <v>354764.0</v>
      </c>
      <c r="F345" s="5">
        <v>355117.0</v>
      </c>
      <c r="G345" s="5"/>
      <c r="H345" s="5"/>
      <c r="I345" s="5" t="s">
        <v>1108</v>
      </c>
      <c r="J345" s="11" t="str">
        <f>HYPERLINK("http://www.ncbi.nlm.nih.gov/nuccore/NC_004310.3","Brucella suis 1330 genome; accesion number NC_004310")</f>
        <v>Brucella suis 1330 genome; accesion number NC_004310</v>
      </c>
      <c r="K345" s="13" t="s">
        <v>154</v>
      </c>
      <c r="L345" s="3"/>
      <c r="M345" s="3"/>
      <c r="N345" s="3"/>
      <c r="O345" s="3"/>
      <c r="P345" s="3"/>
      <c r="Q345" s="3"/>
      <c r="R345" s="3"/>
      <c r="S345" s="3"/>
      <c r="T345" s="3"/>
      <c r="U345" s="3"/>
      <c r="V345" s="3"/>
      <c r="W345" s="3"/>
      <c r="X345" s="3"/>
      <c r="Y345" s="3"/>
      <c r="Z345" s="3"/>
    </row>
    <row r="346" ht="30.0" customHeight="1">
      <c r="A346" s="5" t="s">
        <v>1109</v>
      </c>
      <c r="B346" s="5" t="s">
        <v>1109</v>
      </c>
      <c r="C346" s="5" t="s">
        <v>1110</v>
      </c>
      <c r="D346" s="6"/>
      <c r="E346" s="5">
        <v>355187.0</v>
      </c>
      <c r="F346" s="5">
        <v>356428.0</v>
      </c>
      <c r="G346" s="5"/>
      <c r="H346" s="5" t="s">
        <v>211</v>
      </c>
      <c r="I346" s="5"/>
      <c r="J346" s="7" t="str">
        <f t="shared" ref="J346:J353" si="83">HYPERLINK("http://www.ncbi.nlm.nih.gov/pubmed/?term=16299333","Chain et al. 2005. Infect Immun. 73:8353-61")</f>
        <v>Chain et al. 2005. Infect Immun. 73:8353-61</v>
      </c>
      <c r="K346" s="8" t="str">
        <f t="shared" ref="K346:K353" si="84">HYPERLINK("http://www.ncbi.nlm.nih.gov/nuccore/NC_007618","Brucella abortus 2308; accesion number NC_007618")</f>
        <v>Brucella abortus 2308; accesion number NC_007618</v>
      </c>
      <c r="L346" s="3"/>
      <c r="M346" s="3"/>
      <c r="N346" s="3"/>
      <c r="O346" s="3"/>
      <c r="P346" s="3"/>
      <c r="Q346" s="3"/>
      <c r="R346" s="3"/>
      <c r="S346" s="3"/>
      <c r="T346" s="3"/>
      <c r="U346" s="3"/>
      <c r="V346" s="3"/>
      <c r="W346" s="3"/>
      <c r="X346" s="3"/>
      <c r="Y346" s="3"/>
      <c r="Z346" s="3"/>
    </row>
    <row r="347" ht="30.0" customHeight="1">
      <c r="A347" s="5" t="s">
        <v>1111</v>
      </c>
      <c r="B347" s="5" t="s">
        <v>1112</v>
      </c>
      <c r="C347" s="5" t="s">
        <v>1113</v>
      </c>
      <c r="D347" s="6"/>
      <c r="E347" s="5">
        <v>356515.0</v>
      </c>
      <c r="F347" s="5">
        <v>357396.0</v>
      </c>
      <c r="G347" s="5"/>
      <c r="H347" s="5" t="s">
        <v>1114</v>
      </c>
      <c r="I347" s="5" t="s">
        <v>1115</v>
      </c>
      <c r="J347" s="7" t="str">
        <f t="shared" si="83"/>
        <v>Chain et al. 2005. Infect Immun. 73:8353-61</v>
      </c>
      <c r="K347" s="8" t="str">
        <f t="shared" si="84"/>
        <v>Brucella abortus 2308; accesion number NC_007618</v>
      </c>
      <c r="L347" s="3"/>
      <c r="M347" s="3"/>
      <c r="N347" s="3"/>
      <c r="O347" s="3"/>
      <c r="P347" s="3"/>
      <c r="Q347" s="3"/>
      <c r="R347" s="3"/>
      <c r="S347" s="3"/>
      <c r="T347" s="3"/>
      <c r="U347" s="3"/>
      <c r="V347" s="3"/>
      <c r="W347" s="3"/>
      <c r="X347" s="3"/>
      <c r="Y347" s="3"/>
      <c r="Z347" s="3"/>
    </row>
    <row r="348" ht="30.0" customHeight="1">
      <c r="A348" s="5" t="s">
        <v>1116</v>
      </c>
      <c r="B348" s="5" t="s">
        <v>1117</v>
      </c>
      <c r="C348" s="5" t="s">
        <v>1118</v>
      </c>
      <c r="D348" s="6"/>
      <c r="E348" s="5">
        <v>357398.0</v>
      </c>
      <c r="F348" s="5">
        <v>358225.0</v>
      </c>
      <c r="G348" s="5"/>
      <c r="H348" s="5" t="s">
        <v>1119</v>
      </c>
      <c r="I348" s="5" t="s">
        <v>1120</v>
      </c>
      <c r="J348" s="7" t="str">
        <f t="shared" si="83"/>
        <v>Chain et al. 2005. Infect Immun. 73:8353-61</v>
      </c>
      <c r="K348" s="8" t="str">
        <f t="shared" si="84"/>
        <v>Brucella abortus 2308; accesion number NC_007618</v>
      </c>
      <c r="L348" s="3"/>
      <c r="M348" s="3"/>
      <c r="N348" s="3"/>
      <c r="O348" s="3"/>
      <c r="P348" s="3"/>
      <c r="Q348" s="3"/>
      <c r="R348" s="3"/>
      <c r="S348" s="3"/>
      <c r="T348" s="3"/>
      <c r="U348" s="3"/>
      <c r="V348" s="3"/>
      <c r="W348" s="3"/>
      <c r="X348" s="3"/>
      <c r="Y348" s="3"/>
      <c r="Z348" s="3"/>
    </row>
    <row r="349" ht="30.0" customHeight="1">
      <c r="A349" s="5" t="s">
        <v>1121</v>
      </c>
      <c r="B349" s="5" t="s">
        <v>1122</v>
      </c>
      <c r="C349" s="5" t="s">
        <v>1123</v>
      </c>
      <c r="D349" s="6"/>
      <c r="E349" s="5">
        <v>358410.0</v>
      </c>
      <c r="F349" s="5">
        <v>359186.0</v>
      </c>
      <c r="G349" s="5" t="s">
        <v>35</v>
      </c>
      <c r="H349" s="5" t="s">
        <v>1124</v>
      </c>
      <c r="I349" s="5"/>
      <c r="J349" s="7" t="str">
        <f t="shared" si="83"/>
        <v>Chain et al. 2005. Infect Immun. 73:8353-61</v>
      </c>
      <c r="K349" s="8" t="str">
        <f t="shared" si="84"/>
        <v>Brucella abortus 2308; accesion number NC_007618</v>
      </c>
      <c r="L349" s="3"/>
      <c r="M349" s="3"/>
      <c r="N349" s="3"/>
      <c r="O349" s="3"/>
      <c r="P349" s="3"/>
      <c r="Q349" s="3"/>
      <c r="R349" s="3"/>
      <c r="S349" s="3"/>
      <c r="T349" s="3"/>
      <c r="U349" s="3"/>
      <c r="V349" s="3"/>
      <c r="W349" s="3"/>
      <c r="X349" s="3"/>
      <c r="Y349" s="3"/>
      <c r="Z349" s="3"/>
    </row>
    <row r="350" ht="30.0" customHeight="1">
      <c r="A350" s="5" t="s">
        <v>1125</v>
      </c>
      <c r="B350" s="5" t="s">
        <v>1125</v>
      </c>
      <c r="C350" s="5" t="s">
        <v>1126</v>
      </c>
      <c r="D350" s="6"/>
      <c r="E350" s="5">
        <v>359589.0</v>
      </c>
      <c r="F350" s="5">
        <v>359939.0</v>
      </c>
      <c r="G350" s="5"/>
      <c r="H350" s="5" t="s">
        <v>52</v>
      </c>
      <c r="I350" s="5"/>
      <c r="J350" s="7" t="str">
        <f t="shared" si="83"/>
        <v>Chain et al. 2005. Infect Immun. 73:8353-61</v>
      </c>
      <c r="K350" s="8" t="str">
        <f t="shared" si="84"/>
        <v>Brucella abortus 2308; accesion number NC_007618</v>
      </c>
      <c r="L350" s="3"/>
      <c r="M350" s="3"/>
      <c r="N350" s="3"/>
      <c r="O350" s="3"/>
      <c r="P350" s="3"/>
      <c r="Q350" s="3"/>
      <c r="R350" s="3"/>
      <c r="S350" s="3"/>
      <c r="T350" s="3"/>
      <c r="U350" s="3"/>
      <c r="V350" s="3"/>
      <c r="W350" s="3"/>
      <c r="X350" s="3"/>
      <c r="Y350" s="3"/>
      <c r="Z350" s="3"/>
    </row>
    <row r="351" ht="30.0" customHeight="1">
      <c r="A351" s="5" t="s">
        <v>1127</v>
      </c>
      <c r="B351" s="5" t="s">
        <v>1128</v>
      </c>
      <c r="C351" s="5" t="s">
        <v>1129</v>
      </c>
      <c r="D351" s="6"/>
      <c r="E351" s="5">
        <v>359978.0</v>
      </c>
      <c r="F351" s="5">
        <v>361075.0</v>
      </c>
      <c r="G351" s="5"/>
      <c r="H351" s="5" t="s">
        <v>1130</v>
      </c>
      <c r="I351" s="5"/>
      <c r="J351" s="7" t="str">
        <f t="shared" si="83"/>
        <v>Chain et al. 2005. Infect Immun. 73:8353-61</v>
      </c>
      <c r="K351" s="8" t="str">
        <f t="shared" si="84"/>
        <v>Brucella abortus 2308; accesion number NC_007618</v>
      </c>
      <c r="L351" s="3"/>
      <c r="M351" s="3"/>
      <c r="N351" s="3"/>
      <c r="O351" s="3"/>
      <c r="P351" s="3"/>
      <c r="Q351" s="3"/>
      <c r="R351" s="3"/>
      <c r="S351" s="3"/>
      <c r="T351" s="3"/>
      <c r="U351" s="3"/>
      <c r="V351" s="3"/>
      <c r="W351" s="3"/>
      <c r="X351" s="3"/>
      <c r="Y351" s="3"/>
      <c r="Z351" s="3"/>
    </row>
    <row r="352" ht="30.0" customHeight="1">
      <c r="A352" s="5" t="s">
        <v>1131</v>
      </c>
      <c r="B352" s="5" t="s">
        <v>1131</v>
      </c>
      <c r="C352" s="5" t="s">
        <v>1132</v>
      </c>
      <c r="D352" s="6"/>
      <c r="E352" s="5">
        <v>361256.0</v>
      </c>
      <c r="F352" s="5">
        <v>362497.0</v>
      </c>
      <c r="G352" s="5"/>
      <c r="H352" s="5" t="s">
        <v>1133</v>
      </c>
      <c r="I352" s="5"/>
      <c r="J352" s="7" t="str">
        <f t="shared" si="83"/>
        <v>Chain et al. 2005. Infect Immun. 73:8353-61</v>
      </c>
      <c r="K352" s="8" t="str">
        <f t="shared" si="84"/>
        <v>Brucella abortus 2308; accesion number NC_007618</v>
      </c>
      <c r="L352" s="3"/>
      <c r="M352" s="3"/>
      <c r="N352" s="3"/>
      <c r="O352" s="3"/>
      <c r="P352" s="3"/>
      <c r="Q352" s="3"/>
      <c r="R352" s="3"/>
      <c r="S352" s="3"/>
      <c r="T352" s="3"/>
      <c r="U352" s="3"/>
      <c r="V352" s="3"/>
      <c r="W352" s="3"/>
      <c r="X352" s="3"/>
      <c r="Y352" s="3"/>
      <c r="Z352" s="3"/>
    </row>
    <row r="353" ht="30.0" customHeight="1">
      <c r="A353" s="5" t="s">
        <v>1134</v>
      </c>
      <c r="B353" s="5" t="s">
        <v>1134</v>
      </c>
      <c r="C353" s="5" t="s">
        <v>1135</v>
      </c>
      <c r="D353" s="6"/>
      <c r="E353" s="5">
        <v>362513.0</v>
      </c>
      <c r="F353" s="5">
        <v>362728.0</v>
      </c>
      <c r="G353" s="5" t="s">
        <v>35</v>
      </c>
      <c r="H353" s="5" t="s">
        <v>52</v>
      </c>
      <c r="I353" s="5"/>
      <c r="J353" s="7" t="str">
        <f t="shared" si="83"/>
        <v>Chain et al. 2005. Infect Immun. 73:8353-61</v>
      </c>
      <c r="K353" s="8" t="str">
        <f t="shared" si="84"/>
        <v>Brucella abortus 2308; accesion number NC_007618</v>
      </c>
      <c r="L353" s="3"/>
      <c r="M353" s="3"/>
      <c r="N353" s="3"/>
      <c r="O353" s="3"/>
      <c r="P353" s="3"/>
      <c r="Q353" s="3"/>
      <c r="R353" s="3"/>
      <c r="S353" s="3"/>
      <c r="T353" s="3"/>
      <c r="U353" s="3"/>
      <c r="V353" s="3"/>
      <c r="W353" s="3"/>
      <c r="X353" s="3"/>
      <c r="Y353" s="3"/>
      <c r="Z353" s="3"/>
    </row>
    <row r="354" ht="30.0" customHeight="1">
      <c r="A354" s="5" t="s">
        <v>1136</v>
      </c>
      <c r="B354" s="5" t="s">
        <v>1137</v>
      </c>
      <c r="C354" s="5" t="s">
        <v>1138</v>
      </c>
      <c r="D354" s="6"/>
      <c r="E354" s="5">
        <v>362753.0</v>
      </c>
      <c r="F354" s="5">
        <v>363781.0</v>
      </c>
      <c r="G354" s="5" t="s">
        <v>35</v>
      </c>
      <c r="H354" s="5" t="s">
        <v>986</v>
      </c>
      <c r="I354" s="5"/>
      <c r="J354" s="8" t="str">
        <f>HYPERLINK("http://www.ncbi.nlm.nih.gov/pubmed/17053080","Spera et al. 2006. Proc Natl Acad Sci U S A. 103(44):16514-9")</f>
        <v>Spera et al. 2006. Proc Natl Acad Sci U S A. 103(44):16514-9</v>
      </c>
      <c r="K354" s="3"/>
      <c r="L354" s="9"/>
      <c r="M354" s="3"/>
      <c r="N354" s="3"/>
      <c r="O354" s="3"/>
      <c r="P354" s="3"/>
      <c r="Q354" s="3"/>
      <c r="R354" s="3"/>
      <c r="S354" s="3"/>
      <c r="T354" s="3"/>
      <c r="U354" s="3"/>
      <c r="V354" s="3"/>
      <c r="W354" s="3"/>
      <c r="X354" s="3"/>
      <c r="Y354" s="3"/>
      <c r="Z354" s="3"/>
    </row>
    <row r="355" ht="30.0" customHeight="1">
      <c r="A355" s="5" t="s">
        <v>1139</v>
      </c>
      <c r="B355" s="5" t="s">
        <v>1139</v>
      </c>
      <c r="C355" s="5" t="s">
        <v>1140</v>
      </c>
      <c r="D355" s="6" t="s">
        <v>59</v>
      </c>
      <c r="E355" s="5">
        <v>364372.0</v>
      </c>
      <c r="F355" s="5">
        <v>365649.0</v>
      </c>
      <c r="G355" s="5"/>
      <c r="H355" s="5"/>
      <c r="I355" s="5" t="s">
        <v>1141</v>
      </c>
      <c r="J355" s="11" t="str">
        <f>HYPERLINK("http://www.ncbi.nlm.nih.gov/nuccore/NC_004310.3","Brucella suis 1330 genome; accesion number NC_004310")</f>
        <v>Brucella suis 1330 genome; accesion number NC_004310</v>
      </c>
      <c r="K355" s="13" t="s">
        <v>154</v>
      </c>
      <c r="L355" s="3"/>
      <c r="M355" s="3"/>
      <c r="N355" s="3"/>
      <c r="O355" s="3"/>
      <c r="P355" s="3"/>
      <c r="Q355" s="3"/>
      <c r="R355" s="3"/>
      <c r="S355" s="3"/>
      <c r="T355" s="3"/>
      <c r="U355" s="3"/>
      <c r="V355" s="3"/>
      <c r="W355" s="3"/>
      <c r="X355" s="3"/>
      <c r="Y355" s="3"/>
      <c r="Z355" s="3"/>
    </row>
    <row r="356" ht="30.0" customHeight="1">
      <c r="A356" s="5" t="s">
        <v>1142</v>
      </c>
      <c r="B356" s="5" t="s">
        <v>1142</v>
      </c>
      <c r="C356" s="5" t="s">
        <v>1143</v>
      </c>
      <c r="D356" s="6"/>
      <c r="E356" s="5">
        <v>365695.0</v>
      </c>
      <c r="F356" s="5">
        <v>366216.0</v>
      </c>
      <c r="G356" s="5" t="s">
        <v>35</v>
      </c>
      <c r="H356" s="5" t="s">
        <v>1144</v>
      </c>
      <c r="I356" s="5"/>
      <c r="J356" s="7" t="str">
        <f>HYPERLINK("http://www.ncbi.nlm.nih.gov/pubmed/?term=16299333","Chain et al. 2005. Infect Immun. 73:8353-61")</f>
        <v>Chain et al. 2005. Infect Immun. 73:8353-61</v>
      </c>
      <c r="K356" s="8" t="str">
        <f>HYPERLINK("http://www.ncbi.nlm.nih.gov/nuccore/NC_007618","Brucella abortus 2308; accesion number NC_007618")</f>
        <v>Brucella abortus 2308; accesion number NC_007618</v>
      </c>
      <c r="L356" s="3"/>
      <c r="M356" s="3"/>
      <c r="N356" s="3"/>
      <c r="O356" s="3"/>
      <c r="P356" s="3"/>
      <c r="Q356" s="3"/>
      <c r="R356" s="3"/>
      <c r="S356" s="3"/>
      <c r="T356" s="3"/>
      <c r="U356" s="3"/>
      <c r="V356" s="3"/>
      <c r="W356" s="3"/>
      <c r="X356" s="3"/>
      <c r="Y356" s="3"/>
      <c r="Z356" s="3"/>
    </row>
    <row r="357" ht="30.0" customHeight="1">
      <c r="A357" s="5" t="s">
        <v>1145</v>
      </c>
      <c r="B357" s="5" t="s">
        <v>1146</v>
      </c>
      <c r="C357" s="5" t="s">
        <v>1147</v>
      </c>
      <c r="D357" s="6"/>
      <c r="E357" s="5">
        <v>366464.0</v>
      </c>
      <c r="F357" s="5">
        <v>367831.0</v>
      </c>
      <c r="G357" s="5"/>
      <c r="H357" s="5" t="s">
        <v>164</v>
      </c>
      <c r="I357" s="5"/>
      <c r="J357" s="13" t="s">
        <v>1071</v>
      </c>
      <c r="K357" s="9"/>
      <c r="L357" s="3"/>
      <c r="M357" s="3"/>
      <c r="N357" s="3"/>
      <c r="O357" s="3"/>
      <c r="P357" s="3"/>
      <c r="Q357" s="3"/>
      <c r="R357" s="3"/>
      <c r="S357" s="3"/>
      <c r="T357" s="3"/>
      <c r="U357" s="3"/>
      <c r="V357" s="3"/>
      <c r="W357" s="3"/>
      <c r="X357" s="3"/>
      <c r="Y357" s="3"/>
      <c r="Z357" s="3"/>
    </row>
    <row r="358" ht="30.0" customHeight="1">
      <c r="A358" s="5" t="s">
        <v>1148</v>
      </c>
      <c r="B358" s="5" t="s">
        <v>1149</v>
      </c>
      <c r="C358" s="5" t="s">
        <v>1150</v>
      </c>
      <c r="D358" s="6"/>
      <c r="E358" s="5">
        <v>367828.0</v>
      </c>
      <c r="F358" s="5">
        <v>368469.0</v>
      </c>
      <c r="G358" s="5"/>
      <c r="H358" s="5" t="s">
        <v>643</v>
      </c>
      <c r="I358" s="5"/>
      <c r="J358" s="13" t="s">
        <v>1071</v>
      </c>
      <c r="K358" s="9"/>
      <c r="L358" s="3"/>
      <c r="M358" s="3"/>
      <c r="N358" s="3"/>
      <c r="O358" s="3"/>
      <c r="P358" s="3"/>
      <c r="Q358" s="3"/>
      <c r="R358" s="3"/>
      <c r="S358" s="3"/>
      <c r="T358" s="3"/>
      <c r="U358" s="3"/>
      <c r="V358" s="3"/>
      <c r="W358" s="3"/>
      <c r="X358" s="3"/>
      <c r="Y358" s="3"/>
      <c r="Z358" s="3"/>
    </row>
    <row r="359" ht="30.0" customHeight="1">
      <c r="A359" s="5" t="s">
        <v>1151</v>
      </c>
      <c r="B359" s="5" t="s">
        <v>1151</v>
      </c>
      <c r="C359" s="5" t="s">
        <v>1152</v>
      </c>
      <c r="D359" s="6"/>
      <c r="E359" s="5">
        <v>368757.0</v>
      </c>
      <c r="F359" s="5">
        <v>369236.0</v>
      </c>
      <c r="G359" s="5"/>
      <c r="H359" s="5" t="s">
        <v>52</v>
      </c>
      <c r="I359" s="5" t="s">
        <v>1153</v>
      </c>
      <c r="J359" s="7" t="str">
        <f t="shared" ref="J359:J365" si="85">HYPERLINK("http://www.ncbi.nlm.nih.gov/pubmed/?term=16299333","Chain et al. 2005. Infect Immun. 73:8353-61")</f>
        <v>Chain et al. 2005. Infect Immun. 73:8353-61</v>
      </c>
      <c r="K359" s="8" t="str">
        <f t="shared" ref="K359:K365" si="86">HYPERLINK("http://www.ncbi.nlm.nih.gov/nuccore/NC_007618","Brucella abortus 2308; accesion number NC_007618")</f>
        <v>Brucella abortus 2308; accesion number NC_007618</v>
      </c>
      <c r="L359" s="3"/>
      <c r="M359" s="3"/>
      <c r="N359" s="3"/>
      <c r="O359" s="3"/>
      <c r="P359" s="3"/>
      <c r="Q359" s="3"/>
      <c r="R359" s="3"/>
      <c r="S359" s="3"/>
      <c r="T359" s="3"/>
      <c r="U359" s="3"/>
      <c r="V359" s="3"/>
      <c r="W359" s="3"/>
      <c r="X359" s="3"/>
      <c r="Y359" s="3"/>
      <c r="Z359" s="3"/>
    </row>
    <row r="360" ht="30.0" customHeight="1">
      <c r="A360" s="5" t="s">
        <v>1154</v>
      </c>
      <c r="B360" s="5" t="s">
        <v>1154</v>
      </c>
      <c r="C360" s="5" t="s">
        <v>1155</v>
      </c>
      <c r="D360" s="6"/>
      <c r="E360" s="5">
        <v>369251.0</v>
      </c>
      <c r="F360" s="5">
        <v>370819.0</v>
      </c>
      <c r="G360" s="5"/>
      <c r="H360" s="5" t="s">
        <v>1156</v>
      </c>
      <c r="I360" s="5"/>
      <c r="J360" s="7" t="str">
        <f t="shared" si="85"/>
        <v>Chain et al. 2005. Infect Immun. 73:8353-61</v>
      </c>
      <c r="K360" s="8" t="str">
        <f t="shared" si="86"/>
        <v>Brucella abortus 2308; accesion number NC_007618</v>
      </c>
      <c r="L360" s="3"/>
      <c r="M360" s="3"/>
      <c r="N360" s="3"/>
      <c r="O360" s="3"/>
      <c r="P360" s="3"/>
      <c r="Q360" s="3"/>
      <c r="R360" s="3"/>
      <c r="S360" s="3"/>
      <c r="T360" s="3"/>
      <c r="U360" s="3"/>
      <c r="V360" s="3"/>
      <c r="W360" s="3"/>
      <c r="X360" s="3"/>
      <c r="Y360" s="3"/>
      <c r="Z360" s="3"/>
    </row>
    <row r="361" ht="30.0" customHeight="1">
      <c r="A361" s="5" t="s">
        <v>1157</v>
      </c>
      <c r="B361" s="5" t="s">
        <v>1157</v>
      </c>
      <c r="C361" s="5" t="s">
        <v>1158</v>
      </c>
      <c r="D361" s="6"/>
      <c r="E361" s="5">
        <v>370881.0</v>
      </c>
      <c r="F361" s="5">
        <v>372008.0</v>
      </c>
      <c r="G361" s="5"/>
      <c r="H361" s="5" t="s">
        <v>1159</v>
      </c>
      <c r="I361" s="5"/>
      <c r="J361" s="7" t="str">
        <f t="shared" si="85"/>
        <v>Chain et al. 2005. Infect Immun. 73:8353-61</v>
      </c>
      <c r="K361" s="8" t="str">
        <f t="shared" si="86"/>
        <v>Brucella abortus 2308; accesion number NC_007618</v>
      </c>
      <c r="L361" s="3"/>
      <c r="M361" s="3"/>
      <c r="N361" s="3"/>
      <c r="O361" s="3"/>
      <c r="P361" s="3"/>
      <c r="Q361" s="3"/>
      <c r="R361" s="3"/>
      <c r="S361" s="3"/>
      <c r="T361" s="3"/>
      <c r="U361" s="3"/>
      <c r="V361" s="3"/>
      <c r="W361" s="3"/>
      <c r="X361" s="3"/>
      <c r="Y361" s="3"/>
      <c r="Z361" s="3"/>
    </row>
    <row r="362" ht="30.0" customHeight="1">
      <c r="A362" s="5" t="s">
        <v>1160</v>
      </c>
      <c r="B362" s="5" t="s">
        <v>1160</v>
      </c>
      <c r="C362" s="5" t="s">
        <v>1161</v>
      </c>
      <c r="D362" s="6"/>
      <c r="E362" s="5">
        <v>372091.0</v>
      </c>
      <c r="F362" s="5">
        <v>372909.0</v>
      </c>
      <c r="G362" s="5" t="s">
        <v>35</v>
      </c>
      <c r="H362" s="5" t="s">
        <v>52</v>
      </c>
      <c r="I362" s="5"/>
      <c r="J362" s="7" t="str">
        <f t="shared" si="85"/>
        <v>Chain et al. 2005. Infect Immun. 73:8353-61</v>
      </c>
      <c r="K362" s="8" t="str">
        <f t="shared" si="86"/>
        <v>Brucella abortus 2308; accesion number NC_007618</v>
      </c>
      <c r="L362" s="3"/>
      <c r="M362" s="3"/>
      <c r="N362" s="3"/>
      <c r="O362" s="3"/>
      <c r="P362" s="3"/>
      <c r="Q362" s="3"/>
      <c r="R362" s="3"/>
      <c r="S362" s="3"/>
      <c r="T362" s="3"/>
      <c r="U362" s="3"/>
      <c r="V362" s="3"/>
      <c r="W362" s="3"/>
      <c r="X362" s="3"/>
      <c r="Y362" s="3"/>
      <c r="Z362" s="3"/>
    </row>
    <row r="363" ht="30.0" customHeight="1">
      <c r="A363" s="5" t="s">
        <v>1162</v>
      </c>
      <c r="B363" s="5" t="s">
        <v>1162</v>
      </c>
      <c r="C363" s="5" t="s">
        <v>1163</v>
      </c>
      <c r="D363" s="6"/>
      <c r="E363" s="5">
        <v>372922.0</v>
      </c>
      <c r="F363" s="5">
        <v>374349.0</v>
      </c>
      <c r="G363" s="5" t="s">
        <v>35</v>
      </c>
      <c r="H363" s="5" t="s">
        <v>1090</v>
      </c>
      <c r="I363" s="5"/>
      <c r="J363" s="7" t="str">
        <f t="shared" si="85"/>
        <v>Chain et al. 2005. Infect Immun. 73:8353-61</v>
      </c>
      <c r="K363" s="8" t="str">
        <f t="shared" si="86"/>
        <v>Brucella abortus 2308; accesion number NC_007618</v>
      </c>
      <c r="L363" s="3"/>
      <c r="M363" s="3"/>
      <c r="N363" s="3"/>
      <c r="O363" s="3"/>
      <c r="P363" s="3"/>
      <c r="Q363" s="3"/>
      <c r="R363" s="3"/>
      <c r="S363" s="3"/>
      <c r="T363" s="3"/>
      <c r="U363" s="3"/>
      <c r="V363" s="3"/>
      <c r="W363" s="3"/>
      <c r="X363" s="3"/>
      <c r="Y363" s="3"/>
      <c r="Z363" s="3"/>
    </row>
    <row r="364" ht="30.0" customHeight="1">
      <c r="A364" s="5" t="s">
        <v>1164</v>
      </c>
      <c r="B364" s="5" t="s">
        <v>1164</v>
      </c>
      <c r="C364" s="5" t="s">
        <v>1165</v>
      </c>
      <c r="D364" s="6"/>
      <c r="E364" s="5">
        <v>374616.0</v>
      </c>
      <c r="F364" s="5">
        <v>374891.0</v>
      </c>
      <c r="G364" s="5"/>
      <c r="H364" s="5" t="s">
        <v>52</v>
      </c>
      <c r="I364" s="5"/>
      <c r="J364" s="7" t="str">
        <f t="shared" si="85"/>
        <v>Chain et al. 2005. Infect Immun. 73:8353-61</v>
      </c>
      <c r="K364" s="8" t="str">
        <f t="shared" si="86"/>
        <v>Brucella abortus 2308; accesion number NC_007618</v>
      </c>
      <c r="L364" s="3"/>
      <c r="M364" s="3"/>
      <c r="N364" s="3"/>
      <c r="O364" s="3"/>
      <c r="P364" s="3"/>
      <c r="Q364" s="3"/>
      <c r="R364" s="3"/>
      <c r="S364" s="3"/>
      <c r="T364" s="3"/>
      <c r="U364" s="3"/>
      <c r="V364" s="3"/>
      <c r="W364" s="3"/>
      <c r="X364" s="3"/>
      <c r="Y364" s="3"/>
      <c r="Z364" s="3"/>
    </row>
    <row r="365" ht="30.0" customHeight="1">
      <c r="A365" s="5" t="s">
        <v>1166</v>
      </c>
      <c r="B365" s="5" t="s">
        <v>1166</v>
      </c>
      <c r="C365" s="5" t="s">
        <v>1167</v>
      </c>
      <c r="D365" s="6"/>
      <c r="E365" s="5">
        <v>374897.0</v>
      </c>
      <c r="F365" s="5">
        <v>376375.0</v>
      </c>
      <c r="G365" s="5"/>
      <c r="H365" s="5" t="s">
        <v>1168</v>
      </c>
      <c r="I365" s="5"/>
      <c r="J365" s="7" t="str">
        <f t="shared" si="85"/>
        <v>Chain et al. 2005. Infect Immun. 73:8353-61</v>
      </c>
      <c r="K365" s="8" t="str">
        <f t="shared" si="86"/>
        <v>Brucella abortus 2308; accesion number NC_007618</v>
      </c>
      <c r="L365" s="3"/>
      <c r="M365" s="3"/>
      <c r="N365" s="3"/>
      <c r="O365" s="3"/>
      <c r="P365" s="3"/>
      <c r="Q365" s="3"/>
      <c r="R365" s="3"/>
      <c r="S365" s="3"/>
      <c r="T365" s="3"/>
      <c r="U365" s="3"/>
      <c r="V365" s="3"/>
      <c r="W365" s="3"/>
      <c r="X365" s="3"/>
      <c r="Y365" s="3"/>
      <c r="Z365" s="3"/>
    </row>
    <row r="366" ht="30.0" customHeight="1">
      <c r="A366" s="5" t="s">
        <v>1169</v>
      </c>
      <c r="B366" s="5" t="s">
        <v>1169</v>
      </c>
      <c r="C366" s="5" t="s">
        <v>1170</v>
      </c>
      <c r="D366" s="6"/>
      <c r="E366" s="5">
        <v>376388.0</v>
      </c>
      <c r="F366" s="5">
        <v>378505.0</v>
      </c>
      <c r="G366" s="5"/>
      <c r="H366" s="5" t="s">
        <v>1171</v>
      </c>
      <c r="I366" s="5" t="s">
        <v>1172</v>
      </c>
      <c r="J366" s="11" t="str">
        <f>HYPERLINK("http://www.ncbi.nlm.nih.gov/nuccore/NC_004310.3","Brucella suis 1330 genome; accesion number NC_004310")</f>
        <v>Brucella suis 1330 genome; accesion number NC_004310</v>
      </c>
      <c r="K366" s="13" t="s">
        <v>154</v>
      </c>
      <c r="L366" s="3"/>
      <c r="M366" s="3"/>
      <c r="N366" s="3"/>
      <c r="O366" s="3"/>
      <c r="P366" s="3"/>
      <c r="Q366" s="3"/>
      <c r="R366" s="3"/>
      <c r="S366" s="3"/>
      <c r="T366" s="3"/>
      <c r="U366" s="3"/>
      <c r="V366" s="3"/>
      <c r="W366" s="3"/>
      <c r="X366" s="3"/>
      <c r="Y366" s="3"/>
      <c r="Z366" s="3"/>
    </row>
    <row r="367" ht="30.0" customHeight="1">
      <c r="A367" s="5" t="s">
        <v>1173</v>
      </c>
      <c r="B367" s="5" t="s">
        <v>1173</v>
      </c>
      <c r="C367" s="5" t="s">
        <v>1174</v>
      </c>
      <c r="D367" s="6"/>
      <c r="E367" s="5">
        <v>378822.0</v>
      </c>
      <c r="F367" s="5">
        <v>379568.0</v>
      </c>
      <c r="G367" s="5"/>
      <c r="H367" s="5" t="s">
        <v>1175</v>
      </c>
      <c r="I367" s="5"/>
      <c r="J367" s="7" t="str">
        <f>HYPERLINK("http://www.ncbi.nlm.nih.gov/pubmed/?term=16299333","Chain et al. 2005. Infect Immun. 73:8353-61")</f>
        <v>Chain et al. 2005. Infect Immun. 73:8353-61</v>
      </c>
      <c r="K367" s="8" t="str">
        <f>HYPERLINK("http://www.ncbi.nlm.nih.gov/nuccore/NC_007618","Brucella abortus 2308; accesion number NC_007618")</f>
        <v>Brucella abortus 2308; accesion number NC_007618</v>
      </c>
      <c r="L367" s="3"/>
      <c r="M367" s="3"/>
      <c r="N367" s="3"/>
      <c r="O367" s="3"/>
      <c r="P367" s="3"/>
      <c r="Q367" s="3"/>
      <c r="R367" s="3"/>
      <c r="S367" s="3"/>
      <c r="T367" s="3"/>
      <c r="U367" s="3"/>
      <c r="V367" s="3"/>
      <c r="W367" s="3"/>
      <c r="X367" s="3"/>
      <c r="Y367" s="3"/>
      <c r="Z367" s="3"/>
    </row>
    <row r="368" ht="30.0" customHeight="1">
      <c r="A368" s="5" t="s">
        <v>1176</v>
      </c>
      <c r="B368" s="5" t="s">
        <v>1176</v>
      </c>
      <c r="C368" s="5" t="s">
        <v>1177</v>
      </c>
      <c r="D368" s="6" t="s">
        <v>417</v>
      </c>
      <c r="E368" s="5">
        <v>379649.0</v>
      </c>
      <c r="F368" s="5">
        <v>380562.0</v>
      </c>
      <c r="G368" s="5" t="s">
        <v>35</v>
      </c>
      <c r="H368" s="5"/>
      <c r="I368" s="5" t="s">
        <v>1178</v>
      </c>
      <c r="J368" s="11" t="str">
        <f t="shared" ref="J368:J369" si="87">HYPERLINK("http://www.ncbi.nlm.nih.gov/nuccore/NC_004310.3","Brucella suis 1330 genome; accesion number NC_004310")</f>
        <v>Brucella suis 1330 genome; accesion number NC_004310</v>
      </c>
      <c r="K368" s="13" t="s">
        <v>154</v>
      </c>
      <c r="L368" s="3"/>
      <c r="M368" s="3"/>
      <c r="N368" s="3"/>
      <c r="O368" s="3"/>
      <c r="P368" s="3"/>
      <c r="Q368" s="3"/>
      <c r="R368" s="3"/>
      <c r="S368" s="3"/>
      <c r="T368" s="3"/>
      <c r="U368" s="3"/>
      <c r="V368" s="3"/>
      <c r="W368" s="3"/>
      <c r="X368" s="3"/>
      <c r="Y368" s="3"/>
      <c r="Z368" s="3"/>
    </row>
    <row r="369" ht="30.0" customHeight="1">
      <c r="A369" s="5" t="s">
        <v>1179</v>
      </c>
      <c r="B369" s="5" t="s">
        <v>1179</v>
      </c>
      <c r="C369" s="5" t="s">
        <v>1180</v>
      </c>
      <c r="D369" s="6"/>
      <c r="E369" s="5">
        <v>380743.0</v>
      </c>
      <c r="F369" s="5">
        <v>381993.0</v>
      </c>
      <c r="G369" s="5"/>
      <c r="H369" s="5" t="s">
        <v>1181</v>
      </c>
      <c r="I369" s="5" t="s">
        <v>1182</v>
      </c>
      <c r="J369" s="11" t="str">
        <f t="shared" si="87"/>
        <v>Brucella suis 1330 genome; accesion number NC_004310</v>
      </c>
      <c r="K369" s="13" t="s">
        <v>154</v>
      </c>
      <c r="L369" s="3"/>
      <c r="M369" s="3"/>
      <c r="N369" s="3"/>
      <c r="O369" s="3"/>
      <c r="P369" s="3"/>
      <c r="Q369" s="3"/>
      <c r="R369" s="3"/>
      <c r="S369" s="3"/>
      <c r="T369" s="3"/>
      <c r="U369" s="3"/>
      <c r="V369" s="3"/>
      <c r="W369" s="3"/>
      <c r="X369" s="3"/>
      <c r="Y369" s="3"/>
      <c r="Z369" s="3"/>
    </row>
    <row r="370" ht="30.0" customHeight="1">
      <c r="A370" s="5" t="s">
        <v>1183</v>
      </c>
      <c r="B370" s="5" t="s">
        <v>1183</v>
      </c>
      <c r="C370" s="5" t="s">
        <v>1184</v>
      </c>
      <c r="D370" s="6"/>
      <c r="E370" s="5">
        <v>381990.0</v>
      </c>
      <c r="F370" s="5">
        <v>383294.0</v>
      </c>
      <c r="G370" s="5"/>
      <c r="H370" s="5" t="s">
        <v>1185</v>
      </c>
      <c r="I370" s="5" t="s">
        <v>1186</v>
      </c>
      <c r="J370" s="7" t="str">
        <f t="shared" ref="J370:J382" si="88">HYPERLINK("http://www.ncbi.nlm.nih.gov/pubmed/?term=16299333","Chain et al. 2005. Infect Immun. 73:8353-61")</f>
        <v>Chain et al. 2005. Infect Immun. 73:8353-61</v>
      </c>
      <c r="K370" s="8" t="str">
        <f t="shared" ref="K370:K382" si="89">HYPERLINK("http://www.ncbi.nlm.nih.gov/nuccore/NC_007618","Brucella abortus 2308; accesion number NC_007618")</f>
        <v>Brucella abortus 2308; accesion number NC_007618</v>
      </c>
      <c r="L370" s="5"/>
      <c r="M370" s="3"/>
      <c r="N370" s="3"/>
      <c r="O370" s="3"/>
      <c r="P370" s="3"/>
      <c r="Q370" s="3"/>
      <c r="R370" s="3"/>
      <c r="S370" s="3"/>
      <c r="T370" s="3"/>
      <c r="U370" s="3"/>
      <c r="V370" s="3"/>
      <c r="W370" s="3"/>
      <c r="X370" s="3"/>
      <c r="Y370" s="3"/>
      <c r="Z370" s="3"/>
    </row>
    <row r="371" ht="30.0" customHeight="1">
      <c r="A371" s="5" t="s">
        <v>1187</v>
      </c>
      <c r="B371" s="5" t="s">
        <v>1187</v>
      </c>
      <c r="C371" s="5" t="s">
        <v>1188</v>
      </c>
      <c r="D371" s="6"/>
      <c r="E371" s="5">
        <v>383374.0</v>
      </c>
      <c r="F371" s="5">
        <v>384660.0</v>
      </c>
      <c r="G371" s="5"/>
      <c r="H371" s="5" t="s">
        <v>1189</v>
      </c>
      <c r="I371" s="5"/>
      <c r="J371" s="7" t="str">
        <f t="shared" si="88"/>
        <v>Chain et al. 2005. Infect Immun. 73:8353-61</v>
      </c>
      <c r="K371" s="8" t="str">
        <f t="shared" si="89"/>
        <v>Brucella abortus 2308; accesion number NC_007618</v>
      </c>
      <c r="L371" s="3"/>
      <c r="M371" s="3"/>
      <c r="N371" s="3"/>
      <c r="O371" s="3"/>
      <c r="P371" s="3"/>
      <c r="Q371" s="3"/>
      <c r="R371" s="3"/>
      <c r="S371" s="3"/>
      <c r="T371" s="3"/>
      <c r="U371" s="3"/>
      <c r="V371" s="3"/>
      <c r="W371" s="3"/>
      <c r="X371" s="3"/>
      <c r="Y371" s="3"/>
      <c r="Z371" s="3"/>
    </row>
    <row r="372" ht="30.0" customHeight="1">
      <c r="A372" s="5" t="s">
        <v>1190</v>
      </c>
      <c r="B372" s="5" t="s">
        <v>1191</v>
      </c>
      <c r="C372" s="5" t="s">
        <v>1192</v>
      </c>
      <c r="D372" s="6"/>
      <c r="E372" s="5">
        <v>384641.0</v>
      </c>
      <c r="F372" s="5">
        <v>384799.0</v>
      </c>
      <c r="G372" s="5" t="s">
        <v>35</v>
      </c>
      <c r="H372" s="5" t="s">
        <v>1193</v>
      </c>
      <c r="I372" s="5"/>
      <c r="J372" s="7" t="str">
        <f t="shared" si="88"/>
        <v>Chain et al. 2005. Infect Immun. 73:8353-61</v>
      </c>
      <c r="K372" s="8" t="str">
        <f t="shared" si="89"/>
        <v>Brucella abortus 2308; accesion number NC_007618</v>
      </c>
      <c r="L372" s="3"/>
      <c r="M372" s="3"/>
      <c r="N372" s="3"/>
      <c r="O372" s="3"/>
      <c r="P372" s="3"/>
      <c r="Q372" s="3"/>
      <c r="R372" s="3"/>
      <c r="S372" s="3"/>
      <c r="T372" s="3"/>
      <c r="U372" s="3"/>
      <c r="V372" s="3"/>
      <c r="W372" s="3"/>
      <c r="X372" s="3"/>
      <c r="Y372" s="3"/>
      <c r="Z372" s="3"/>
    </row>
    <row r="373" ht="30.0" customHeight="1">
      <c r="A373" s="5" t="s">
        <v>1194</v>
      </c>
      <c r="B373" s="5" t="s">
        <v>1194</v>
      </c>
      <c r="C373" s="5" t="s">
        <v>1195</v>
      </c>
      <c r="D373" s="6"/>
      <c r="E373" s="5">
        <v>384796.0</v>
      </c>
      <c r="F373" s="5">
        <v>387054.0</v>
      </c>
      <c r="G373" s="5" t="s">
        <v>35</v>
      </c>
      <c r="H373" s="5" t="s">
        <v>1196</v>
      </c>
      <c r="I373" s="5"/>
      <c r="J373" s="7" t="str">
        <f t="shared" si="88"/>
        <v>Chain et al. 2005. Infect Immun. 73:8353-61</v>
      </c>
      <c r="K373" s="8" t="str">
        <f t="shared" si="89"/>
        <v>Brucella abortus 2308; accesion number NC_007618</v>
      </c>
      <c r="L373" s="3"/>
      <c r="M373" s="3"/>
      <c r="N373" s="3"/>
      <c r="O373" s="3"/>
      <c r="P373" s="3"/>
      <c r="Q373" s="3"/>
      <c r="R373" s="3"/>
      <c r="S373" s="3"/>
      <c r="T373" s="3"/>
      <c r="U373" s="3"/>
      <c r="V373" s="3"/>
      <c r="W373" s="3"/>
      <c r="X373" s="3"/>
      <c r="Y373" s="3"/>
      <c r="Z373" s="3"/>
    </row>
    <row r="374" ht="30.0" customHeight="1">
      <c r="A374" s="5" t="s">
        <v>1197</v>
      </c>
      <c r="B374" s="5" t="s">
        <v>1197</v>
      </c>
      <c r="C374" s="5" t="s">
        <v>1198</v>
      </c>
      <c r="D374" s="6"/>
      <c r="E374" s="5">
        <v>387051.0</v>
      </c>
      <c r="F374" s="5">
        <v>387548.0</v>
      </c>
      <c r="G374" s="5" t="s">
        <v>35</v>
      </c>
      <c r="H374" s="5" t="s">
        <v>1199</v>
      </c>
      <c r="I374" s="5"/>
      <c r="J374" s="7" t="str">
        <f t="shared" si="88"/>
        <v>Chain et al. 2005. Infect Immun. 73:8353-61</v>
      </c>
      <c r="K374" s="8" t="str">
        <f t="shared" si="89"/>
        <v>Brucella abortus 2308; accesion number NC_007618</v>
      </c>
      <c r="L374" s="3"/>
      <c r="M374" s="3"/>
      <c r="N374" s="3"/>
      <c r="O374" s="3"/>
      <c r="P374" s="3"/>
      <c r="Q374" s="3"/>
      <c r="R374" s="3"/>
      <c r="S374" s="3"/>
      <c r="T374" s="3"/>
      <c r="U374" s="3"/>
      <c r="V374" s="3"/>
      <c r="W374" s="3"/>
      <c r="X374" s="3"/>
      <c r="Y374" s="3"/>
      <c r="Z374" s="3"/>
    </row>
    <row r="375" ht="30.0" customHeight="1">
      <c r="A375" s="5" t="s">
        <v>1200</v>
      </c>
      <c r="B375" s="5" t="s">
        <v>1200</v>
      </c>
      <c r="C375" s="5" t="s">
        <v>1201</v>
      </c>
      <c r="D375" s="6"/>
      <c r="E375" s="5">
        <v>387548.0</v>
      </c>
      <c r="F375" s="5">
        <v>389098.0</v>
      </c>
      <c r="G375" s="5" t="s">
        <v>35</v>
      </c>
      <c r="H375" s="5" t="s">
        <v>1202</v>
      </c>
      <c r="I375" s="5"/>
      <c r="J375" s="7" t="str">
        <f t="shared" si="88"/>
        <v>Chain et al. 2005. Infect Immun. 73:8353-61</v>
      </c>
      <c r="K375" s="8" t="str">
        <f t="shared" si="89"/>
        <v>Brucella abortus 2308; accesion number NC_007618</v>
      </c>
      <c r="L375" s="3"/>
      <c r="M375" s="3"/>
      <c r="N375" s="3"/>
      <c r="O375" s="3"/>
      <c r="P375" s="3"/>
      <c r="Q375" s="3"/>
      <c r="R375" s="3"/>
      <c r="S375" s="3"/>
      <c r="T375" s="3"/>
      <c r="U375" s="3"/>
      <c r="V375" s="3"/>
      <c r="W375" s="3"/>
      <c r="X375" s="3"/>
      <c r="Y375" s="3"/>
      <c r="Z375" s="3"/>
    </row>
    <row r="376" ht="30.0" customHeight="1">
      <c r="A376" s="5" t="s">
        <v>1203</v>
      </c>
      <c r="B376" s="5" t="s">
        <v>1204</v>
      </c>
      <c r="C376" s="5" t="s">
        <v>1205</v>
      </c>
      <c r="D376" s="6"/>
      <c r="E376" s="5">
        <v>389250.0</v>
      </c>
      <c r="F376" s="5">
        <v>390113.0</v>
      </c>
      <c r="G376" s="5" t="s">
        <v>35</v>
      </c>
      <c r="H376" s="5" t="s">
        <v>1206</v>
      </c>
      <c r="I376" s="5"/>
      <c r="J376" s="7" t="str">
        <f t="shared" si="88"/>
        <v>Chain et al. 2005. Infect Immun. 73:8353-61</v>
      </c>
      <c r="K376" s="8" t="str">
        <f t="shared" si="89"/>
        <v>Brucella abortus 2308; accesion number NC_007618</v>
      </c>
      <c r="L376" s="3"/>
      <c r="M376" s="3"/>
      <c r="N376" s="3"/>
      <c r="O376" s="3"/>
      <c r="P376" s="3"/>
      <c r="Q376" s="3"/>
      <c r="R376" s="3"/>
      <c r="S376" s="3"/>
      <c r="T376" s="3"/>
      <c r="U376" s="3"/>
      <c r="V376" s="3"/>
      <c r="W376" s="3"/>
      <c r="X376" s="3"/>
      <c r="Y376" s="3"/>
      <c r="Z376" s="3"/>
    </row>
    <row r="377" ht="30.0" customHeight="1">
      <c r="A377" s="5" t="s">
        <v>1207</v>
      </c>
      <c r="B377" s="5" t="s">
        <v>1208</v>
      </c>
      <c r="C377" s="5" t="s">
        <v>1209</v>
      </c>
      <c r="D377" s="6"/>
      <c r="E377" s="5">
        <v>390106.0</v>
      </c>
      <c r="F377" s="5">
        <v>390264.0</v>
      </c>
      <c r="G377" s="5" t="s">
        <v>35</v>
      </c>
      <c r="H377" s="5" t="s">
        <v>1210</v>
      </c>
      <c r="I377" s="5"/>
      <c r="J377" s="7" t="str">
        <f t="shared" si="88"/>
        <v>Chain et al. 2005. Infect Immun. 73:8353-61</v>
      </c>
      <c r="K377" s="8" t="str">
        <f t="shared" si="89"/>
        <v>Brucella abortus 2308; accesion number NC_007618</v>
      </c>
      <c r="L377" s="3"/>
      <c r="M377" s="3"/>
      <c r="N377" s="3"/>
      <c r="O377" s="3"/>
      <c r="P377" s="3"/>
      <c r="Q377" s="3"/>
      <c r="R377" s="3"/>
      <c r="S377" s="3"/>
      <c r="T377" s="3"/>
      <c r="U377" s="3"/>
      <c r="V377" s="3"/>
      <c r="W377" s="3"/>
      <c r="X377" s="3"/>
      <c r="Y377" s="3"/>
      <c r="Z377" s="3"/>
    </row>
    <row r="378" ht="30.0" customHeight="1">
      <c r="A378" s="5" t="s">
        <v>1211</v>
      </c>
      <c r="B378" s="5" t="s">
        <v>1212</v>
      </c>
      <c r="C378" s="5" t="s">
        <v>1213</v>
      </c>
      <c r="D378" s="6"/>
      <c r="E378" s="5">
        <v>390279.0</v>
      </c>
      <c r="F378" s="5">
        <v>391010.0</v>
      </c>
      <c r="G378" s="5" t="s">
        <v>35</v>
      </c>
      <c r="H378" s="5" t="s">
        <v>1214</v>
      </c>
      <c r="I378" s="5" t="s">
        <v>1215</v>
      </c>
      <c r="J378" s="7" t="str">
        <f t="shared" si="88"/>
        <v>Chain et al. 2005. Infect Immun. 73:8353-61</v>
      </c>
      <c r="K378" s="8" t="str">
        <f t="shared" si="89"/>
        <v>Brucella abortus 2308; accesion number NC_007618</v>
      </c>
      <c r="L378" s="3"/>
      <c r="M378" s="3"/>
      <c r="N378" s="3"/>
      <c r="O378" s="3"/>
      <c r="P378" s="3"/>
      <c r="Q378" s="3"/>
      <c r="R378" s="3"/>
      <c r="S378" s="3"/>
      <c r="T378" s="3"/>
      <c r="U378" s="3"/>
      <c r="V378" s="3"/>
      <c r="W378" s="3"/>
      <c r="X378" s="3"/>
      <c r="Y378" s="3"/>
      <c r="Z378" s="3"/>
    </row>
    <row r="379" ht="30.0" customHeight="1">
      <c r="A379" s="5" t="s">
        <v>1216</v>
      </c>
      <c r="B379" s="5" t="s">
        <v>1217</v>
      </c>
      <c r="C379" s="5" t="s">
        <v>1218</v>
      </c>
      <c r="D379" s="6"/>
      <c r="E379" s="5">
        <v>391025.0</v>
      </c>
      <c r="F379" s="5">
        <v>392650.0</v>
      </c>
      <c r="G379" s="5" t="s">
        <v>35</v>
      </c>
      <c r="H379" s="5" t="s">
        <v>1219</v>
      </c>
      <c r="I379" s="5" t="s">
        <v>1220</v>
      </c>
      <c r="J379" s="7" t="str">
        <f t="shared" si="88"/>
        <v>Chain et al. 2005. Infect Immun. 73:8353-61</v>
      </c>
      <c r="K379" s="8" t="str">
        <f t="shared" si="89"/>
        <v>Brucella abortus 2308; accesion number NC_007618</v>
      </c>
      <c r="L379" s="3"/>
      <c r="M379" s="3"/>
      <c r="N379" s="3"/>
      <c r="O379" s="3"/>
      <c r="P379" s="3"/>
      <c r="Q379" s="3"/>
      <c r="R379" s="3"/>
      <c r="S379" s="3"/>
      <c r="T379" s="3"/>
      <c r="U379" s="3"/>
      <c r="V379" s="3"/>
      <c r="W379" s="3"/>
      <c r="X379" s="3"/>
      <c r="Y379" s="3"/>
      <c r="Z379" s="3"/>
    </row>
    <row r="380" ht="30.0" customHeight="1">
      <c r="A380" s="5" t="s">
        <v>1221</v>
      </c>
      <c r="B380" s="5" t="s">
        <v>1222</v>
      </c>
      <c r="C380" s="5" t="s">
        <v>1223</v>
      </c>
      <c r="D380" s="6"/>
      <c r="E380" s="5">
        <v>392868.0</v>
      </c>
      <c r="F380" s="5">
        <v>393326.0</v>
      </c>
      <c r="G380" s="5" t="s">
        <v>35</v>
      </c>
      <c r="H380" s="5" t="s">
        <v>1224</v>
      </c>
      <c r="I380" s="5"/>
      <c r="J380" s="7" t="str">
        <f t="shared" si="88"/>
        <v>Chain et al. 2005. Infect Immun. 73:8353-61</v>
      </c>
      <c r="K380" s="8" t="str">
        <f t="shared" si="89"/>
        <v>Brucella abortus 2308; accesion number NC_007618</v>
      </c>
      <c r="L380" s="3"/>
      <c r="M380" s="3"/>
      <c r="N380" s="3"/>
      <c r="O380" s="3"/>
      <c r="P380" s="3"/>
      <c r="Q380" s="3"/>
      <c r="R380" s="3"/>
      <c r="S380" s="3"/>
      <c r="T380" s="3"/>
      <c r="U380" s="3"/>
      <c r="V380" s="3"/>
      <c r="W380" s="3"/>
      <c r="X380" s="3"/>
      <c r="Y380" s="3"/>
      <c r="Z380" s="3"/>
    </row>
    <row r="381" ht="30.0" customHeight="1">
      <c r="A381" s="5" t="s">
        <v>1225</v>
      </c>
      <c r="B381" s="5" t="s">
        <v>1225</v>
      </c>
      <c r="C381" s="5" t="s">
        <v>1226</v>
      </c>
      <c r="D381" s="6"/>
      <c r="E381" s="5">
        <v>393325.0</v>
      </c>
      <c r="F381" s="5">
        <v>393645.0</v>
      </c>
      <c r="G381" s="5"/>
      <c r="H381" s="5" t="s">
        <v>52</v>
      </c>
      <c r="I381" s="5"/>
      <c r="J381" s="7" t="str">
        <f t="shared" si="88"/>
        <v>Chain et al. 2005. Infect Immun. 73:8353-61</v>
      </c>
      <c r="K381" s="8" t="str">
        <f t="shared" si="89"/>
        <v>Brucella abortus 2308; accesion number NC_007618</v>
      </c>
      <c r="L381" s="3"/>
      <c r="M381" s="3"/>
      <c r="N381" s="3"/>
      <c r="O381" s="3"/>
      <c r="P381" s="3"/>
      <c r="Q381" s="3"/>
      <c r="R381" s="3"/>
      <c r="S381" s="3"/>
      <c r="T381" s="3"/>
      <c r="U381" s="3"/>
      <c r="V381" s="3"/>
      <c r="W381" s="3"/>
      <c r="X381" s="3"/>
      <c r="Y381" s="3"/>
      <c r="Z381" s="3"/>
    </row>
    <row r="382" ht="30.0" customHeight="1">
      <c r="A382" s="5" t="s">
        <v>1227</v>
      </c>
      <c r="B382" s="5" t="s">
        <v>1227</v>
      </c>
      <c r="C382" s="5" t="s">
        <v>1228</v>
      </c>
      <c r="D382" s="6"/>
      <c r="E382" s="5">
        <v>393757.0</v>
      </c>
      <c r="F382" s="5">
        <v>394371.0</v>
      </c>
      <c r="G382" s="5"/>
      <c r="H382" s="5" t="s">
        <v>1229</v>
      </c>
      <c r="I382" s="5"/>
      <c r="J382" s="7" t="str">
        <f t="shared" si="88"/>
        <v>Chain et al. 2005. Infect Immun. 73:8353-61</v>
      </c>
      <c r="K382" s="8" t="str">
        <f t="shared" si="89"/>
        <v>Brucella abortus 2308; accesion number NC_007618</v>
      </c>
      <c r="L382" s="3"/>
      <c r="M382" s="3"/>
      <c r="N382" s="3"/>
      <c r="O382" s="3"/>
      <c r="P382" s="3"/>
      <c r="Q382" s="3"/>
      <c r="R382" s="3"/>
      <c r="S382" s="3"/>
      <c r="T382" s="3"/>
      <c r="U382" s="3"/>
      <c r="V382" s="3"/>
      <c r="W382" s="3"/>
      <c r="X382" s="3"/>
      <c r="Y382" s="3"/>
      <c r="Z382" s="3"/>
    </row>
    <row r="383" ht="30.0" customHeight="1">
      <c r="A383" s="5" t="s">
        <v>1230</v>
      </c>
      <c r="B383" s="5" t="s">
        <v>1230</v>
      </c>
      <c r="C383" s="5" t="s">
        <v>1231</v>
      </c>
      <c r="D383" s="6" t="s">
        <v>417</v>
      </c>
      <c r="E383" s="5">
        <v>394420.0</v>
      </c>
      <c r="F383" s="5">
        <v>395864.0</v>
      </c>
      <c r="G383" s="5" t="s">
        <v>35</v>
      </c>
      <c r="H383" s="5"/>
      <c r="I383" s="5" t="s">
        <v>1232</v>
      </c>
      <c r="J383" s="11" t="str">
        <f>HYPERLINK("http://www.ncbi.nlm.nih.gov/nuccore/NC_004310.3","Brucella suis 1330 genome; accesion number NC_004310")</f>
        <v>Brucella suis 1330 genome; accesion number NC_004310</v>
      </c>
      <c r="K383" s="13" t="s">
        <v>154</v>
      </c>
      <c r="L383" s="3"/>
      <c r="M383" s="3"/>
      <c r="N383" s="3"/>
      <c r="O383" s="3"/>
      <c r="P383" s="3"/>
      <c r="Q383" s="3"/>
      <c r="R383" s="3"/>
      <c r="S383" s="3"/>
      <c r="T383" s="3"/>
      <c r="U383" s="3"/>
      <c r="V383" s="3"/>
      <c r="W383" s="3"/>
      <c r="X383" s="3"/>
      <c r="Y383" s="3"/>
      <c r="Z383" s="3"/>
    </row>
    <row r="384" ht="30.0" customHeight="1">
      <c r="A384" s="5" t="s">
        <v>1233</v>
      </c>
      <c r="B384" s="5" t="s">
        <v>1233</v>
      </c>
      <c r="C384" s="5" t="s">
        <v>1234</v>
      </c>
      <c r="D384" s="6"/>
      <c r="E384" s="5">
        <v>396063.0</v>
      </c>
      <c r="F384" s="5">
        <v>397148.0</v>
      </c>
      <c r="G384" s="5"/>
      <c r="H384" s="5" t="s">
        <v>1235</v>
      </c>
      <c r="I384" s="5"/>
      <c r="J384" s="7" t="str">
        <f t="shared" ref="J384:J387" si="90">HYPERLINK("http://www.ncbi.nlm.nih.gov/pubmed/?term=16299333","Chain et al. 2005. Infect Immun. 73:8353-61")</f>
        <v>Chain et al. 2005. Infect Immun. 73:8353-61</v>
      </c>
      <c r="K384" s="8" t="str">
        <f t="shared" ref="K384:K387" si="91">HYPERLINK("http://www.ncbi.nlm.nih.gov/nuccore/NC_007618","Brucella abortus 2308; accesion number NC_007618")</f>
        <v>Brucella abortus 2308; accesion number NC_007618</v>
      </c>
      <c r="L384" s="3"/>
      <c r="M384" s="3"/>
      <c r="N384" s="3"/>
      <c r="O384" s="3"/>
      <c r="P384" s="3"/>
      <c r="Q384" s="3"/>
      <c r="R384" s="3"/>
      <c r="S384" s="3"/>
      <c r="T384" s="3"/>
      <c r="U384" s="3"/>
      <c r="V384" s="3"/>
      <c r="W384" s="3"/>
      <c r="X384" s="3"/>
      <c r="Y384" s="3"/>
      <c r="Z384" s="3"/>
    </row>
    <row r="385" ht="30.0" customHeight="1">
      <c r="A385" s="5" t="s">
        <v>1236</v>
      </c>
      <c r="B385" s="5" t="s">
        <v>1236</v>
      </c>
      <c r="C385" s="5" t="s">
        <v>1237</v>
      </c>
      <c r="D385" s="6"/>
      <c r="E385" s="5">
        <v>397330.0</v>
      </c>
      <c r="F385" s="5">
        <v>397680.0</v>
      </c>
      <c r="G385" s="5"/>
      <c r="H385" s="5" t="s">
        <v>1238</v>
      </c>
      <c r="I385" s="5"/>
      <c r="J385" s="7" t="str">
        <f t="shared" si="90"/>
        <v>Chain et al. 2005. Infect Immun. 73:8353-61</v>
      </c>
      <c r="K385" s="8" t="str">
        <f t="shared" si="91"/>
        <v>Brucella abortus 2308; accesion number NC_007618</v>
      </c>
      <c r="L385" s="3"/>
      <c r="M385" s="3"/>
      <c r="N385" s="3"/>
      <c r="O385" s="3"/>
      <c r="P385" s="3"/>
      <c r="Q385" s="3"/>
      <c r="R385" s="3"/>
      <c r="S385" s="3"/>
      <c r="T385" s="3"/>
      <c r="U385" s="3"/>
      <c r="V385" s="3"/>
      <c r="W385" s="3"/>
      <c r="X385" s="3"/>
      <c r="Y385" s="3"/>
      <c r="Z385" s="3"/>
    </row>
    <row r="386" ht="30.0" customHeight="1">
      <c r="A386" s="5" t="s">
        <v>1239</v>
      </c>
      <c r="B386" s="5" t="s">
        <v>1239</v>
      </c>
      <c r="C386" s="5" t="s">
        <v>1240</v>
      </c>
      <c r="D386" s="6"/>
      <c r="E386" s="5">
        <v>398017.0</v>
      </c>
      <c r="F386" s="5">
        <v>399060.0</v>
      </c>
      <c r="G386" s="5"/>
      <c r="H386" s="5" t="s">
        <v>52</v>
      </c>
      <c r="I386" s="5"/>
      <c r="J386" s="7" t="str">
        <f t="shared" si="90"/>
        <v>Chain et al. 2005. Infect Immun. 73:8353-61</v>
      </c>
      <c r="K386" s="8" t="str">
        <f t="shared" si="91"/>
        <v>Brucella abortus 2308; accesion number NC_007618</v>
      </c>
      <c r="L386" s="3"/>
      <c r="M386" s="3"/>
      <c r="N386" s="3"/>
      <c r="O386" s="3"/>
      <c r="P386" s="3"/>
      <c r="Q386" s="3"/>
      <c r="R386" s="3"/>
      <c r="S386" s="3"/>
      <c r="T386" s="3"/>
      <c r="U386" s="3"/>
      <c r="V386" s="3"/>
      <c r="W386" s="3"/>
      <c r="X386" s="3"/>
      <c r="Y386" s="3"/>
      <c r="Z386" s="3"/>
    </row>
    <row r="387" ht="30.0" customHeight="1">
      <c r="A387" s="5" t="s">
        <v>1241</v>
      </c>
      <c r="B387" s="5" t="s">
        <v>1241</v>
      </c>
      <c r="C387" s="5" t="s">
        <v>1242</v>
      </c>
      <c r="D387" s="6"/>
      <c r="E387" s="5">
        <v>399210.0</v>
      </c>
      <c r="F387" s="5">
        <v>400394.0</v>
      </c>
      <c r="G387" s="5"/>
      <c r="H387" s="5" t="s">
        <v>1243</v>
      </c>
      <c r="I387" s="5"/>
      <c r="J387" s="7" t="str">
        <f t="shared" si="90"/>
        <v>Chain et al. 2005. Infect Immun. 73:8353-61</v>
      </c>
      <c r="K387" s="8" t="str">
        <f t="shared" si="91"/>
        <v>Brucella abortus 2308; accesion number NC_007618</v>
      </c>
      <c r="L387" s="3"/>
      <c r="M387" s="3"/>
      <c r="N387" s="3"/>
      <c r="O387" s="3"/>
      <c r="P387" s="3"/>
      <c r="Q387" s="3"/>
      <c r="R387" s="3"/>
      <c r="S387" s="3"/>
      <c r="T387" s="3"/>
      <c r="U387" s="3"/>
      <c r="V387" s="3"/>
      <c r="W387" s="3"/>
      <c r="X387" s="3"/>
      <c r="Y387" s="3"/>
      <c r="Z387" s="3"/>
    </row>
    <row r="388" ht="30.0" customHeight="1">
      <c r="A388" s="5" t="s">
        <v>1244</v>
      </c>
      <c r="B388" s="5" t="s">
        <v>1245</v>
      </c>
      <c r="C388" s="5" t="s">
        <v>1246</v>
      </c>
      <c r="D388" s="6"/>
      <c r="E388" s="5">
        <v>400616.0</v>
      </c>
      <c r="F388" s="5">
        <v>401863.0</v>
      </c>
      <c r="G388" s="5"/>
      <c r="H388" s="5" t="s">
        <v>944</v>
      </c>
      <c r="I388" s="5" t="s">
        <v>1247</v>
      </c>
      <c r="J388" s="8" t="str">
        <f>HYPERLINK("http://www.ncbi.nlm.nih.gov/pubmed/?term=10741969","LeVier et al. 2000. Science 287:2492-2493.")</f>
        <v>LeVier et al. 2000. Science 287:2492-2493.</v>
      </c>
      <c r="K388" s="3"/>
      <c r="L388" s="9"/>
      <c r="M388" s="3"/>
      <c r="N388" s="3"/>
      <c r="O388" s="3"/>
      <c r="P388" s="3"/>
      <c r="Q388" s="3"/>
      <c r="R388" s="3"/>
      <c r="S388" s="3"/>
      <c r="T388" s="3"/>
      <c r="U388" s="3"/>
      <c r="V388" s="3"/>
      <c r="W388" s="3"/>
      <c r="X388" s="3"/>
      <c r="Y388" s="3"/>
      <c r="Z388" s="3"/>
    </row>
    <row r="389" ht="30.0" customHeight="1">
      <c r="A389" s="5" t="s">
        <v>1248</v>
      </c>
      <c r="B389" s="5" t="s">
        <v>1248</v>
      </c>
      <c r="C389" s="5" t="s">
        <v>1249</v>
      </c>
      <c r="D389" s="6"/>
      <c r="E389" s="5">
        <v>401902.0</v>
      </c>
      <c r="F389" s="5">
        <v>402900.0</v>
      </c>
      <c r="G389" s="5" t="s">
        <v>35</v>
      </c>
      <c r="H389" s="5" t="s">
        <v>1090</v>
      </c>
      <c r="I389" s="5"/>
      <c r="J389" s="7" t="str">
        <f t="shared" ref="J389:J426" si="92">HYPERLINK("http://www.ncbi.nlm.nih.gov/pubmed/?term=16299333","Chain et al. 2005. Infect Immun. 73:8353-61")</f>
        <v>Chain et al. 2005. Infect Immun. 73:8353-61</v>
      </c>
      <c r="K389" s="8" t="str">
        <f t="shared" ref="K389:K426" si="93">HYPERLINK("http://www.ncbi.nlm.nih.gov/nuccore/NC_007618","Brucella abortus 2308; accesion number NC_007618")</f>
        <v>Brucella abortus 2308; accesion number NC_007618</v>
      </c>
      <c r="L389" s="3"/>
      <c r="M389" s="3"/>
      <c r="N389" s="3"/>
      <c r="O389" s="3"/>
      <c r="P389" s="3"/>
      <c r="Q389" s="3"/>
      <c r="R389" s="3"/>
      <c r="S389" s="3"/>
      <c r="T389" s="3"/>
      <c r="U389" s="3"/>
      <c r="V389" s="3"/>
      <c r="W389" s="3"/>
      <c r="X389" s="3"/>
      <c r="Y389" s="3"/>
      <c r="Z389" s="3"/>
    </row>
    <row r="390" ht="30.0" customHeight="1">
      <c r="A390" s="5" t="s">
        <v>1250</v>
      </c>
      <c r="B390" s="5" t="s">
        <v>1250</v>
      </c>
      <c r="C390" s="5" t="s">
        <v>1251</v>
      </c>
      <c r="D390" s="6"/>
      <c r="E390" s="5">
        <v>403146.0</v>
      </c>
      <c r="F390" s="5">
        <v>403817.0</v>
      </c>
      <c r="G390" s="5"/>
      <c r="H390" s="5" t="s">
        <v>52</v>
      </c>
      <c r="I390" s="5"/>
      <c r="J390" s="7" t="str">
        <f t="shared" si="92"/>
        <v>Chain et al. 2005. Infect Immun. 73:8353-61</v>
      </c>
      <c r="K390" s="8" t="str">
        <f t="shared" si="93"/>
        <v>Brucella abortus 2308; accesion number NC_007618</v>
      </c>
      <c r="L390" s="3"/>
      <c r="M390" s="3"/>
      <c r="N390" s="3"/>
      <c r="O390" s="3"/>
      <c r="P390" s="3"/>
      <c r="Q390" s="3"/>
      <c r="R390" s="3"/>
      <c r="S390" s="3"/>
      <c r="T390" s="3"/>
      <c r="U390" s="3"/>
      <c r="V390" s="3"/>
      <c r="W390" s="3"/>
      <c r="X390" s="3"/>
      <c r="Y390" s="3"/>
      <c r="Z390" s="3"/>
    </row>
    <row r="391" ht="30.0" customHeight="1">
      <c r="A391" s="5" t="s">
        <v>1252</v>
      </c>
      <c r="B391" s="5" t="s">
        <v>1253</v>
      </c>
      <c r="C391" s="5" t="s">
        <v>1254</v>
      </c>
      <c r="D391" s="6"/>
      <c r="E391" s="5">
        <v>403839.0</v>
      </c>
      <c r="F391" s="5">
        <v>405290.0</v>
      </c>
      <c r="G391" s="5"/>
      <c r="H391" s="5" t="s">
        <v>1255</v>
      </c>
      <c r="I391" s="5" t="s">
        <v>1256</v>
      </c>
      <c r="J391" s="7" t="str">
        <f t="shared" si="92"/>
        <v>Chain et al. 2005. Infect Immun. 73:8353-61</v>
      </c>
      <c r="K391" s="8" t="str">
        <f t="shared" si="93"/>
        <v>Brucella abortus 2308; accesion number NC_007618</v>
      </c>
      <c r="L391" s="3"/>
      <c r="M391" s="3"/>
      <c r="N391" s="3"/>
      <c r="O391" s="3"/>
      <c r="P391" s="3"/>
      <c r="Q391" s="3"/>
      <c r="R391" s="3"/>
      <c r="S391" s="3"/>
      <c r="T391" s="3"/>
      <c r="U391" s="3"/>
      <c r="V391" s="3"/>
      <c r="W391" s="3"/>
      <c r="X391" s="3"/>
      <c r="Y391" s="3"/>
      <c r="Z391" s="3"/>
    </row>
    <row r="392" ht="30.0" customHeight="1">
      <c r="A392" s="5" t="s">
        <v>1257</v>
      </c>
      <c r="B392" s="5" t="s">
        <v>1257</v>
      </c>
      <c r="C392" s="5" t="s">
        <v>1258</v>
      </c>
      <c r="D392" s="6"/>
      <c r="E392" s="5">
        <v>405449.0</v>
      </c>
      <c r="F392" s="5">
        <v>406765.0</v>
      </c>
      <c r="G392" s="5"/>
      <c r="H392" s="5" t="s">
        <v>1259</v>
      </c>
      <c r="I392" s="5"/>
      <c r="J392" s="7" t="str">
        <f t="shared" si="92"/>
        <v>Chain et al. 2005. Infect Immun. 73:8353-61</v>
      </c>
      <c r="K392" s="8" t="str">
        <f t="shared" si="93"/>
        <v>Brucella abortus 2308; accesion number NC_007618</v>
      </c>
      <c r="L392" s="3"/>
      <c r="M392" s="3"/>
      <c r="N392" s="3"/>
      <c r="O392" s="3"/>
      <c r="P392" s="3"/>
      <c r="Q392" s="3"/>
      <c r="R392" s="3"/>
      <c r="S392" s="3"/>
      <c r="T392" s="3"/>
      <c r="U392" s="3"/>
      <c r="V392" s="3"/>
      <c r="W392" s="3"/>
      <c r="X392" s="3"/>
      <c r="Y392" s="3"/>
      <c r="Z392" s="3"/>
    </row>
    <row r="393" ht="30.0" customHeight="1">
      <c r="A393" s="5" t="s">
        <v>1260</v>
      </c>
      <c r="B393" s="5" t="s">
        <v>1260</v>
      </c>
      <c r="C393" s="5" t="s">
        <v>1261</v>
      </c>
      <c r="D393" s="6"/>
      <c r="E393" s="5">
        <v>406854.0</v>
      </c>
      <c r="F393" s="5">
        <v>406979.0</v>
      </c>
      <c r="G393" s="5" t="s">
        <v>35</v>
      </c>
      <c r="H393" s="5" t="s">
        <v>52</v>
      </c>
      <c r="I393" s="5"/>
      <c r="J393" s="7" t="str">
        <f t="shared" si="92"/>
        <v>Chain et al. 2005. Infect Immun. 73:8353-61</v>
      </c>
      <c r="K393" s="8" t="str">
        <f t="shared" si="93"/>
        <v>Brucella abortus 2308; accesion number NC_007618</v>
      </c>
      <c r="L393" s="3"/>
      <c r="M393" s="3"/>
      <c r="N393" s="3"/>
      <c r="O393" s="3"/>
      <c r="P393" s="3"/>
      <c r="Q393" s="3"/>
      <c r="R393" s="3"/>
      <c r="S393" s="3"/>
      <c r="T393" s="3"/>
      <c r="U393" s="3"/>
      <c r="V393" s="3"/>
      <c r="W393" s="3"/>
      <c r="X393" s="3"/>
      <c r="Y393" s="3"/>
      <c r="Z393" s="3"/>
    </row>
    <row r="394" ht="30.0" customHeight="1">
      <c r="A394" s="5" t="s">
        <v>1262</v>
      </c>
      <c r="B394" s="5" t="s">
        <v>1262</v>
      </c>
      <c r="C394" s="5" t="s">
        <v>1263</v>
      </c>
      <c r="D394" s="6"/>
      <c r="E394" s="5">
        <v>407201.0</v>
      </c>
      <c r="F394" s="5">
        <v>408490.0</v>
      </c>
      <c r="G394" s="5"/>
      <c r="H394" s="5" t="s">
        <v>986</v>
      </c>
      <c r="I394" s="5"/>
      <c r="J394" s="7" t="str">
        <f t="shared" si="92"/>
        <v>Chain et al. 2005. Infect Immun. 73:8353-61</v>
      </c>
      <c r="K394" s="8" t="str">
        <f t="shared" si="93"/>
        <v>Brucella abortus 2308; accesion number NC_007618</v>
      </c>
      <c r="L394" s="3"/>
      <c r="M394" s="3"/>
      <c r="N394" s="3"/>
      <c r="O394" s="3"/>
      <c r="P394" s="3"/>
      <c r="Q394" s="3"/>
      <c r="R394" s="3"/>
      <c r="S394" s="3"/>
      <c r="T394" s="3"/>
      <c r="U394" s="3"/>
      <c r="V394" s="3"/>
      <c r="W394" s="3"/>
      <c r="X394" s="3"/>
      <c r="Y394" s="3"/>
      <c r="Z394" s="3"/>
    </row>
    <row r="395" ht="30.0" customHeight="1">
      <c r="A395" s="5" t="s">
        <v>1264</v>
      </c>
      <c r="B395" s="5" t="s">
        <v>1264</v>
      </c>
      <c r="C395" s="5" t="s">
        <v>1265</v>
      </c>
      <c r="D395" s="6"/>
      <c r="E395" s="5">
        <v>408518.0</v>
      </c>
      <c r="F395" s="5">
        <v>408622.0</v>
      </c>
      <c r="G395" s="5"/>
      <c r="H395" s="5" t="s">
        <v>52</v>
      </c>
      <c r="I395" s="5"/>
      <c r="J395" s="7" t="str">
        <f t="shared" si="92"/>
        <v>Chain et al. 2005. Infect Immun. 73:8353-61</v>
      </c>
      <c r="K395" s="8" t="str">
        <f t="shared" si="93"/>
        <v>Brucella abortus 2308; accesion number NC_007618</v>
      </c>
      <c r="L395" s="3"/>
      <c r="M395" s="3"/>
      <c r="N395" s="3"/>
      <c r="O395" s="3"/>
      <c r="P395" s="3"/>
      <c r="Q395" s="3"/>
      <c r="R395" s="3"/>
      <c r="S395" s="3"/>
      <c r="T395" s="3"/>
      <c r="U395" s="3"/>
      <c r="V395" s="3"/>
      <c r="W395" s="3"/>
      <c r="X395" s="3"/>
      <c r="Y395" s="3"/>
      <c r="Z395" s="3"/>
    </row>
    <row r="396" ht="30.0" customHeight="1">
      <c r="A396" s="5" t="s">
        <v>1266</v>
      </c>
      <c r="B396" s="5" t="s">
        <v>1267</v>
      </c>
      <c r="C396" s="5" t="s">
        <v>1268</v>
      </c>
      <c r="D396" s="6"/>
      <c r="E396" s="5">
        <v>408761.0</v>
      </c>
      <c r="F396" s="5">
        <v>409159.0</v>
      </c>
      <c r="G396" s="5"/>
      <c r="H396" s="5" t="s">
        <v>1269</v>
      </c>
      <c r="I396" s="5"/>
      <c r="J396" s="7" t="str">
        <f t="shared" si="92"/>
        <v>Chain et al. 2005. Infect Immun. 73:8353-61</v>
      </c>
      <c r="K396" s="8" t="str">
        <f t="shared" si="93"/>
        <v>Brucella abortus 2308; accesion number NC_007618</v>
      </c>
      <c r="L396" s="3"/>
      <c r="M396" s="3"/>
      <c r="N396" s="3"/>
      <c r="O396" s="3"/>
      <c r="P396" s="3"/>
      <c r="Q396" s="3"/>
      <c r="R396" s="3"/>
      <c r="S396" s="3"/>
      <c r="T396" s="3"/>
      <c r="U396" s="3"/>
      <c r="V396" s="3"/>
      <c r="W396" s="3"/>
      <c r="X396" s="3"/>
      <c r="Y396" s="3"/>
      <c r="Z396" s="3"/>
    </row>
    <row r="397" ht="30.0" customHeight="1">
      <c r="A397" s="5" t="s">
        <v>1270</v>
      </c>
      <c r="B397" s="5" t="s">
        <v>1271</v>
      </c>
      <c r="C397" s="5" t="s">
        <v>1272</v>
      </c>
      <c r="D397" s="6"/>
      <c r="E397" s="5">
        <v>409267.0</v>
      </c>
      <c r="F397" s="5">
        <v>410016.0</v>
      </c>
      <c r="G397" s="5"/>
      <c r="H397" s="5" t="s">
        <v>1273</v>
      </c>
      <c r="I397" s="5" t="s">
        <v>1274</v>
      </c>
      <c r="J397" s="7" t="str">
        <f t="shared" si="92"/>
        <v>Chain et al. 2005. Infect Immun. 73:8353-61</v>
      </c>
      <c r="K397" s="8" t="str">
        <f t="shared" si="93"/>
        <v>Brucella abortus 2308; accesion number NC_007618</v>
      </c>
      <c r="L397" s="3"/>
      <c r="M397" s="3"/>
      <c r="N397" s="3"/>
      <c r="O397" s="3"/>
      <c r="P397" s="3"/>
      <c r="Q397" s="3"/>
      <c r="R397" s="3"/>
      <c r="S397" s="3"/>
      <c r="T397" s="3"/>
      <c r="U397" s="3"/>
      <c r="V397" s="3"/>
      <c r="W397" s="3"/>
      <c r="X397" s="3"/>
      <c r="Y397" s="3"/>
      <c r="Z397" s="3"/>
    </row>
    <row r="398" ht="30.0" customHeight="1">
      <c r="A398" s="5" t="s">
        <v>1275</v>
      </c>
      <c r="B398" s="5" t="s">
        <v>1276</v>
      </c>
      <c r="C398" s="5" t="s">
        <v>1277</v>
      </c>
      <c r="D398" s="6"/>
      <c r="E398" s="5">
        <v>410084.0</v>
      </c>
      <c r="F398" s="5">
        <v>410311.0</v>
      </c>
      <c r="G398" s="5"/>
      <c r="H398" s="5" t="s">
        <v>1278</v>
      </c>
      <c r="I398" s="5" t="s">
        <v>1279</v>
      </c>
      <c r="J398" s="7" t="str">
        <f t="shared" si="92"/>
        <v>Chain et al. 2005. Infect Immun. 73:8353-61</v>
      </c>
      <c r="K398" s="8" t="str">
        <f t="shared" si="93"/>
        <v>Brucella abortus 2308; accesion number NC_007618</v>
      </c>
      <c r="L398" s="3"/>
      <c r="M398" s="3"/>
      <c r="N398" s="3"/>
      <c r="O398" s="3"/>
      <c r="P398" s="3"/>
      <c r="Q398" s="3"/>
      <c r="R398" s="3"/>
      <c r="S398" s="3"/>
      <c r="T398" s="3"/>
      <c r="U398" s="3"/>
      <c r="V398" s="3"/>
      <c r="W398" s="3"/>
      <c r="X398" s="3"/>
      <c r="Y398" s="3"/>
      <c r="Z398" s="3"/>
    </row>
    <row r="399" ht="30.0" customHeight="1">
      <c r="A399" s="5" t="s">
        <v>1280</v>
      </c>
      <c r="B399" s="5" t="s">
        <v>1281</v>
      </c>
      <c r="C399" s="5" t="s">
        <v>1282</v>
      </c>
      <c r="D399" s="6"/>
      <c r="E399" s="5">
        <v>410483.0</v>
      </c>
      <c r="F399" s="5">
        <v>411109.0</v>
      </c>
      <c r="G399" s="5"/>
      <c r="H399" s="5" t="s">
        <v>1283</v>
      </c>
      <c r="I399" s="5" t="s">
        <v>1284</v>
      </c>
      <c r="J399" s="7" t="str">
        <f t="shared" si="92"/>
        <v>Chain et al. 2005. Infect Immun. 73:8353-61</v>
      </c>
      <c r="K399" s="8" t="str">
        <f t="shared" si="93"/>
        <v>Brucella abortus 2308; accesion number NC_007618</v>
      </c>
      <c r="L399" s="3"/>
      <c r="M399" s="3"/>
      <c r="N399" s="3"/>
      <c r="O399" s="3"/>
      <c r="P399" s="3"/>
      <c r="Q399" s="3"/>
      <c r="R399" s="3"/>
      <c r="S399" s="3"/>
      <c r="T399" s="3"/>
      <c r="U399" s="3"/>
      <c r="V399" s="3"/>
      <c r="W399" s="3"/>
      <c r="X399" s="3"/>
      <c r="Y399" s="3"/>
      <c r="Z399" s="3"/>
    </row>
    <row r="400" ht="30.0" customHeight="1">
      <c r="A400" s="5" t="s">
        <v>1285</v>
      </c>
      <c r="B400" s="5" t="s">
        <v>1286</v>
      </c>
      <c r="C400" s="5" t="s">
        <v>1287</v>
      </c>
      <c r="D400" s="6"/>
      <c r="E400" s="5">
        <v>411120.0</v>
      </c>
      <c r="F400" s="5">
        <v>411599.0</v>
      </c>
      <c r="G400" s="5"/>
      <c r="H400" s="5" t="s">
        <v>1288</v>
      </c>
      <c r="I400" s="5" t="s">
        <v>1289</v>
      </c>
      <c r="J400" s="7" t="str">
        <f t="shared" si="92"/>
        <v>Chain et al. 2005. Infect Immun. 73:8353-61</v>
      </c>
      <c r="K400" s="8" t="str">
        <f t="shared" si="93"/>
        <v>Brucella abortus 2308; accesion number NC_007618</v>
      </c>
      <c r="L400" s="3"/>
      <c r="M400" s="3"/>
      <c r="N400" s="3"/>
      <c r="O400" s="3"/>
      <c r="P400" s="3"/>
      <c r="Q400" s="3"/>
      <c r="R400" s="3"/>
      <c r="S400" s="3"/>
      <c r="T400" s="3"/>
      <c r="U400" s="3"/>
      <c r="V400" s="3"/>
      <c r="W400" s="3"/>
      <c r="X400" s="3"/>
      <c r="Y400" s="3"/>
      <c r="Z400" s="3"/>
    </row>
    <row r="401" ht="30.0" customHeight="1">
      <c r="A401" s="5" t="s">
        <v>1290</v>
      </c>
      <c r="B401" s="5" t="s">
        <v>1291</v>
      </c>
      <c r="C401" s="5" t="s">
        <v>1292</v>
      </c>
      <c r="D401" s="6"/>
      <c r="E401" s="5">
        <v>411722.0</v>
      </c>
      <c r="F401" s="5">
        <v>412384.0</v>
      </c>
      <c r="G401" s="5" t="s">
        <v>35</v>
      </c>
      <c r="H401" s="5" t="s">
        <v>1293</v>
      </c>
      <c r="I401" s="5" t="s">
        <v>1294</v>
      </c>
      <c r="J401" s="7" t="str">
        <f t="shared" si="92"/>
        <v>Chain et al. 2005. Infect Immun. 73:8353-61</v>
      </c>
      <c r="K401" s="8" t="str">
        <f t="shared" si="93"/>
        <v>Brucella abortus 2308; accesion number NC_007618</v>
      </c>
      <c r="L401" s="3"/>
      <c r="M401" s="3"/>
      <c r="N401" s="3"/>
      <c r="O401" s="3"/>
      <c r="P401" s="3"/>
      <c r="Q401" s="3"/>
      <c r="R401" s="3"/>
      <c r="S401" s="3"/>
      <c r="T401" s="3"/>
      <c r="U401" s="3"/>
      <c r="V401" s="3"/>
      <c r="W401" s="3"/>
      <c r="X401" s="3"/>
      <c r="Y401" s="3"/>
      <c r="Z401" s="3"/>
    </row>
    <row r="402" ht="30.0" customHeight="1">
      <c r="A402" s="5" t="s">
        <v>1295</v>
      </c>
      <c r="B402" s="5" t="s">
        <v>1295</v>
      </c>
      <c r="C402" s="5" t="s">
        <v>1296</v>
      </c>
      <c r="D402" s="6"/>
      <c r="E402" s="5">
        <v>412561.0</v>
      </c>
      <c r="F402" s="5">
        <v>413733.0</v>
      </c>
      <c r="G402" s="5" t="s">
        <v>35</v>
      </c>
      <c r="H402" s="5" t="s">
        <v>1297</v>
      </c>
      <c r="I402" s="5"/>
      <c r="J402" s="7" t="str">
        <f t="shared" si="92"/>
        <v>Chain et al. 2005. Infect Immun. 73:8353-61</v>
      </c>
      <c r="K402" s="8" t="str">
        <f t="shared" si="93"/>
        <v>Brucella abortus 2308; accesion number NC_007618</v>
      </c>
      <c r="L402" s="3"/>
      <c r="M402" s="3"/>
      <c r="N402" s="3"/>
      <c r="O402" s="3"/>
      <c r="P402" s="3"/>
      <c r="Q402" s="3"/>
      <c r="R402" s="3"/>
      <c r="S402" s="3"/>
      <c r="T402" s="3"/>
      <c r="U402" s="3"/>
      <c r="V402" s="3"/>
      <c r="W402" s="3"/>
      <c r="X402" s="3"/>
      <c r="Y402" s="3"/>
      <c r="Z402" s="3"/>
    </row>
    <row r="403" ht="30.0" customHeight="1">
      <c r="A403" s="5" t="s">
        <v>1298</v>
      </c>
      <c r="B403" s="5" t="s">
        <v>1298</v>
      </c>
      <c r="C403" s="5" t="s">
        <v>1299</v>
      </c>
      <c r="D403" s="6"/>
      <c r="E403" s="5">
        <v>413869.0</v>
      </c>
      <c r="F403" s="5">
        <v>414375.0</v>
      </c>
      <c r="G403" s="5"/>
      <c r="H403" s="5" t="s">
        <v>1300</v>
      </c>
      <c r="I403" s="5"/>
      <c r="J403" s="7" t="str">
        <f t="shared" si="92"/>
        <v>Chain et al. 2005. Infect Immun. 73:8353-61</v>
      </c>
      <c r="K403" s="8" t="str">
        <f t="shared" si="93"/>
        <v>Brucella abortus 2308; accesion number NC_007618</v>
      </c>
      <c r="L403" s="3"/>
      <c r="M403" s="3"/>
      <c r="N403" s="3"/>
      <c r="O403" s="3"/>
      <c r="P403" s="3"/>
      <c r="Q403" s="3"/>
      <c r="R403" s="3"/>
      <c r="S403" s="3"/>
      <c r="T403" s="3"/>
      <c r="U403" s="3"/>
      <c r="V403" s="3"/>
      <c r="W403" s="3"/>
      <c r="X403" s="3"/>
      <c r="Y403" s="3"/>
      <c r="Z403" s="3"/>
    </row>
    <row r="404" ht="30.0" customHeight="1">
      <c r="A404" s="5" t="s">
        <v>1301</v>
      </c>
      <c r="B404" s="5" t="s">
        <v>1301</v>
      </c>
      <c r="C404" s="5" t="s">
        <v>1302</v>
      </c>
      <c r="D404" s="6"/>
      <c r="E404" s="5">
        <v>414455.0</v>
      </c>
      <c r="F404" s="5">
        <v>414727.0</v>
      </c>
      <c r="G404" s="5" t="s">
        <v>35</v>
      </c>
      <c r="H404" s="5" t="s">
        <v>52</v>
      </c>
      <c r="I404" s="5"/>
      <c r="J404" s="7" t="str">
        <f t="shared" si="92"/>
        <v>Chain et al. 2005. Infect Immun. 73:8353-61</v>
      </c>
      <c r="K404" s="8" t="str">
        <f t="shared" si="93"/>
        <v>Brucella abortus 2308; accesion number NC_007618</v>
      </c>
      <c r="L404" s="3"/>
      <c r="M404" s="3"/>
      <c r="N404" s="3"/>
      <c r="O404" s="3"/>
      <c r="P404" s="3"/>
      <c r="Q404" s="3"/>
      <c r="R404" s="3"/>
      <c r="S404" s="3"/>
      <c r="T404" s="3"/>
      <c r="U404" s="3"/>
      <c r="V404" s="3"/>
      <c r="W404" s="3"/>
      <c r="X404" s="3"/>
      <c r="Y404" s="3"/>
      <c r="Z404" s="3"/>
    </row>
    <row r="405" ht="30.0" customHeight="1">
      <c r="A405" s="5" t="s">
        <v>1303</v>
      </c>
      <c r="B405" s="5" t="s">
        <v>1303</v>
      </c>
      <c r="C405" s="5" t="s">
        <v>1304</v>
      </c>
      <c r="D405" s="6"/>
      <c r="E405" s="5">
        <v>414717.0</v>
      </c>
      <c r="F405" s="5">
        <v>414824.0</v>
      </c>
      <c r="G405" s="5"/>
      <c r="H405" s="5" t="s">
        <v>52</v>
      </c>
      <c r="I405" s="5"/>
      <c r="J405" s="7" t="str">
        <f t="shared" si="92"/>
        <v>Chain et al. 2005. Infect Immun. 73:8353-61</v>
      </c>
      <c r="K405" s="8" t="str">
        <f t="shared" si="93"/>
        <v>Brucella abortus 2308; accesion number NC_007618</v>
      </c>
      <c r="L405" s="3"/>
      <c r="M405" s="3"/>
      <c r="N405" s="3"/>
      <c r="O405" s="3"/>
      <c r="P405" s="3"/>
      <c r="Q405" s="3"/>
      <c r="R405" s="3"/>
      <c r="S405" s="3"/>
      <c r="T405" s="3"/>
      <c r="U405" s="3"/>
      <c r="V405" s="3"/>
      <c r="W405" s="3"/>
      <c r="X405" s="3"/>
      <c r="Y405" s="3"/>
      <c r="Z405" s="3"/>
    </row>
    <row r="406" ht="30.0" customHeight="1">
      <c r="A406" s="5" t="s">
        <v>1305</v>
      </c>
      <c r="B406" s="5" t="s">
        <v>1305</v>
      </c>
      <c r="C406" s="5" t="s">
        <v>1306</v>
      </c>
      <c r="D406" s="6"/>
      <c r="E406" s="5">
        <v>414871.0</v>
      </c>
      <c r="F406" s="5">
        <v>415146.0</v>
      </c>
      <c r="G406" s="5" t="s">
        <v>35</v>
      </c>
      <c r="H406" s="5" t="s">
        <v>52</v>
      </c>
      <c r="I406" s="5"/>
      <c r="J406" s="7" t="str">
        <f t="shared" si="92"/>
        <v>Chain et al. 2005. Infect Immun. 73:8353-61</v>
      </c>
      <c r="K406" s="8" t="str">
        <f t="shared" si="93"/>
        <v>Brucella abortus 2308; accesion number NC_007618</v>
      </c>
      <c r="L406" s="3"/>
      <c r="M406" s="3"/>
      <c r="N406" s="3"/>
      <c r="O406" s="3"/>
      <c r="P406" s="3"/>
      <c r="Q406" s="3"/>
      <c r="R406" s="3"/>
      <c r="S406" s="3"/>
      <c r="T406" s="3"/>
      <c r="U406" s="3"/>
      <c r="V406" s="3"/>
      <c r="W406" s="3"/>
      <c r="X406" s="3"/>
      <c r="Y406" s="3"/>
      <c r="Z406" s="3"/>
    </row>
    <row r="407" ht="30.0" customHeight="1">
      <c r="A407" s="5" t="s">
        <v>1307</v>
      </c>
      <c r="B407" s="5" t="s">
        <v>1307</v>
      </c>
      <c r="C407" s="5" t="s">
        <v>1308</v>
      </c>
      <c r="D407" s="6"/>
      <c r="E407" s="5">
        <v>415218.0</v>
      </c>
      <c r="F407" s="5">
        <v>415451.0</v>
      </c>
      <c r="G407" s="5" t="s">
        <v>35</v>
      </c>
      <c r="H407" s="5" t="s">
        <v>52</v>
      </c>
      <c r="I407" s="5"/>
      <c r="J407" s="7" t="str">
        <f t="shared" si="92"/>
        <v>Chain et al. 2005. Infect Immun. 73:8353-61</v>
      </c>
      <c r="K407" s="8" t="str">
        <f t="shared" si="93"/>
        <v>Brucella abortus 2308; accesion number NC_007618</v>
      </c>
      <c r="L407" s="3"/>
      <c r="M407" s="3"/>
      <c r="N407" s="3"/>
      <c r="O407" s="3"/>
      <c r="P407" s="3"/>
      <c r="Q407" s="3"/>
      <c r="R407" s="3"/>
      <c r="S407" s="3"/>
      <c r="T407" s="3"/>
      <c r="U407" s="3"/>
      <c r="V407" s="3"/>
      <c r="W407" s="3"/>
      <c r="X407" s="3"/>
      <c r="Y407" s="3"/>
      <c r="Z407" s="3"/>
    </row>
    <row r="408" ht="30.0" customHeight="1">
      <c r="A408" s="5" t="s">
        <v>1309</v>
      </c>
      <c r="B408" s="5" t="s">
        <v>1309</v>
      </c>
      <c r="C408" s="5" t="s">
        <v>1310</v>
      </c>
      <c r="D408" s="6"/>
      <c r="E408" s="5">
        <v>415414.0</v>
      </c>
      <c r="F408" s="5">
        <v>415560.0</v>
      </c>
      <c r="G408" s="5" t="s">
        <v>35</v>
      </c>
      <c r="H408" s="5" t="s">
        <v>52</v>
      </c>
      <c r="I408" s="5"/>
      <c r="J408" s="7" t="str">
        <f t="shared" si="92"/>
        <v>Chain et al. 2005. Infect Immun. 73:8353-61</v>
      </c>
      <c r="K408" s="8" t="str">
        <f t="shared" si="93"/>
        <v>Brucella abortus 2308; accesion number NC_007618</v>
      </c>
      <c r="L408" s="3"/>
      <c r="M408" s="3"/>
      <c r="N408" s="3"/>
      <c r="O408" s="3"/>
      <c r="P408" s="3"/>
      <c r="Q408" s="3"/>
      <c r="R408" s="3"/>
      <c r="S408" s="3"/>
      <c r="T408" s="3"/>
      <c r="U408" s="3"/>
      <c r="V408" s="3"/>
      <c r="W408" s="3"/>
      <c r="X408" s="3"/>
      <c r="Y408" s="3"/>
      <c r="Z408" s="3"/>
    </row>
    <row r="409" ht="30.0" customHeight="1">
      <c r="A409" s="5" t="s">
        <v>1311</v>
      </c>
      <c r="B409" s="5" t="s">
        <v>1312</v>
      </c>
      <c r="C409" s="5" t="s">
        <v>1313</v>
      </c>
      <c r="D409" s="6"/>
      <c r="E409" s="5">
        <v>415505.0</v>
      </c>
      <c r="F409" s="5">
        <v>416404.0</v>
      </c>
      <c r="G409" s="5" t="s">
        <v>35</v>
      </c>
      <c r="H409" s="5" t="s">
        <v>1314</v>
      </c>
      <c r="I409" s="5" t="s">
        <v>1315</v>
      </c>
      <c r="J409" s="7" t="str">
        <f t="shared" si="92"/>
        <v>Chain et al. 2005. Infect Immun. 73:8353-61</v>
      </c>
      <c r="K409" s="8" t="str">
        <f t="shared" si="93"/>
        <v>Brucella abortus 2308; accesion number NC_007618</v>
      </c>
      <c r="L409" s="3"/>
      <c r="M409" s="3"/>
      <c r="N409" s="3"/>
      <c r="O409" s="3"/>
      <c r="P409" s="3"/>
      <c r="Q409" s="3"/>
      <c r="R409" s="3"/>
      <c r="S409" s="3"/>
      <c r="T409" s="3"/>
      <c r="U409" s="3"/>
      <c r="V409" s="3"/>
      <c r="W409" s="3"/>
      <c r="X409" s="3"/>
      <c r="Y409" s="3"/>
      <c r="Z409" s="3"/>
    </row>
    <row r="410" ht="30.0" customHeight="1">
      <c r="A410" s="5" t="s">
        <v>1316</v>
      </c>
      <c r="B410" s="5" t="s">
        <v>1316</v>
      </c>
      <c r="C410" s="5" t="s">
        <v>1317</v>
      </c>
      <c r="D410" s="6"/>
      <c r="E410" s="5">
        <v>416434.0</v>
      </c>
      <c r="F410" s="5">
        <v>416655.0</v>
      </c>
      <c r="G410" s="5" t="s">
        <v>35</v>
      </c>
      <c r="H410" s="5" t="s">
        <v>52</v>
      </c>
      <c r="I410" s="5"/>
      <c r="J410" s="7" t="str">
        <f t="shared" si="92"/>
        <v>Chain et al. 2005. Infect Immun. 73:8353-61</v>
      </c>
      <c r="K410" s="8" t="str">
        <f t="shared" si="93"/>
        <v>Brucella abortus 2308; accesion number NC_007618</v>
      </c>
      <c r="L410" s="3"/>
      <c r="M410" s="3"/>
      <c r="N410" s="3"/>
      <c r="O410" s="3"/>
      <c r="P410" s="3"/>
      <c r="Q410" s="3"/>
      <c r="R410" s="3"/>
      <c r="S410" s="3"/>
      <c r="T410" s="3"/>
      <c r="U410" s="3"/>
      <c r="V410" s="3"/>
      <c r="W410" s="3"/>
      <c r="X410" s="3"/>
      <c r="Y410" s="3"/>
      <c r="Z410" s="3"/>
    </row>
    <row r="411" ht="30.0" customHeight="1">
      <c r="A411" s="5" t="s">
        <v>1318</v>
      </c>
      <c r="B411" s="5" t="s">
        <v>1318</v>
      </c>
      <c r="C411" s="5" t="s">
        <v>1319</v>
      </c>
      <c r="D411" s="6"/>
      <c r="E411" s="5">
        <v>417086.0</v>
      </c>
      <c r="F411" s="5">
        <v>419377.0</v>
      </c>
      <c r="G411" s="5" t="s">
        <v>35</v>
      </c>
      <c r="H411" s="5" t="s">
        <v>503</v>
      </c>
      <c r="I411" s="5"/>
      <c r="J411" s="7" t="str">
        <f t="shared" si="92"/>
        <v>Chain et al. 2005. Infect Immun. 73:8353-61</v>
      </c>
      <c r="K411" s="8" t="str">
        <f t="shared" si="93"/>
        <v>Brucella abortus 2308; accesion number NC_007618</v>
      </c>
      <c r="L411" s="3"/>
      <c r="M411" s="3"/>
      <c r="N411" s="3"/>
      <c r="O411" s="3"/>
      <c r="P411" s="3"/>
      <c r="Q411" s="3"/>
      <c r="R411" s="3"/>
      <c r="S411" s="3"/>
      <c r="T411" s="3"/>
      <c r="U411" s="3"/>
      <c r="V411" s="3"/>
      <c r="W411" s="3"/>
      <c r="X411" s="3"/>
      <c r="Y411" s="3"/>
      <c r="Z411" s="3"/>
    </row>
    <row r="412" ht="30.0" customHeight="1">
      <c r="A412" s="5" t="s">
        <v>1320</v>
      </c>
      <c r="B412" s="5" t="s">
        <v>1320</v>
      </c>
      <c r="C412" s="5" t="s">
        <v>1321</v>
      </c>
      <c r="D412" s="6"/>
      <c r="E412" s="5">
        <v>419316.0</v>
      </c>
      <c r="F412" s="5">
        <v>419531.0</v>
      </c>
      <c r="G412" s="5" t="s">
        <v>35</v>
      </c>
      <c r="H412" s="5" t="s">
        <v>52</v>
      </c>
      <c r="I412" s="5"/>
      <c r="J412" s="7" t="str">
        <f t="shared" si="92"/>
        <v>Chain et al. 2005. Infect Immun. 73:8353-61</v>
      </c>
      <c r="K412" s="8" t="str">
        <f t="shared" si="93"/>
        <v>Brucella abortus 2308; accesion number NC_007618</v>
      </c>
      <c r="L412" s="3"/>
      <c r="M412" s="3"/>
      <c r="N412" s="3"/>
      <c r="O412" s="3"/>
      <c r="P412" s="3"/>
      <c r="Q412" s="3"/>
      <c r="R412" s="3"/>
      <c r="S412" s="3"/>
      <c r="T412" s="3"/>
      <c r="U412" s="3"/>
      <c r="V412" s="3"/>
      <c r="W412" s="3"/>
      <c r="X412" s="3"/>
      <c r="Y412" s="3"/>
      <c r="Z412" s="3"/>
    </row>
    <row r="413" ht="30.0" customHeight="1">
      <c r="A413" s="5" t="s">
        <v>1322</v>
      </c>
      <c r="B413" s="5" t="s">
        <v>1322</v>
      </c>
      <c r="C413" s="5" t="s">
        <v>1323</v>
      </c>
      <c r="D413" s="6"/>
      <c r="E413" s="5">
        <v>419586.0</v>
      </c>
      <c r="F413" s="5">
        <v>420344.0</v>
      </c>
      <c r="G413" s="5" t="s">
        <v>35</v>
      </c>
      <c r="H413" s="5" t="s">
        <v>1324</v>
      </c>
      <c r="I413" s="5"/>
      <c r="J413" s="7" t="str">
        <f t="shared" si="92"/>
        <v>Chain et al. 2005. Infect Immun. 73:8353-61</v>
      </c>
      <c r="K413" s="8" t="str">
        <f t="shared" si="93"/>
        <v>Brucella abortus 2308; accesion number NC_007618</v>
      </c>
      <c r="L413" s="3"/>
      <c r="M413" s="3"/>
      <c r="N413" s="3"/>
      <c r="O413" s="3"/>
      <c r="P413" s="3"/>
      <c r="Q413" s="3"/>
      <c r="R413" s="3"/>
      <c r="S413" s="3"/>
      <c r="T413" s="3"/>
      <c r="U413" s="3"/>
      <c r="V413" s="3"/>
      <c r="W413" s="3"/>
      <c r="X413" s="3"/>
      <c r="Y413" s="3"/>
      <c r="Z413" s="3"/>
    </row>
    <row r="414" ht="30.0" customHeight="1">
      <c r="A414" s="5" t="s">
        <v>1325</v>
      </c>
      <c r="B414" s="5" t="s">
        <v>1325</v>
      </c>
      <c r="C414" s="5" t="s">
        <v>1326</v>
      </c>
      <c r="D414" s="6"/>
      <c r="E414" s="5">
        <v>420365.0</v>
      </c>
      <c r="F414" s="5">
        <v>420592.0</v>
      </c>
      <c r="G414" s="5" t="s">
        <v>35</v>
      </c>
      <c r="H414" s="5" t="s">
        <v>52</v>
      </c>
      <c r="I414" s="5"/>
      <c r="J414" s="7" t="str">
        <f t="shared" si="92"/>
        <v>Chain et al. 2005. Infect Immun. 73:8353-61</v>
      </c>
      <c r="K414" s="8" t="str">
        <f t="shared" si="93"/>
        <v>Brucella abortus 2308; accesion number NC_007618</v>
      </c>
      <c r="L414" s="3"/>
      <c r="M414" s="3"/>
      <c r="N414" s="3"/>
      <c r="O414" s="3"/>
      <c r="P414" s="3"/>
      <c r="Q414" s="3"/>
      <c r="R414" s="3"/>
      <c r="S414" s="3"/>
      <c r="T414" s="3"/>
      <c r="U414" s="3"/>
      <c r="V414" s="3"/>
      <c r="W414" s="3"/>
      <c r="X414" s="3"/>
      <c r="Y414" s="3"/>
      <c r="Z414" s="3"/>
    </row>
    <row r="415" ht="30.0" customHeight="1">
      <c r="A415" s="5" t="s">
        <v>1327</v>
      </c>
      <c r="B415" s="5" t="s">
        <v>1327</v>
      </c>
      <c r="C415" s="5" t="s">
        <v>1328</v>
      </c>
      <c r="D415" s="6"/>
      <c r="E415" s="5">
        <v>420855.0</v>
      </c>
      <c r="F415" s="5">
        <v>421877.0</v>
      </c>
      <c r="G415" s="5"/>
      <c r="H415" s="5" t="s">
        <v>1329</v>
      </c>
      <c r="I415" s="5"/>
      <c r="J415" s="7" t="str">
        <f t="shared" si="92"/>
        <v>Chain et al. 2005. Infect Immun. 73:8353-61</v>
      </c>
      <c r="K415" s="8" t="str">
        <f t="shared" si="93"/>
        <v>Brucella abortus 2308; accesion number NC_007618</v>
      </c>
      <c r="L415" s="3"/>
      <c r="M415" s="3"/>
      <c r="N415" s="3"/>
      <c r="O415" s="3"/>
      <c r="P415" s="3"/>
      <c r="Q415" s="3"/>
      <c r="R415" s="3"/>
      <c r="S415" s="3"/>
      <c r="T415" s="3"/>
      <c r="U415" s="3"/>
      <c r="V415" s="3"/>
      <c r="W415" s="3"/>
      <c r="X415" s="3"/>
      <c r="Y415" s="3"/>
      <c r="Z415" s="3"/>
    </row>
    <row r="416" ht="30.0" customHeight="1">
      <c r="A416" s="5" t="s">
        <v>1330</v>
      </c>
      <c r="B416" s="5" t="s">
        <v>1330</v>
      </c>
      <c r="C416" s="5" t="s">
        <v>1331</v>
      </c>
      <c r="D416" s="6"/>
      <c r="E416" s="5">
        <v>422181.0</v>
      </c>
      <c r="F416" s="5">
        <v>424046.0</v>
      </c>
      <c r="G416" s="5"/>
      <c r="H416" s="5" t="s">
        <v>52</v>
      </c>
      <c r="I416" s="5"/>
      <c r="J416" s="7" t="str">
        <f t="shared" si="92"/>
        <v>Chain et al. 2005. Infect Immun. 73:8353-61</v>
      </c>
      <c r="K416" s="8" t="str">
        <f t="shared" si="93"/>
        <v>Brucella abortus 2308; accesion number NC_007618</v>
      </c>
      <c r="L416" s="3"/>
      <c r="M416" s="3"/>
      <c r="N416" s="3"/>
      <c r="O416" s="3"/>
      <c r="P416" s="3"/>
      <c r="Q416" s="3"/>
      <c r="R416" s="3"/>
      <c r="S416" s="3"/>
      <c r="T416" s="3"/>
      <c r="U416" s="3"/>
      <c r="V416" s="3"/>
      <c r="W416" s="3"/>
      <c r="X416" s="3"/>
      <c r="Y416" s="3"/>
      <c r="Z416" s="3"/>
    </row>
    <row r="417" ht="30.0" customHeight="1">
      <c r="A417" s="5" t="s">
        <v>1332</v>
      </c>
      <c r="B417" s="5" t="s">
        <v>1333</v>
      </c>
      <c r="C417" s="5" t="s">
        <v>1334</v>
      </c>
      <c r="D417" s="6"/>
      <c r="E417" s="5">
        <v>424198.0</v>
      </c>
      <c r="F417" s="5">
        <v>425124.0</v>
      </c>
      <c r="G417" s="5"/>
      <c r="H417" s="5" t="s">
        <v>1335</v>
      </c>
      <c r="I417" s="5" t="s">
        <v>1336</v>
      </c>
      <c r="J417" s="7" t="str">
        <f t="shared" si="92"/>
        <v>Chain et al. 2005. Infect Immun. 73:8353-61</v>
      </c>
      <c r="K417" s="8" t="str">
        <f t="shared" si="93"/>
        <v>Brucella abortus 2308; accesion number NC_007618</v>
      </c>
      <c r="L417" s="3"/>
      <c r="M417" s="3"/>
      <c r="N417" s="3"/>
      <c r="O417" s="3"/>
      <c r="P417" s="3"/>
      <c r="Q417" s="3"/>
      <c r="R417" s="3"/>
      <c r="S417" s="3"/>
      <c r="T417" s="3"/>
      <c r="U417" s="3"/>
      <c r="V417" s="3"/>
      <c r="W417" s="3"/>
      <c r="X417" s="3"/>
      <c r="Y417" s="3"/>
      <c r="Z417" s="3"/>
    </row>
    <row r="418" ht="30.0" customHeight="1">
      <c r="A418" s="5" t="s">
        <v>1337</v>
      </c>
      <c r="B418" s="5" t="s">
        <v>1337</v>
      </c>
      <c r="C418" s="5" t="s">
        <v>1338</v>
      </c>
      <c r="D418" s="6"/>
      <c r="E418" s="5">
        <v>425130.0</v>
      </c>
      <c r="F418" s="5">
        <v>425243.0</v>
      </c>
      <c r="G418" s="5"/>
      <c r="H418" s="5" t="s">
        <v>52</v>
      </c>
      <c r="I418" s="5"/>
      <c r="J418" s="7" t="str">
        <f t="shared" si="92"/>
        <v>Chain et al. 2005. Infect Immun. 73:8353-61</v>
      </c>
      <c r="K418" s="8" t="str">
        <f t="shared" si="93"/>
        <v>Brucella abortus 2308; accesion number NC_007618</v>
      </c>
      <c r="L418" s="3"/>
      <c r="M418" s="3"/>
      <c r="N418" s="3"/>
      <c r="O418" s="3"/>
      <c r="P418" s="3"/>
      <c r="Q418" s="3"/>
      <c r="R418" s="3"/>
      <c r="S418" s="3"/>
      <c r="T418" s="3"/>
      <c r="U418" s="3"/>
      <c r="V418" s="3"/>
      <c r="W418" s="3"/>
      <c r="X418" s="3"/>
      <c r="Y418" s="3"/>
      <c r="Z418" s="3"/>
    </row>
    <row r="419" ht="30.0" customHeight="1">
      <c r="A419" s="5" t="s">
        <v>1339</v>
      </c>
      <c r="B419" s="5" t="s">
        <v>1340</v>
      </c>
      <c r="C419" s="5" t="s">
        <v>1341</v>
      </c>
      <c r="D419" s="6"/>
      <c r="E419" s="5">
        <v>425243.0</v>
      </c>
      <c r="F419" s="5">
        <v>427576.0</v>
      </c>
      <c r="G419" s="5"/>
      <c r="H419" s="5" t="s">
        <v>1342</v>
      </c>
      <c r="I419" s="5" t="s">
        <v>1343</v>
      </c>
      <c r="J419" s="7" t="str">
        <f t="shared" si="92"/>
        <v>Chain et al. 2005. Infect Immun. 73:8353-61</v>
      </c>
      <c r="K419" s="8" t="str">
        <f t="shared" si="93"/>
        <v>Brucella abortus 2308; accesion number NC_007618</v>
      </c>
      <c r="L419" s="3"/>
      <c r="M419" s="3"/>
      <c r="N419" s="3"/>
      <c r="O419" s="3"/>
      <c r="P419" s="3"/>
      <c r="Q419" s="3"/>
      <c r="R419" s="3"/>
      <c r="S419" s="3"/>
      <c r="T419" s="3"/>
      <c r="U419" s="3"/>
      <c r="V419" s="3"/>
      <c r="W419" s="3"/>
      <c r="X419" s="3"/>
      <c r="Y419" s="3"/>
      <c r="Z419" s="3"/>
    </row>
    <row r="420" ht="30.0" customHeight="1">
      <c r="A420" s="5" t="s">
        <v>1344</v>
      </c>
      <c r="B420" s="5" t="s">
        <v>1344</v>
      </c>
      <c r="C420" s="5" t="s">
        <v>1345</v>
      </c>
      <c r="D420" s="6"/>
      <c r="E420" s="5">
        <v>427715.0</v>
      </c>
      <c r="F420" s="5">
        <v>428686.0</v>
      </c>
      <c r="G420" s="5"/>
      <c r="H420" s="5" t="s">
        <v>1346</v>
      </c>
      <c r="I420" s="5"/>
      <c r="J420" s="7" t="str">
        <f t="shared" si="92"/>
        <v>Chain et al. 2005. Infect Immun. 73:8353-61</v>
      </c>
      <c r="K420" s="8" t="str">
        <f t="shared" si="93"/>
        <v>Brucella abortus 2308; accesion number NC_007618</v>
      </c>
      <c r="L420" s="3"/>
      <c r="M420" s="3"/>
      <c r="N420" s="3"/>
      <c r="O420" s="3"/>
      <c r="P420" s="3"/>
      <c r="Q420" s="3"/>
      <c r="R420" s="3"/>
      <c r="S420" s="3"/>
      <c r="T420" s="3"/>
      <c r="U420" s="3"/>
      <c r="V420" s="3"/>
      <c r="W420" s="3"/>
      <c r="X420" s="3"/>
      <c r="Y420" s="3"/>
      <c r="Z420" s="3"/>
    </row>
    <row r="421" ht="30.0" customHeight="1">
      <c r="A421" s="5" t="s">
        <v>1347</v>
      </c>
      <c r="B421" s="5" t="s">
        <v>1347</v>
      </c>
      <c r="C421" s="5" t="s">
        <v>1348</v>
      </c>
      <c r="D421" s="6"/>
      <c r="E421" s="5">
        <v>428712.0</v>
      </c>
      <c r="F421" s="5">
        <v>430124.0</v>
      </c>
      <c r="G421" s="5"/>
      <c r="H421" s="5" t="s">
        <v>1349</v>
      </c>
      <c r="I421" s="5"/>
      <c r="J421" s="7" t="str">
        <f t="shared" si="92"/>
        <v>Chain et al. 2005. Infect Immun. 73:8353-61</v>
      </c>
      <c r="K421" s="8" t="str">
        <f t="shared" si="93"/>
        <v>Brucella abortus 2308; accesion number NC_007618</v>
      </c>
      <c r="L421" s="3"/>
      <c r="M421" s="3"/>
      <c r="N421" s="3"/>
      <c r="O421" s="3"/>
      <c r="P421" s="3"/>
      <c r="Q421" s="3"/>
      <c r="R421" s="3"/>
      <c r="S421" s="3"/>
      <c r="T421" s="3"/>
      <c r="U421" s="3"/>
      <c r="V421" s="3"/>
      <c r="W421" s="3"/>
      <c r="X421" s="3"/>
      <c r="Y421" s="3"/>
      <c r="Z421" s="3"/>
    </row>
    <row r="422" ht="30.0" customHeight="1">
      <c r="A422" s="5" t="s">
        <v>1350</v>
      </c>
      <c r="B422" s="5" t="s">
        <v>1350</v>
      </c>
      <c r="C422" s="5" t="s">
        <v>1351</v>
      </c>
      <c r="D422" s="6"/>
      <c r="E422" s="5">
        <v>430162.0</v>
      </c>
      <c r="F422" s="5">
        <v>430479.0</v>
      </c>
      <c r="G422" s="5" t="s">
        <v>35</v>
      </c>
      <c r="H422" s="5" t="s">
        <v>1352</v>
      </c>
      <c r="I422" s="5"/>
      <c r="J422" s="7" t="str">
        <f t="shared" si="92"/>
        <v>Chain et al. 2005. Infect Immun. 73:8353-61</v>
      </c>
      <c r="K422" s="8" t="str">
        <f t="shared" si="93"/>
        <v>Brucella abortus 2308; accesion number NC_007618</v>
      </c>
      <c r="L422" s="3"/>
      <c r="M422" s="3"/>
      <c r="N422" s="3"/>
      <c r="O422" s="3"/>
      <c r="P422" s="3"/>
      <c r="Q422" s="3"/>
      <c r="R422" s="3"/>
      <c r="S422" s="3"/>
      <c r="T422" s="3"/>
      <c r="U422" s="3"/>
      <c r="V422" s="3"/>
      <c r="W422" s="3"/>
      <c r="X422" s="3"/>
      <c r="Y422" s="3"/>
      <c r="Z422" s="3"/>
    </row>
    <row r="423" ht="30.0" customHeight="1">
      <c r="A423" s="5" t="s">
        <v>1353</v>
      </c>
      <c r="B423" s="5" t="s">
        <v>1353</v>
      </c>
      <c r="C423" s="5" t="s">
        <v>1354</v>
      </c>
      <c r="D423" s="6"/>
      <c r="E423" s="5">
        <v>430476.0</v>
      </c>
      <c r="F423" s="5">
        <v>430736.0</v>
      </c>
      <c r="G423" s="5" t="s">
        <v>35</v>
      </c>
      <c r="H423" s="5" t="s">
        <v>1355</v>
      </c>
      <c r="I423" s="5"/>
      <c r="J423" s="7" t="str">
        <f t="shared" si="92"/>
        <v>Chain et al. 2005. Infect Immun. 73:8353-61</v>
      </c>
      <c r="K423" s="8" t="str">
        <f t="shared" si="93"/>
        <v>Brucella abortus 2308; accesion number NC_007618</v>
      </c>
      <c r="L423" s="3"/>
      <c r="M423" s="3"/>
      <c r="N423" s="3"/>
      <c r="O423" s="3"/>
      <c r="P423" s="3"/>
      <c r="Q423" s="3"/>
      <c r="R423" s="3"/>
      <c r="S423" s="3"/>
      <c r="T423" s="3"/>
      <c r="U423" s="3"/>
      <c r="V423" s="3"/>
      <c r="W423" s="3"/>
      <c r="X423" s="3"/>
      <c r="Y423" s="3"/>
      <c r="Z423" s="3"/>
    </row>
    <row r="424" ht="30.0" customHeight="1">
      <c r="A424" s="5" t="s">
        <v>1356</v>
      </c>
      <c r="B424" s="5" t="s">
        <v>1356</v>
      </c>
      <c r="C424" s="5" t="s">
        <v>1357</v>
      </c>
      <c r="D424" s="6"/>
      <c r="E424" s="5">
        <v>430984.0</v>
      </c>
      <c r="F424" s="5">
        <v>431550.0</v>
      </c>
      <c r="G424" s="5"/>
      <c r="H424" s="5" t="s">
        <v>52</v>
      </c>
      <c r="I424" s="5"/>
      <c r="J424" s="7" t="str">
        <f t="shared" si="92"/>
        <v>Chain et al. 2005. Infect Immun. 73:8353-61</v>
      </c>
      <c r="K424" s="8" t="str">
        <f t="shared" si="93"/>
        <v>Brucella abortus 2308; accesion number NC_007618</v>
      </c>
      <c r="L424" s="3"/>
      <c r="M424" s="3"/>
      <c r="N424" s="3"/>
      <c r="O424" s="3"/>
      <c r="P424" s="3"/>
      <c r="Q424" s="3"/>
      <c r="R424" s="3"/>
      <c r="S424" s="3"/>
      <c r="T424" s="3"/>
      <c r="U424" s="3"/>
      <c r="V424" s="3"/>
      <c r="W424" s="3"/>
      <c r="X424" s="3"/>
      <c r="Y424" s="3"/>
      <c r="Z424" s="3"/>
    </row>
    <row r="425" ht="30.0" customHeight="1">
      <c r="A425" s="5" t="s">
        <v>1358</v>
      </c>
      <c r="B425" s="5" t="s">
        <v>1358</v>
      </c>
      <c r="C425" s="5" t="s">
        <v>1359</v>
      </c>
      <c r="D425" s="6"/>
      <c r="E425" s="5">
        <v>431693.0</v>
      </c>
      <c r="F425" s="5">
        <v>432445.0</v>
      </c>
      <c r="G425" s="5" t="s">
        <v>35</v>
      </c>
      <c r="H425" s="5" t="s">
        <v>65</v>
      </c>
      <c r="I425" s="5" t="s">
        <v>66</v>
      </c>
      <c r="J425" s="7" t="str">
        <f t="shared" si="92"/>
        <v>Chain et al. 2005. Infect Immun. 73:8353-61</v>
      </c>
      <c r="K425" s="8" t="str">
        <f t="shared" si="93"/>
        <v>Brucella abortus 2308; accesion number NC_007618</v>
      </c>
      <c r="L425" s="3"/>
      <c r="M425" s="3"/>
      <c r="N425" s="3"/>
      <c r="O425" s="3"/>
      <c r="P425" s="3"/>
      <c r="Q425" s="3"/>
      <c r="R425" s="3"/>
      <c r="S425" s="3"/>
      <c r="T425" s="3"/>
      <c r="U425" s="3"/>
      <c r="V425" s="3"/>
      <c r="W425" s="3"/>
      <c r="X425" s="3"/>
      <c r="Y425" s="3"/>
      <c r="Z425" s="3"/>
    </row>
    <row r="426" ht="30.0" customHeight="1">
      <c r="A426" s="5" t="s">
        <v>1360</v>
      </c>
      <c r="B426" s="5" t="s">
        <v>1360</v>
      </c>
      <c r="C426" s="5" t="s">
        <v>1361</v>
      </c>
      <c r="D426" s="6"/>
      <c r="E426" s="5">
        <v>432448.0</v>
      </c>
      <c r="F426" s="5">
        <v>434226.0</v>
      </c>
      <c r="G426" s="5" t="s">
        <v>35</v>
      </c>
      <c r="H426" s="5" t="s">
        <v>1362</v>
      </c>
      <c r="I426" s="5"/>
      <c r="J426" s="7" t="str">
        <f t="shared" si="92"/>
        <v>Chain et al. 2005. Infect Immun. 73:8353-61</v>
      </c>
      <c r="K426" s="8" t="str">
        <f t="shared" si="93"/>
        <v>Brucella abortus 2308; accesion number NC_007618</v>
      </c>
      <c r="L426" s="3"/>
      <c r="M426" s="3"/>
      <c r="N426" s="3"/>
      <c r="O426" s="3"/>
      <c r="P426" s="3"/>
      <c r="Q426" s="3"/>
      <c r="R426" s="3"/>
      <c r="S426" s="3"/>
      <c r="T426" s="3"/>
      <c r="U426" s="3"/>
      <c r="V426" s="3"/>
      <c r="W426" s="3"/>
      <c r="X426" s="3"/>
      <c r="Y426" s="3"/>
      <c r="Z426" s="3"/>
    </row>
    <row r="427" ht="30.0" customHeight="1">
      <c r="A427" s="5" t="s">
        <v>1363</v>
      </c>
      <c r="B427" s="5" t="s">
        <v>1364</v>
      </c>
      <c r="C427" s="5" t="s">
        <v>1365</v>
      </c>
      <c r="D427" s="6"/>
      <c r="E427" s="5">
        <v>434544.0</v>
      </c>
      <c r="F427" s="5">
        <v>435689.0</v>
      </c>
      <c r="G427" s="5"/>
      <c r="H427" s="5" t="s">
        <v>1366</v>
      </c>
      <c r="I427" s="5"/>
      <c r="J427" s="8" t="str">
        <f>HYPERLINK("http://www.ncbi.nlm.nih.gov/pubmed/?term=21856843","Petersen et al. 2011. J Bacteriol. 193:5683-5691")</f>
        <v>Petersen et al. 2011. J Bacteriol. 193:5683-5691</v>
      </c>
      <c r="K427" s="9"/>
      <c r="L427" s="9"/>
      <c r="M427" s="3"/>
      <c r="N427" s="3"/>
      <c r="O427" s="3"/>
      <c r="P427" s="3"/>
      <c r="Q427" s="3"/>
      <c r="R427" s="3"/>
      <c r="S427" s="3"/>
      <c r="T427" s="3"/>
      <c r="U427" s="3"/>
      <c r="V427" s="3"/>
      <c r="W427" s="3"/>
      <c r="X427" s="3"/>
      <c r="Y427" s="3"/>
      <c r="Z427" s="3"/>
    </row>
    <row r="428" ht="30.0" customHeight="1">
      <c r="A428" s="5" t="s">
        <v>1367</v>
      </c>
      <c r="B428" s="5" t="s">
        <v>1368</v>
      </c>
      <c r="C428" s="5" t="s">
        <v>1369</v>
      </c>
      <c r="D428" s="6"/>
      <c r="E428" s="5">
        <v>435702.0</v>
      </c>
      <c r="F428" s="5">
        <v>436985.0</v>
      </c>
      <c r="G428" s="5" t="s">
        <v>35</v>
      </c>
      <c r="H428" s="5" t="s">
        <v>1370</v>
      </c>
      <c r="I428" s="5" t="s">
        <v>1371</v>
      </c>
      <c r="J428" s="7" t="str">
        <f t="shared" ref="J428:J454" si="94">HYPERLINK("http://www.ncbi.nlm.nih.gov/pubmed/?term=16299333","Chain et al. 2005. Infect Immun. 73:8353-61")</f>
        <v>Chain et al. 2005. Infect Immun. 73:8353-61</v>
      </c>
      <c r="K428" s="8" t="str">
        <f t="shared" ref="K428:K454" si="95">HYPERLINK("http://www.ncbi.nlm.nih.gov/nuccore/NC_007618","Brucella abortus 2308; accesion number NC_007618")</f>
        <v>Brucella abortus 2308; accesion number NC_007618</v>
      </c>
      <c r="L428" s="3"/>
      <c r="M428" s="3"/>
      <c r="N428" s="3"/>
      <c r="O428" s="3"/>
      <c r="P428" s="3"/>
      <c r="Q428" s="3"/>
      <c r="R428" s="3"/>
      <c r="S428" s="3"/>
      <c r="T428" s="3"/>
      <c r="U428" s="3"/>
      <c r="V428" s="3"/>
      <c r="W428" s="3"/>
      <c r="X428" s="3"/>
      <c r="Y428" s="3"/>
      <c r="Z428" s="3"/>
    </row>
    <row r="429" ht="30.0" customHeight="1">
      <c r="A429" s="5" t="s">
        <v>1372</v>
      </c>
      <c r="B429" s="5" t="s">
        <v>1373</v>
      </c>
      <c r="C429" s="5" t="s">
        <v>1374</v>
      </c>
      <c r="D429" s="6"/>
      <c r="E429" s="5">
        <v>437130.0</v>
      </c>
      <c r="F429" s="5">
        <v>438131.0</v>
      </c>
      <c r="G429" s="5"/>
      <c r="H429" s="5" t="s">
        <v>1375</v>
      </c>
      <c r="I429" s="5" t="s">
        <v>1376</v>
      </c>
      <c r="J429" s="7" t="str">
        <f t="shared" si="94"/>
        <v>Chain et al. 2005. Infect Immun. 73:8353-61</v>
      </c>
      <c r="K429" s="8" t="str">
        <f t="shared" si="95"/>
        <v>Brucella abortus 2308; accesion number NC_007618</v>
      </c>
      <c r="L429" s="3"/>
      <c r="M429" s="3"/>
      <c r="N429" s="3"/>
      <c r="O429" s="3"/>
      <c r="P429" s="3"/>
      <c r="Q429" s="3"/>
      <c r="R429" s="3"/>
      <c r="S429" s="3"/>
      <c r="T429" s="3"/>
      <c r="U429" s="3"/>
      <c r="V429" s="3"/>
      <c r="W429" s="3"/>
      <c r="X429" s="3"/>
      <c r="Y429" s="3"/>
      <c r="Z429" s="3"/>
    </row>
    <row r="430" ht="30.0" customHeight="1">
      <c r="A430" s="5" t="s">
        <v>1377</v>
      </c>
      <c r="B430" s="5" t="s">
        <v>1378</v>
      </c>
      <c r="C430" s="5" t="s">
        <v>1379</v>
      </c>
      <c r="D430" s="6"/>
      <c r="E430" s="5">
        <v>438171.0</v>
      </c>
      <c r="F430" s="5">
        <v>438797.0</v>
      </c>
      <c r="G430" s="5" t="s">
        <v>35</v>
      </c>
      <c r="H430" s="5" t="s">
        <v>1380</v>
      </c>
      <c r="I430" s="5" t="s">
        <v>1381</v>
      </c>
      <c r="J430" s="7" t="str">
        <f t="shared" si="94"/>
        <v>Chain et al. 2005. Infect Immun. 73:8353-61</v>
      </c>
      <c r="K430" s="8" t="str">
        <f t="shared" si="95"/>
        <v>Brucella abortus 2308; accesion number NC_007618</v>
      </c>
      <c r="L430" s="3"/>
      <c r="M430" s="3"/>
      <c r="N430" s="3"/>
      <c r="O430" s="3"/>
      <c r="P430" s="3"/>
      <c r="Q430" s="3"/>
      <c r="R430" s="3"/>
      <c r="S430" s="3"/>
      <c r="T430" s="3"/>
      <c r="U430" s="3"/>
      <c r="V430" s="3"/>
      <c r="W430" s="3"/>
      <c r="X430" s="3"/>
      <c r="Y430" s="3"/>
      <c r="Z430" s="3"/>
    </row>
    <row r="431" ht="30.0" customHeight="1">
      <c r="A431" s="5" t="s">
        <v>1382</v>
      </c>
      <c r="B431" s="5" t="s">
        <v>1382</v>
      </c>
      <c r="C431" s="5" t="s">
        <v>1383</v>
      </c>
      <c r="D431" s="6"/>
      <c r="E431" s="5">
        <v>439056.0</v>
      </c>
      <c r="F431" s="5">
        <v>439526.0</v>
      </c>
      <c r="G431" s="5"/>
      <c r="H431" s="5" t="s">
        <v>52</v>
      </c>
      <c r="I431" s="5"/>
      <c r="J431" s="7" t="str">
        <f t="shared" si="94"/>
        <v>Chain et al. 2005. Infect Immun. 73:8353-61</v>
      </c>
      <c r="K431" s="8" t="str">
        <f t="shared" si="95"/>
        <v>Brucella abortus 2308; accesion number NC_007618</v>
      </c>
      <c r="L431" s="3"/>
      <c r="M431" s="3"/>
      <c r="N431" s="3"/>
      <c r="O431" s="3"/>
      <c r="P431" s="3"/>
      <c r="Q431" s="3"/>
      <c r="R431" s="3"/>
      <c r="S431" s="3"/>
      <c r="T431" s="3"/>
      <c r="U431" s="3"/>
      <c r="V431" s="3"/>
      <c r="W431" s="3"/>
      <c r="X431" s="3"/>
      <c r="Y431" s="3"/>
      <c r="Z431" s="3"/>
    </row>
    <row r="432" ht="30.0" customHeight="1">
      <c r="A432" s="5" t="s">
        <v>1384</v>
      </c>
      <c r="B432" s="5" t="s">
        <v>1384</v>
      </c>
      <c r="C432" s="5" t="s">
        <v>1385</v>
      </c>
      <c r="D432" s="6"/>
      <c r="E432" s="5">
        <v>439671.0</v>
      </c>
      <c r="F432" s="5">
        <v>440612.0</v>
      </c>
      <c r="G432" s="5"/>
      <c r="H432" s="5" t="s">
        <v>1386</v>
      </c>
      <c r="I432" s="5"/>
      <c r="J432" s="7" t="str">
        <f t="shared" si="94"/>
        <v>Chain et al. 2005. Infect Immun. 73:8353-61</v>
      </c>
      <c r="K432" s="8" t="str">
        <f t="shared" si="95"/>
        <v>Brucella abortus 2308; accesion number NC_007618</v>
      </c>
      <c r="L432" s="3"/>
      <c r="M432" s="3"/>
      <c r="N432" s="3"/>
      <c r="O432" s="3"/>
      <c r="P432" s="3"/>
      <c r="Q432" s="3"/>
      <c r="R432" s="3"/>
      <c r="S432" s="3"/>
      <c r="T432" s="3"/>
      <c r="U432" s="3"/>
      <c r="V432" s="3"/>
      <c r="W432" s="3"/>
      <c r="X432" s="3"/>
      <c r="Y432" s="3"/>
      <c r="Z432" s="3"/>
    </row>
    <row r="433" ht="30.0" customHeight="1">
      <c r="A433" s="5" t="s">
        <v>1387</v>
      </c>
      <c r="B433" s="5" t="s">
        <v>1388</v>
      </c>
      <c r="C433" s="5" t="s">
        <v>1389</v>
      </c>
      <c r="D433" s="6"/>
      <c r="E433" s="5">
        <v>440756.0</v>
      </c>
      <c r="F433" s="5">
        <v>441574.0</v>
      </c>
      <c r="G433" s="5"/>
      <c r="H433" s="5" t="s">
        <v>1390</v>
      </c>
      <c r="I433" s="5" t="s">
        <v>1391</v>
      </c>
      <c r="J433" s="7" t="str">
        <f t="shared" si="94"/>
        <v>Chain et al. 2005. Infect Immun. 73:8353-61</v>
      </c>
      <c r="K433" s="8" t="str">
        <f t="shared" si="95"/>
        <v>Brucella abortus 2308; accesion number NC_007618</v>
      </c>
      <c r="L433" s="3"/>
      <c r="M433" s="3"/>
      <c r="N433" s="3"/>
      <c r="O433" s="3"/>
      <c r="P433" s="3"/>
      <c r="Q433" s="3"/>
      <c r="R433" s="3"/>
      <c r="S433" s="3"/>
      <c r="T433" s="3"/>
      <c r="U433" s="3"/>
      <c r="V433" s="3"/>
      <c r="W433" s="3"/>
      <c r="X433" s="3"/>
      <c r="Y433" s="3"/>
      <c r="Z433" s="3"/>
    </row>
    <row r="434" ht="30.0" customHeight="1">
      <c r="A434" s="5" t="s">
        <v>1392</v>
      </c>
      <c r="B434" s="5" t="s">
        <v>1392</v>
      </c>
      <c r="C434" s="5" t="s">
        <v>1393</v>
      </c>
      <c r="D434" s="6"/>
      <c r="E434" s="5">
        <v>441689.0</v>
      </c>
      <c r="F434" s="5">
        <v>442279.0</v>
      </c>
      <c r="G434" s="5"/>
      <c r="H434" s="5" t="s">
        <v>1394</v>
      </c>
      <c r="I434" s="5"/>
      <c r="J434" s="7" t="str">
        <f t="shared" si="94"/>
        <v>Chain et al. 2005. Infect Immun. 73:8353-61</v>
      </c>
      <c r="K434" s="8" t="str">
        <f t="shared" si="95"/>
        <v>Brucella abortus 2308; accesion number NC_007618</v>
      </c>
      <c r="L434" s="3"/>
      <c r="M434" s="3"/>
      <c r="N434" s="3"/>
      <c r="O434" s="3"/>
      <c r="P434" s="3"/>
      <c r="Q434" s="3"/>
      <c r="R434" s="3"/>
      <c r="S434" s="3"/>
      <c r="T434" s="3"/>
      <c r="U434" s="3"/>
      <c r="V434" s="3"/>
      <c r="W434" s="3"/>
      <c r="X434" s="3"/>
      <c r="Y434" s="3"/>
      <c r="Z434" s="3"/>
    </row>
    <row r="435" ht="30.0" customHeight="1">
      <c r="A435" s="5" t="s">
        <v>1395</v>
      </c>
      <c r="B435" s="5" t="s">
        <v>1395</v>
      </c>
      <c r="C435" s="5" t="s">
        <v>1396</v>
      </c>
      <c r="D435" s="6"/>
      <c r="E435" s="5">
        <v>442541.0</v>
      </c>
      <c r="F435" s="5">
        <v>442750.0</v>
      </c>
      <c r="G435" s="5"/>
      <c r="H435" s="5" t="s">
        <v>1397</v>
      </c>
      <c r="I435" s="5"/>
      <c r="J435" s="7" t="str">
        <f t="shared" si="94"/>
        <v>Chain et al. 2005. Infect Immun. 73:8353-61</v>
      </c>
      <c r="K435" s="8" t="str">
        <f t="shared" si="95"/>
        <v>Brucella abortus 2308; accesion number NC_007618</v>
      </c>
      <c r="L435" s="3"/>
      <c r="M435" s="3"/>
      <c r="N435" s="3"/>
      <c r="O435" s="3"/>
      <c r="P435" s="3"/>
      <c r="Q435" s="3"/>
      <c r="R435" s="3"/>
      <c r="S435" s="3"/>
      <c r="T435" s="3"/>
      <c r="U435" s="3"/>
      <c r="V435" s="3"/>
      <c r="W435" s="3"/>
      <c r="X435" s="3"/>
      <c r="Y435" s="3"/>
      <c r="Z435" s="3"/>
    </row>
    <row r="436" ht="30.0" customHeight="1">
      <c r="A436" s="5" t="s">
        <v>1398</v>
      </c>
      <c r="B436" s="5" t="s">
        <v>1398</v>
      </c>
      <c r="C436" s="5" t="s">
        <v>1399</v>
      </c>
      <c r="D436" s="6"/>
      <c r="E436" s="5">
        <v>442848.0</v>
      </c>
      <c r="F436" s="5">
        <v>442997.0</v>
      </c>
      <c r="G436" s="5" t="s">
        <v>35</v>
      </c>
      <c r="H436" s="5" t="s">
        <v>52</v>
      </c>
      <c r="I436" s="5"/>
      <c r="J436" s="7" t="str">
        <f t="shared" si="94"/>
        <v>Chain et al. 2005. Infect Immun. 73:8353-61</v>
      </c>
      <c r="K436" s="8" t="str">
        <f t="shared" si="95"/>
        <v>Brucella abortus 2308; accesion number NC_007618</v>
      </c>
      <c r="L436" s="3"/>
      <c r="M436" s="3"/>
      <c r="N436" s="3"/>
      <c r="O436" s="3"/>
      <c r="P436" s="3"/>
      <c r="Q436" s="3"/>
      <c r="R436" s="3"/>
      <c r="S436" s="3"/>
      <c r="T436" s="3"/>
      <c r="U436" s="3"/>
      <c r="V436" s="3"/>
      <c r="W436" s="3"/>
      <c r="X436" s="3"/>
      <c r="Y436" s="3"/>
      <c r="Z436" s="3"/>
    </row>
    <row r="437" ht="30.0" customHeight="1">
      <c r="A437" s="5" t="s">
        <v>1400</v>
      </c>
      <c r="B437" s="5" t="s">
        <v>1400</v>
      </c>
      <c r="C437" s="5" t="s">
        <v>1401</v>
      </c>
      <c r="D437" s="6"/>
      <c r="E437" s="5">
        <v>443253.0</v>
      </c>
      <c r="F437" s="5">
        <v>443432.0</v>
      </c>
      <c r="G437" s="5"/>
      <c r="H437" s="5" t="s">
        <v>52</v>
      </c>
      <c r="I437" s="5"/>
      <c r="J437" s="7" t="str">
        <f t="shared" si="94"/>
        <v>Chain et al. 2005. Infect Immun. 73:8353-61</v>
      </c>
      <c r="K437" s="8" t="str">
        <f t="shared" si="95"/>
        <v>Brucella abortus 2308; accesion number NC_007618</v>
      </c>
      <c r="L437" s="3"/>
      <c r="M437" s="3"/>
      <c r="N437" s="3"/>
      <c r="O437" s="3"/>
      <c r="P437" s="3"/>
      <c r="Q437" s="3"/>
      <c r="R437" s="3"/>
      <c r="S437" s="3"/>
      <c r="T437" s="3"/>
      <c r="U437" s="3"/>
      <c r="V437" s="3"/>
      <c r="W437" s="3"/>
      <c r="X437" s="3"/>
      <c r="Y437" s="3"/>
      <c r="Z437" s="3"/>
    </row>
    <row r="438" ht="30.0" customHeight="1">
      <c r="A438" s="5" t="s">
        <v>1402</v>
      </c>
      <c r="B438" s="5" t="s">
        <v>1402</v>
      </c>
      <c r="C438" s="5" t="s">
        <v>1403</v>
      </c>
      <c r="D438" s="6"/>
      <c r="E438" s="5">
        <v>443527.0</v>
      </c>
      <c r="F438" s="5">
        <v>444189.0</v>
      </c>
      <c r="G438" s="5"/>
      <c r="H438" s="5" t="s">
        <v>52</v>
      </c>
      <c r="I438" s="5"/>
      <c r="J438" s="7" t="str">
        <f t="shared" si="94"/>
        <v>Chain et al. 2005. Infect Immun. 73:8353-61</v>
      </c>
      <c r="K438" s="8" t="str">
        <f t="shared" si="95"/>
        <v>Brucella abortus 2308; accesion number NC_007618</v>
      </c>
      <c r="L438" s="3"/>
      <c r="M438" s="3"/>
      <c r="N438" s="3"/>
      <c r="O438" s="3"/>
      <c r="P438" s="3"/>
      <c r="Q438" s="3"/>
      <c r="R438" s="3"/>
      <c r="S438" s="3"/>
      <c r="T438" s="3"/>
      <c r="U438" s="3"/>
      <c r="V438" s="3"/>
      <c r="W438" s="3"/>
      <c r="X438" s="3"/>
      <c r="Y438" s="3"/>
      <c r="Z438" s="3"/>
    </row>
    <row r="439" ht="30.0" customHeight="1">
      <c r="A439" s="5" t="s">
        <v>1404</v>
      </c>
      <c r="B439" s="5" t="s">
        <v>1404</v>
      </c>
      <c r="C439" s="5" t="s">
        <v>1405</v>
      </c>
      <c r="D439" s="6"/>
      <c r="E439" s="5">
        <v>444334.0</v>
      </c>
      <c r="F439" s="5">
        <v>444585.0</v>
      </c>
      <c r="G439" s="5" t="s">
        <v>35</v>
      </c>
      <c r="H439" s="5" t="s">
        <v>52</v>
      </c>
      <c r="I439" s="5"/>
      <c r="J439" s="7" t="str">
        <f t="shared" si="94"/>
        <v>Chain et al. 2005. Infect Immun. 73:8353-61</v>
      </c>
      <c r="K439" s="8" t="str">
        <f t="shared" si="95"/>
        <v>Brucella abortus 2308; accesion number NC_007618</v>
      </c>
      <c r="L439" s="3"/>
      <c r="M439" s="3"/>
      <c r="N439" s="3"/>
      <c r="O439" s="3"/>
      <c r="P439" s="3"/>
      <c r="Q439" s="3"/>
      <c r="R439" s="3"/>
      <c r="S439" s="3"/>
      <c r="T439" s="3"/>
      <c r="U439" s="3"/>
      <c r="V439" s="3"/>
      <c r="W439" s="3"/>
      <c r="X439" s="3"/>
      <c r="Y439" s="3"/>
      <c r="Z439" s="3"/>
    </row>
    <row r="440" ht="30.0" customHeight="1">
      <c r="A440" s="5" t="s">
        <v>1406</v>
      </c>
      <c r="B440" s="5" t="s">
        <v>1407</v>
      </c>
      <c r="C440" s="5" t="s">
        <v>1408</v>
      </c>
      <c r="D440" s="6"/>
      <c r="E440" s="5">
        <v>444860.0</v>
      </c>
      <c r="F440" s="5">
        <v>445954.0</v>
      </c>
      <c r="G440" s="5"/>
      <c r="H440" s="5" t="s">
        <v>1409</v>
      </c>
      <c r="I440" s="5" t="s">
        <v>1410</v>
      </c>
      <c r="J440" s="7" t="str">
        <f t="shared" si="94"/>
        <v>Chain et al. 2005. Infect Immun. 73:8353-61</v>
      </c>
      <c r="K440" s="8" t="str">
        <f t="shared" si="95"/>
        <v>Brucella abortus 2308; accesion number NC_007618</v>
      </c>
      <c r="L440" s="3"/>
      <c r="M440" s="3"/>
      <c r="N440" s="3"/>
      <c r="O440" s="3"/>
      <c r="P440" s="3"/>
      <c r="Q440" s="3"/>
      <c r="R440" s="3"/>
      <c r="S440" s="3"/>
      <c r="T440" s="3"/>
      <c r="U440" s="3"/>
      <c r="V440" s="3"/>
      <c r="W440" s="3"/>
      <c r="X440" s="3"/>
      <c r="Y440" s="3"/>
      <c r="Z440" s="3"/>
    </row>
    <row r="441" ht="30.0" customHeight="1">
      <c r="A441" s="5" t="s">
        <v>1411</v>
      </c>
      <c r="B441" s="5" t="s">
        <v>1411</v>
      </c>
      <c r="C441" s="5" t="s">
        <v>1412</v>
      </c>
      <c r="D441" s="6"/>
      <c r="E441" s="5">
        <v>446090.0</v>
      </c>
      <c r="F441" s="5">
        <v>447205.0</v>
      </c>
      <c r="G441" s="5"/>
      <c r="H441" s="5" t="s">
        <v>1413</v>
      </c>
      <c r="I441" s="5"/>
      <c r="J441" s="7" t="str">
        <f t="shared" si="94"/>
        <v>Chain et al. 2005. Infect Immun. 73:8353-61</v>
      </c>
      <c r="K441" s="8" t="str">
        <f t="shared" si="95"/>
        <v>Brucella abortus 2308; accesion number NC_007618</v>
      </c>
      <c r="L441" s="3"/>
      <c r="M441" s="3"/>
      <c r="N441" s="3"/>
      <c r="O441" s="3"/>
      <c r="P441" s="3"/>
      <c r="Q441" s="3"/>
      <c r="R441" s="3"/>
      <c r="S441" s="3"/>
      <c r="T441" s="3"/>
      <c r="U441" s="3"/>
      <c r="V441" s="3"/>
      <c r="W441" s="3"/>
      <c r="X441" s="3"/>
      <c r="Y441" s="3"/>
      <c r="Z441" s="3"/>
    </row>
    <row r="442" ht="30.0" customHeight="1">
      <c r="A442" s="5" t="s">
        <v>1414</v>
      </c>
      <c r="B442" s="5" t="s">
        <v>1414</v>
      </c>
      <c r="C442" s="5" t="s">
        <v>1415</v>
      </c>
      <c r="D442" s="6"/>
      <c r="E442" s="5">
        <v>447358.0</v>
      </c>
      <c r="F442" s="5">
        <v>448371.0</v>
      </c>
      <c r="G442" s="5"/>
      <c r="H442" s="5" t="s">
        <v>1416</v>
      </c>
      <c r="I442" s="5"/>
      <c r="J442" s="7" t="str">
        <f t="shared" si="94"/>
        <v>Chain et al. 2005. Infect Immun. 73:8353-61</v>
      </c>
      <c r="K442" s="8" t="str">
        <f t="shared" si="95"/>
        <v>Brucella abortus 2308; accesion number NC_007618</v>
      </c>
      <c r="L442" s="3"/>
      <c r="M442" s="3"/>
      <c r="N442" s="3"/>
      <c r="O442" s="3"/>
      <c r="P442" s="3"/>
      <c r="Q442" s="3"/>
      <c r="R442" s="3"/>
      <c r="S442" s="3"/>
      <c r="T442" s="3"/>
      <c r="U442" s="3"/>
      <c r="V442" s="3"/>
      <c r="W442" s="3"/>
      <c r="X442" s="3"/>
      <c r="Y442" s="3"/>
      <c r="Z442" s="3"/>
    </row>
    <row r="443" ht="30.0" customHeight="1">
      <c r="A443" s="5" t="s">
        <v>1417</v>
      </c>
      <c r="B443" s="5" t="s">
        <v>1418</v>
      </c>
      <c r="C443" s="5" t="s">
        <v>1419</v>
      </c>
      <c r="D443" s="6"/>
      <c r="E443" s="5">
        <v>448376.0</v>
      </c>
      <c r="F443" s="5">
        <v>448630.0</v>
      </c>
      <c r="G443" s="5"/>
      <c r="H443" s="5" t="s">
        <v>1420</v>
      </c>
      <c r="I443" s="5" t="s">
        <v>1421</v>
      </c>
      <c r="J443" s="7" t="str">
        <f t="shared" si="94"/>
        <v>Chain et al. 2005. Infect Immun. 73:8353-61</v>
      </c>
      <c r="K443" s="8" t="str">
        <f t="shared" si="95"/>
        <v>Brucella abortus 2308; accesion number NC_007618</v>
      </c>
      <c r="L443" s="3"/>
      <c r="M443" s="3"/>
      <c r="N443" s="3"/>
      <c r="O443" s="3"/>
      <c r="P443" s="3"/>
      <c r="Q443" s="3"/>
      <c r="R443" s="3"/>
      <c r="S443" s="3"/>
      <c r="T443" s="3"/>
      <c r="U443" s="3"/>
      <c r="V443" s="3"/>
      <c r="W443" s="3"/>
      <c r="X443" s="3"/>
      <c r="Y443" s="3"/>
      <c r="Z443" s="3"/>
    </row>
    <row r="444" ht="30.0" customHeight="1">
      <c r="A444" s="5" t="s">
        <v>1422</v>
      </c>
      <c r="B444" s="5" t="s">
        <v>1422</v>
      </c>
      <c r="C444" s="5" t="s">
        <v>1423</v>
      </c>
      <c r="D444" s="6"/>
      <c r="E444" s="5">
        <v>448637.0</v>
      </c>
      <c r="F444" s="5">
        <v>449155.0</v>
      </c>
      <c r="G444" s="5" t="s">
        <v>35</v>
      </c>
      <c r="H444" s="5" t="s">
        <v>1424</v>
      </c>
      <c r="I444" s="5"/>
      <c r="J444" s="7" t="str">
        <f t="shared" si="94"/>
        <v>Chain et al. 2005. Infect Immun. 73:8353-61</v>
      </c>
      <c r="K444" s="8" t="str">
        <f t="shared" si="95"/>
        <v>Brucella abortus 2308; accesion number NC_007618</v>
      </c>
      <c r="L444" s="3"/>
      <c r="M444" s="3"/>
      <c r="N444" s="3"/>
      <c r="O444" s="3"/>
      <c r="P444" s="3"/>
      <c r="Q444" s="3"/>
      <c r="R444" s="3"/>
      <c r="S444" s="3"/>
      <c r="T444" s="3"/>
      <c r="U444" s="3"/>
      <c r="V444" s="3"/>
      <c r="W444" s="3"/>
      <c r="X444" s="3"/>
      <c r="Y444" s="3"/>
      <c r="Z444" s="3"/>
    </row>
    <row r="445" ht="30.0" customHeight="1">
      <c r="A445" s="5" t="s">
        <v>1425</v>
      </c>
      <c r="B445" s="5" t="s">
        <v>1425</v>
      </c>
      <c r="C445" s="5" t="s">
        <v>1426</v>
      </c>
      <c r="D445" s="6"/>
      <c r="E445" s="5">
        <v>449397.0</v>
      </c>
      <c r="F445" s="5">
        <v>449657.0</v>
      </c>
      <c r="G445" s="5" t="s">
        <v>35</v>
      </c>
      <c r="H445" s="5" t="s">
        <v>1427</v>
      </c>
      <c r="I445" s="5"/>
      <c r="J445" s="7" t="str">
        <f t="shared" si="94"/>
        <v>Chain et al. 2005. Infect Immun. 73:8353-61</v>
      </c>
      <c r="K445" s="8" t="str">
        <f t="shared" si="95"/>
        <v>Brucella abortus 2308; accesion number NC_007618</v>
      </c>
      <c r="L445" s="3"/>
      <c r="M445" s="3"/>
      <c r="N445" s="3"/>
      <c r="O445" s="3"/>
      <c r="P445" s="3"/>
      <c r="Q445" s="3"/>
      <c r="R445" s="3"/>
      <c r="S445" s="3"/>
      <c r="T445" s="3"/>
      <c r="U445" s="3"/>
      <c r="V445" s="3"/>
      <c r="W445" s="3"/>
      <c r="X445" s="3"/>
      <c r="Y445" s="3"/>
      <c r="Z445" s="3"/>
    </row>
    <row r="446" ht="30.0" customHeight="1">
      <c r="A446" s="5" t="s">
        <v>1428</v>
      </c>
      <c r="B446" s="5" t="s">
        <v>1428</v>
      </c>
      <c r="C446" s="5" t="s">
        <v>1429</v>
      </c>
      <c r="D446" s="6"/>
      <c r="E446" s="5">
        <v>449820.0</v>
      </c>
      <c r="F446" s="5">
        <v>450371.0</v>
      </c>
      <c r="G446" s="5"/>
      <c r="H446" s="5" t="s">
        <v>1430</v>
      </c>
      <c r="I446" s="5"/>
      <c r="J446" s="7" t="str">
        <f t="shared" si="94"/>
        <v>Chain et al. 2005. Infect Immun. 73:8353-61</v>
      </c>
      <c r="K446" s="8" t="str">
        <f t="shared" si="95"/>
        <v>Brucella abortus 2308; accesion number NC_007618</v>
      </c>
      <c r="L446" s="3"/>
      <c r="M446" s="3"/>
      <c r="N446" s="3"/>
      <c r="O446" s="3"/>
      <c r="P446" s="3"/>
      <c r="Q446" s="3"/>
      <c r="R446" s="3"/>
      <c r="S446" s="3"/>
      <c r="T446" s="3"/>
      <c r="U446" s="3"/>
      <c r="V446" s="3"/>
      <c r="W446" s="3"/>
      <c r="X446" s="3"/>
      <c r="Y446" s="3"/>
      <c r="Z446" s="3"/>
    </row>
    <row r="447" ht="30.0" customHeight="1">
      <c r="A447" s="5" t="s">
        <v>1431</v>
      </c>
      <c r="B447" s="5" t="s">
        <v>1431</v>
      </c>
      <c r="C447" s="5" t="s">
        <v>1432</v>
      </c>
      <c r="D447" s="6"/>
      <c r="E447" s="5">
        <v>450575.0</v>
      </c>
      <c r="F447" s="5">
        <v>451447.0</v>
      </c>
      <c r="G447" s="5"/>
      <c r="H447" s="5" t="s">
        <v>52</v>
      </c>
      <c r="I447" s="5"/>
      <c r="J447" s="7" t="str">
        <f t="shared" si="94"/>
        <v>Chain et al. 2005. Infect Immun. 73:8353-61</v>
      </c>
      <c r="K447" s="8" t="str">
        <f t="shared" si="95"/>
        <v>Brucella abortus 2308; accesion number NC_007618</v>
      </c>
      <c r="L447" s="3"/>
      <c r="M447" s="3"/>
      <c r="N447" s="3"/>
      <c r="O447" s="3"/>
      <c r="P447" s="3"/>
      <c r="Q447" s="3"/>
      <c r="R447" s="3"/>
      <c r="S447" s="3"/>
      <c r="T447" s="3"/>
      <c r="U447" s="3"/>
      <c r="V447" s="3"/>
      <c r="W447" s="3"/>
      <c r="X447" s="3"/>
      <c r="Y447" s="3"/>
      <c r="Z447" s="3"/>
    </row>
    <row r="448" ht="30.0" customHeight="1">
      <c r="A448" s="5" t="s">
        <v>1433</v>
      </c>
      <c r="B448" s="5" t="s">
        <v>1434</v>
      </c>
      <c r="C448" s="5" t="s">
        <v>1435</v>
      </c>
      <c r="D448" s="6"/>
      <c r="E448" s="5">
        <v>451590.0</v>
      </c>
      <c r="F448" s="5">
        <v>453521.0</v>
      </c>
      <c r="G448" s="5"/>
      <c r="H448" s="5" t="s">
        <v>1436</v>
      </c>
      <c r="I448" s="5" t="s">
        <v>1437</v>
      </c>
      <c r="J448" s="7" t="str">
        <f t="shared" si="94"/>
        <v>Chain et al. 2005. Infect Immun. 73:8353-61</v>
      </c>
      <c r="K448" s="8" t="str">
        <f t="shared" si="95"/>
        <v>Brucella abortus 2308; accesion number NC_007618</v>
      </c>
      <c r="L448" s="3"/>
      <c r="M448" s="3"/>
      <c r="N448" s="3"/>
      <c r="O448" s="3"/>
      <c r="P448" s="3"/>
      <c r="Q448" s="3"/>
      <c r="R448" s="3"/>
      <c r="S448" s="3"/>
      <c r="T448" s="3"/>
      <c r="U448" s="3"/>
      <c r="V448" s="3"/>
      <c r="W448" s="3"/>
      <c r="X448" s="3"/>
      <c r="Y448" s="3"/>
      <c r="Z448" s="3"/>
    </row>
    <row r="449" ht="30.0" customHeight="1">
      <c r="A449" s="5" t="s">
        <v>1438</v>
      </c>
      <c r="B449" s="5" t="s">
        <v>1439</v>
      </c>
      <c r="C449" s="5" t="s">
        <v>1440</v>
      </c>
      <c r="D449" s="6"/>
      <c r="E449" s="5">
        <v>453527.0</v>
      </c>
      <c r="F449" s="5">
        <v>454288.0</v>
      </c>
      <c r="G449" s="5"/>
      <c r="H449" s="5" t="s">
        <v>1441</v>
      </c>
      <c r="I449" s="5"/>
      <c r="J449" s="7" t="str">
        <f t="shared" si="94"/>
        <v>Chain et al. 2005. Infect Immun. 73:8353-61</v>
      </c>
      <c r="K449" s="8" t="str">
        <f t="shared" si="95"/>
        <v>Brucella abortus 2308; accesion number NC_007618</v>
      </c>
      <c r="L449" s="3"/>
      <c r="M449" s="3"/>
      <c r="N449" s="3"/>
      <c r="O449" s="3"/>
      <c r="P449" s="3"/>
      <c r="Q449" s="3"/>
      <c r="R449" s="3"/>
      <c r="S449" s="3"/>
      <c r="T449" s="3"/>
      <c r="U449" s="3"/>
      <c r="V449" s="3"/>
      <c r="W449" s="3"/>
      <c r="X449" s="3"/>
      <c r="Y449" s="3"/>
      <c r="Z449" s="3"/>
    </row>
    <row r="450" ht="30.0" customHeight="1">
      <c r="A450" s="5" t="s">
        <v>1442</v>
      </c>
      <c r="B450" s="5" t="s">
        <v>1442</v>
      </c>
      <c r="C450" s="5" t="s">
        <v>1443</v>
      </c>
      <c r="D450" s="6"/>
      <c r="E450" s="5">
        <v>454285.0</v>
      </c>
      <c r="F450" s="5">
        <v>455532.0</v>
      </c>
      <c r="G450" s="5"/>
      <c r="H450" s="5" t="s">
        <v>1444</v>
      </c>
      <c r="I450" s="5"/>
      <c r="J450" s="7" t="str">
        <f t="shared" si="94"/>
        <v>Chain et al. 2005. Infect Immun. 73:8353-61</v>
      </c>
      <c r="K450" s="8" t="str">
        <f t="shared" si="95"/>
        <v>Brucella abortus 2308; accesion number NC_007618</v>
      </c>
      <c r="L450" s="3"/>
      <c r="M450" s="3"/>
      <c r="N450" s="3"/>
      <c r="O450" s="3"/>
      <c r="P450" s="3"/>
      <c r="Q450" s="3"/>
      <c r="R450" s="3"/>
      <c r="S450" s="3"/>
      <c r="T450" s="3"/>
      <c r="U450" s="3"/>
      <c r="V450" s="3"/>
      <c r="W450" s="3"/>
      <c r="X450" s="3"/>
      <c r="Y450" s="3"/>
      <c r="Z450" s="3"/>
    </row>
    <row r="451" ht="30.0" customHeight="1">
      <c r="A451" s="5" t="s">
        <v>1445</v>
      </c>
      <c r="B451" s="5" t="s">
        <v>1445</v>
      </c>
      <c r="C451" s="5" t="s">
        <v>1446</v>
      </c>
      <c r="D451" s="6"/>
      <c r="E451" s="5">
        <v>455644.0</v>
      </c>
      <c r="F451" s="5">
        <v>456246.0</v>
      </c>
      <c r="G451" s="5" t="s">
        <v>35</v>
      </c>
      <c r="H451" s="5" t="s">
        <v>1447</v>
      </c>
      <c r="I451" s="5"/>
      <c r="J451" s="7" t="str">
        <f t="shared" si="94"/>
        <v>Chain et al. 2005. Infect Immun. 73:8353-61</v>
      </c>
      <c r="K451" s="8" t="str">
        <f t="shared" si="95"/>
        <v>Brucella abortus 2308; accesion number NC_007618</v>
      </c>
      <c r="L451" s="3"/>
      <c r="M451" s="3"/>
      <c r="N451" s="3"/>
      <c r="O451" s="3"/>
      <c r="P451" s="3"/>
      <c r="Q451" s="3"/>
      <c r="R451" s="3"/>
      <c r="S451" s="3"/>
      <c r="T451" s="3"/>
      <c r="U451" s="3"/>
      <c r="V451" s="3"/>
      <c r="W451" s="3"/>
      <c r="X451" s="3"/>
      <c r="Y451" s="3"/>
      <c r="Z451" s="3"/>
    </row>
    <row r="452" ht="30.0" customHeight="1">
      <c r="A452" s="5" t="s">
        <v>1448</v>
      </c>
      <c r="B452" s="5" t="s">
        <v>1448</v>
      </c>
      <c r="C452" s="5" t="s">
        <v>1449</v>
      </c>
      <c r="D452" s="6"/>
      <c r="E452" s="5">
        <v>456376.0</v>
      </c>
      <c r="F452" s="5">
        <v>456741.0</v>
      </c>
      <c r="G452" s="5"/>
      <c r="H452" s="5" t="s">
        <v>52</v>
      </c>
      <c r="I452" s="5"/>
      <c r="J452" s="7" t="str">
        <f t="shared" si="94"/>
        <v>Chain et al. 2005. Infect Immun. 73:8353-61</v>
      </c>
      <c r="K452" s="8" t="str">
        <f t="shared" si="95"/>
        <v>Brucella abortus 2308; accesion number NC_007618</v>
      </c>
      <c r="L452" s="3"/>
      <c r="M452" s="3"/>
      <c r="N452" s="3"/>
      <c r="O452" s="3"/>
      <c r="P452" s="3"/>
      <c r="Q452" s="3"/>
      <c r="R452" s="3"/>
      <c r="S452" s="3"/>
      <c r="T452" s="3"/>
      <c r="U452" s="3"/>
      <c r="V452" s="3"/>
      <c r="W452" s="3"/>
      <c r="X452" s="3"/>
      <c r="Y452" s="3"/>
      <c r="Z452" s="3"/>
    </row>
    <row r="453" ht="30.0" customHeight="1">
      <c r="A453" s="5" t="s">
        <v>1450</v>
      </c>
      <c r="B453" s="5" t="s">
        <v>1450</v>
      </c>
      <c r="C453" s="5" t="s">
        <v>1451</v>
      </c>
      <c r="D453" s="6"/>
      <c r="E453" s="5">
        <v>456928.0</v>
      </c>
      <c r="F453" s="5">
        <v>458142.0</v>
      </c>
      <c r="G453" s="5"/>
      <c r="H453" s="5" t="s">
        <v>1452</v>
      </c>
      <c r="I453" s="5"/>
      <c r="J453" s="7" t="str">
        <f t="shared" si="94"/>
        <v>Chain et al. 2005. Infect Immun. 73:8353-61</v>
      </c>
      <c r="K453" s="8" t="str">
        <f t="shared" si="95"/>
        <v>Brucella abortus 2308; accesion number NC_007618</v>
      </c>
      <c r="L453" s="3"/>
      <c r="M453" s="3"/>
      <c r="N453" s="3"/>
      <c r="O453" s="3"/>
      <c r="P453" s="3"/>
      <c r="Q453" s="3"/>
      <c r="R453" s="3"/>
      <c r="S453" s="3"/>
      <c r="T453" s="3"/>
      <c r="U453" s="3"/>
      <c r="V453" s="3"/>
      <c r="W453" s="3"/>
      <c r="X453" s="3"/>
      <c r="Y453" s="3"/>
      <c r="Z453" s="3"/>
    </row>
    <row r="454" ht="30.0" customHeight="1">
      <c r="A454" s="5" t="s">
        <v>1453</v>
      </c>
      <c r="B454" s="5" t="s">
        <v>1453</v>
      </c>
      <c r="C454" s="5" t="s">
        <v>1454</v>
      </c>
      <c r="D454" s="6"/>
      <c r="E454" s="5">
        <v>458344.0</v>
      </c>
      <c r="F454" s="5">
        <v>460230.0</v>
      </c>
      <c r="G454" s="5"/>
      <c r="H454" s="5" t="s">
        <v>39</v>
      </c>
      <c r="I454" s="5"/>
      <c r="J454" s="7" t="str">
        <f t="shared" si="94"/>
        <v>Chain et al. 2005. Infect Immun. 73:8353-61</v>
      </c>
      <c r="K454" s="8" t="str">
        <f t="shared" si="95"/>
        <v>Brucella abortus 2308; accesion number NC_007618</v>
      </c>
      <c r="L454" s="3"/>
      <c r="M454" s="3"/>
      <c r="N454" s="3"/>
      <c r="O454" s="3"/>
      <c r="P454" s="3"/>
      <c r="Q454" s="3"/>
      <c r="R454" s="3"/>
      <c r="S454" s="3"/>
      <c r="T454" s="3"/>
      <c r="U454" s="3"/>
      <c r="V454" s="3"/>
      <c r="W454" s="3"/>
      <c r="X454" s="3"/>
      <c r="Y454" s="3"/>
      <c r="Z454" s="3"/>
    </row>
    <row r="455" ht="30.0" customHeight="1">
      <c r="A455" s="5" t="s">
        <v>1455</v>
      </c>
      <c r="B455" s="5" t="s">
        <v>1456</v>
      </c>
      <c r="C455" s="5" t="s">
        <v>1457</v>
      </c>
      <c r="D455" s="6"/>
      <c r="E455" s="5">
        <v>460335.0</v>
      </c>
      <c r="F455" s="5">
        <v>461033.0</v>
      </c>
      <c r="G455" s="5"/>
      <c r="H455" s="5" t="s">
        <v>1458</v>
      </c>
      <c r="I455" s="5" t="s">
        <v>1459</v>
      </c>
      <c r="J455" s="8" t="str">
        <f t="shared" ref="J455:J456" si="96">HYPERLINK("http://www.ncbi.nlm.nih.gov/pubmed/18931122","Bukata et al. 2008. J Bacteriol. 190(24):8197-203")</f>
        <v>Bukata et al. 2008. J Bacteriol. 190(24):8197-203</v>
      </c>
      <c r="K455" s="9"/>
      <c r="L455" s="9"/>
      <c r="M455" s="3"/>
      <c r="N455" s="3"/>
      <c r="O455" s="3"/>
      <c r="P455" s="3"/>
      <c r="Q455" s="3"/>
      <c r="R455" s="3"/>
      <c r="S455" s="3"/>
      <c r="T455" s="3"/>
      <c r="U455" s="3"/>
      <c r="V455" s="3"/>
      <c r="W455" s="3"/>
      <c r="X455" s="3"/>
      <c r="Y455" s="3"/>
      <c r="Z455" s="3"/>
    </row>
    <row r="456" ht="30.0" customHeight="1">
      <c r="A456" s="5" t="s">
        <v>1460</v>
      </c>
      <c r="B456" s="5" t="s">
        <v>1461</v>
      </c>
      <c r="C456" s="5" t="s">
        <v>1462</v>
      </c>
      <c r="D456" s="6"/>
      <c r="E456" s="5">
        <v>461038.0</v>
      </c>
      <c r="F456" s="5">
        <v>461874.0</v>
      </c>
      <c r="G456" s="5"/>
      <c r="H456" s="5" t="s">
        <v>1463</v>
      </c>
      <c r="I456" s="5"/>
      <c r="J456" s="8" t="str">
        <f t="shared" si="96"/>
        <v>Bukata et al. 2008. J Bacteriol. 190(24):8197-203</v>
      </c>
      <c r="K456" s="9"/>
      <c r="L456" s="3"/>
      <c r="M456" s="3"/>
      <c r="N456" s="3"/>
      <c r="O456" s="3"/>
      <c r="P456" s="3"/>
      <c r="Q456" s="3"/>
      <c r="R456" s="3"/>
      <c r="S456" s="3"/>
      <c r="T456" s="3"/>
      <c r="U456" s="3"/>
      <c r="V456" s="3"/>
      <c r="W456" s="3"/>
      <c r="X456" s="3"/>
      <c r="Y456" s="3"/>
      <c r="Z456" s="3"/>
    </row>
    <row r="457" ht="30.0" customHeight="1">
      <c r="A457" s="5" t="s">
        <v>1464</v>
      </c>
      <c r="B457" s="5" t="s">
        <v>1464</v>
      </c>
      <c r="C457" s="5" t="s">
        <v>1465</v>
      </c>
      <c r="D457" s="6"/>
      <c r="E457" s="5">
        <v>461959.0</v>
      </c>
      <c r="F457" s="5">
        <v>462699.0</v>
      </c>
      <c r="G457" s="5" t="s">
        <v>35</v>
      </c>
      <c r="H457" s="5" t="s">
        <v>378</v>
      </c>
      <c r="I457" s="5"/>
      <c r="J457" s="7" t="str">
        <f t="shared" ref="J457:J479" si="97">HYPERLINK("http://www.ncbi.nlm.nih.gov/pubmed/?term=16299333","Chain et al. 2005. Infect Immun. 73:8353-61")</f>
        <v>Chain et al. 2005. Infect Immun. 73:8353-61</v>
      </c>
      <c r="K457" s="8" t="str">
        <f t="shared" ref="K457:K479" si="98">HYPERLINK("http://www.ncbi.nlm.nih.gov/nuccore/NC_007618","Brucella abortus 2308; accesion number NC_007618")</f>
        <v>Brucella abortus 2308; accesion number NC_007618</v>
      </c>
      <c r="L457" s="3"/>
      <c r="M457" s="3"/>
      <c r="N457" s="3"/>
      <c r="O457" s="3"/>
      <c r="P457" s="3"/>
      <c r="Q457" s="3"/>
      <c r="R457" s="3"/>
      <c r="S457" s="3"/>
      <c r="T457" s="3"/>
      <c r="U457" s="3"/>
      <c r="V457" s="3"/>
      <c r="W457" s="3"/>
      <c r="X457" s="3"/>
      <c r="Y457" s="3"/>
      <c r="Z457" s="3"/>
    </row>
    <row r="458" ht="30.0" customHeight="1">
      <c r="A458" s="5" t="s">
        <v>1466</v>
      </c>
      <c r="B458" s="5" t="s">
        <v>1467</v>
      </c>
      <c r="C458" s="5" t="s">
        <v>1468</v>
      </c>
      <c r="D458" s="6"/>
      <c r="E458" s="5">
        <v>462768.0</v>
      </c>
      <c r="F458" s="5">
        <v>464225.0</v>
      </c>
      <c r="G458" s="5" t="s">
        <v>35</v>
      </c>
      <c r="H458" s="5" t="s">
        <v>1469</v>
      </c>
      <c r="I458" s="5" t="s">
        <v>1470</v>
      </c>
      <c r="J458" s="7" t="str">
        <f t="shared" si="97"/>
        <v>Chain et al. 2005. Infect Immun. 73:8353-61</v>
      </c>
      <c r="K458" s="8" t="str">
        <f t="shared" si="98"/>
        <v>Brucella abortus 2308; accesion number NC_007618</v>
      </c>
      <c r="L458" s="3"/>
      <c r="M458" s="3"/>
      <c r="N458" s="3"/>
      <c r="O458" s="3"/>
      <c r="P458" s="3"/>
      <c r="Q458" s="3"/>
      <c r="R458" s="3"/>
      <c r="S458" s="3"/>
      <c r="T458" s="3"/>
      <c r="U458" s="3"/>
      <c r="V458" s="3"/>
      <c r="W458" s="3"/>
      <c r="X458" s="3"/>
      <c r="Y458" s="3"/>
      <c r="Z458" s="3"/>
    </row>
    <row r="459" ht="30.0" customHeight="1">
      <c r="A459" s="5" t="s">
        <v>1471</v>
      </c>
      <c r="B459" s="5" t="s">
        <v>1471</v>
      </c>
      <c r="C459" s="5" t="s">
        <v>1472</v>
      </c>
      <c r="D459" s="6"/>
      <c r="E459" s="5">
        <v>464540.0</v>
      </c>
      <c r="F459" s="5">
        <v>465118.0</v>
      </c>
      <c r="G459" s="5" t="s">
        <v>35</v>
      </c>
      <c r="H459" s="5" t="s">
        <v>1473</v>
      </c>
      <c r="I459" s="5"/>
      <c r="J459" s="7" t="str">
        <f t="shared" si="97"/>
        <v>Chain et al. 2005. Infect Immun. 73:8353-61</v>
      </c>
      <c r="K459" s="8" t="str">
        <f t="shared" si="98"/>
        <v>Brucella abortus 2308; accesion number NC_007618</v>
      </c>
      <c r="L459" s="3"/>
      <c r="M459" s="3"/>
      <c r="N459" s="3"/>
      <c r="O459" s="3"/>
      <c r="P459" s="3"/>
      <c r="Q459" s="3"/>
      <c r="R459" s="3"/>
      <c r="S459" s="3"/>
      <c r="T459" s="3"/>
      <c r="U459" s="3"/>
      <c r="V459" s="3"/>
      <c r="W459" s="3"/>
      <c r="X459" s="3"/>
      <c r="Y459" s="3"/>
      <c r="Z459" s="3"/>
    </row>
    <row r="460" ht="30.0" customHeight="1">
      <c r="A460" s="5" t="s">
        <v>1474</v>
      </c>
      <c r="B460" s="5" t="s">
        <v>1475</v>
      </c>
      <c r="C460" s="5" t="s">
        <v>1476</v>
      </c>
      <c r="D460" s="6"/>
      <c r="E460" s="5">
        <v>465244.0</v>
      </c>
      <c r="F460" s="5">
        <v>466647.0</v>
      </c>
      <c r="G460" s="5" t="s">
        <v>35</v>
      </c>
      <c r="H460" s="5" t="s">
        <v>1477</v>
      </c>
      <c r="I460" s="5" t="s">
        <v>1478</v>
      </c>
      <c r="J460" s="7" t="str">
        <f t="shared" si="97"/>
        <v>Chain et al. 2005. Infect Immun. 73:8353-61</v>
      </c>
      <c r="K460" s="8" t="str">
        <f t="shared" si="98"/>
        <v>Brucella abortus 2308; accesion number NC_007618</v>
      </c>
      <c r="L460" s="3"/>
      <c r="M460" s="3"/>
      <c r="N460" s="3"/>
      <c r="O460" s="3"/>
      <c r="P460" s="3"/>
      <c r="Q460" s="3"/>
      <c r="R460" s="3"/>
      <c r="S460" s="3"/>
      <c r="T460" s="3"/>
      <c r="U460" s="3"/>
      <c r="V460" s="3"/>
      <c r="W460" s="3"/>
      <c r="X460" s="3"/>
      <c r="Y460" s="3"/>
      <c r="Z460" s="3"/>
    </row>
    <row r="461" ht="30.0" customHeight="1">
      <c r="A461" s="5" t="s">
        <v>1479</v>
      </c>
      <c r="B461" s="5" t="s">
        <v>1480</v>
      </c>
      <c r="C461" s="5" t="s">
        <v>1481</v>
      </c>
      <c r="D461" s="6"/>
      <c r="E461" s="5">
        <v>466675.0</v>
      </c>
      <c r="F461" s="5">
        <v>468180.0</v>
      </c>
      <c r="G461" s="5" t="s">
        <v>35</v>
      </c>
      <c r="H461" s="5" t="s">
        <v>1482</v>
      </c>
      <c r="I461" s="5" t="s">
        <v>1483</v>
      </c>
      <c r="J461" s="7" t="str">
        <f t="shared" si="97"/>
        <v>Chain et al. 2005. Infect Immun. 73:8353-61</v>
      </c>
      <c r="K461" s="8" t="str">
        <f t="shared" si="98"/>
        <v>Brucella abortus 2308; accesion number NC_007618</v>
      </c>
      <c r="L461" s="3"/>
      <c r="M461" s="3"/>
      <c r="N461" s="3"/>
      <c r="O461" s="3"/>
      <c r="P461" s="3"/>
      <c r="Q461" s="3"/>
      <c r="R461" s="3"/>
      <c r="S461" s="3"/>
      <c r="T461" s="3"/>
      <c r="U461" s="3"/>
      <c r="V461" s="3"/>
      <c r="W461" s="3"/>
      <c r="X461" s="3"/>
      <c r="Y461" s="3"/>
      <c r="Z461" s="3"/>
    </row>
    <row r="462" ht="30.0" customHeight="1">
      <c r="A462" s="5" t="s">
        <v>1484</v>
      </c>
      <c r="B462" s="5" t="s">
        <v>1485</v>
      </c>
      <c r="C462" s="5" t="s">
        <v>1486</v>
      </c>
      <c r="D462" s="6"/>
      <c r="E462" s="5">
        <v>468379.0</v>
      </c>
      <c r="F462" s="5">
        <v>469659.0</v>
      </c>
      <c r="G462" s="5" t="s">
        <v>35</v>
      </c>
      <c r="H462" s="5" t="s">
        <v>1487</v>
      </c>
      <c r="I462" s="5"/>
      <c r="J462" s="7" t="str">
        <f t="shared" si="97"/>
        <v>Chain et al. 2005. Infect Immun. 73:8353-61</v>
      </c>
      <c r="K462" s="8" t="str">
        <f t="shared" si="98"/>
        <v>Brucella abortus 2308; accesion number NC_007618</v>
      </c>
      <c r="L462" s="3"/>
      <c r="M462" s="3"/>
      <c r="N462" s="3"/>
      <c r="O462" s="3"/>
      <c r="P462" s="3"/>
      <c r="Q462" s="3"/>
      <c r="R462" s="3"/>
      <c r="S462" s="3"/>
      <c r="T462" s="3"/>
      <c r="U462" s="3"/>
      <c r="V462" s="3"/>
      <c r="W462" s="3"/>
      <c r="X462" s="3"/>
      <c r="Y462" s="3"/>
      <c r="Z462" s="3"/>
    </row>
    <row r="463" ht="30.0" customHeight="1">
      <c r="A463" s="5" t="s">
        <v>1488</v>
      </c>
      <c r="B463" s="5" t="s">
        <v>1489</v>
      </c>
      <c r="C463" s="5" t="s">
        <v>1490</v>
      </c>
      <c r="D463" s="6"/>
      <c r="E463" s="5">
        <v>470033.0</v>
      </c>
      <c r="F463" s="5">
        <v>470602.0</v>
      </c>
      <c r="G463" s="5" t="s">
        <v>35</v>
      </c>
      <c r="H463" s="5" t="s">
        <v>1491</v>
      </c>
      <c r="I463" s="5" t="s">
        <v>1492</v>
      </c>
      <c r="J463" s="7" t="str">
        <f t="shared" si="97"/>
        <v>Chain et al. 2005. Infect Immun. 73:8353-61</v>
      </c>
      <c r="K463" s="8" t="str">
        <f t="shared" si="98"/>
        <v>Brucella abortus 2308; accesion number NC_007618</v>
      </c>
      <c r="L463" s="3"/>
      <c r="M463" s="3"/>
      <c r="N463" s="3"/>
      <c r="O463" s="3"/>
      <c r="P463" s="3"/>
      <c r="Q463" s="3"/>
      <c r="R463" s="3"/>
      <c r="S463" s="3"/>
      <c r="T463" s="3"/>
      <c r="U463" s="3"/>
      <c r="V463" s="3"/>
      <c r="W463" s="3"/>
      <c r="X463" s="3"/>
      <c r="Y463" s="3"/>
      <c r="Z463" s="3"/>
    </row>
    <row r="464" ht="30.0" customHeight="1">
      <c r="A464" s="5" t="s">
        <v>1493</v>
      </c>
      <c r="B464" s="5" t="s">
        <v>1493</v>
      </c>
      <c r="C464" s="5" t="s">
        <v>1494</v>
      </c>
      <c r="D464" s="6"/>
      <c r="E464" s="5">
        <v>470632.0</v>
      </c>
      <c r="F464" s="5">
        <v>471588.0</v>
      </c>
      <c r="G464" s="5" t="s">
        <v>35</v>
      </c>
      <c r="H464" s="5" t="s">
        <v>52</v>
      </c>
      <c r="I464" s="5"/>
      <c r="J464" s="7" t="str">
        <f t="shared" si="97"/>
        <v>Chain et al. 2005. Infect Immun. 73:8353-61</v>
      </c>
      <c r="K464" s="8" t="str">
        <f t="shared" si="98"/>
        <v>Brucella abortus 2308; accesion number NC_007618</v>
      </c>
      <c r="L464" s="3"/>
      <c r="M464" s="3"/>
      <c r="N464" s="3"/>
      <c r="O464" s="3"/>
      <c r="P464" s="3"/>
      <c r="Q464" s="3"/>
      <c r="R464" s="3"/>
      <c r="S464" s="3"/>
      <c r="T464" s="3"/>
      <c r="U464" s="3"/>
      <c r="V464" s="3"/>
      <c r="W464" s="3"/>
      <c r="X464" s="3"/>
      <c r="Y464" s="3"/>
      <c r="Z464" s="3"/>
    </row>
    <row r="465" ht="30.0" customHeight="1">
      <c r="A465" s="5" t="s">
        <v>1495</v>
      </c>
      <c r="B465" s="5" t="s">
        <v>1496</v>
      </c>
      <c r="C465" s="5" t="s">
        <v>1497</v>
      </c>
      <c r="D465" s="6"/>
      <c r="E465" s="5">
        <v>471739.0</v>
      </c>
      <c r="F465" s="5">
        <v>471987.0</v>
      </c>
      <c r="G465" s="5" t="s">
        <v>35</v>
      </c>
      <c r="H465" s="5" t="s">
        <v>1498</v>
      </c>
      <c r="I465" s="5" t="s">
        <v>1499</v>
      </c>
      <c r="J465" s="7" t="str">
        <f t="shared" si="97"/>
        <v>Chain et al. 2005. Infect Immun. 73:8353-61</v>
      </c>
      <c r="K465" s="8" t="str">
        <f t="shared" si="98"/>
        <v>Brucella abortus 2308; accesion number NC_007618</v>
      </c>
      <c r="L465" s="3"/>
      <c r="M465" s="3"/>
      <c r="N465" s="3"/>
      <c r="O465" s="3"/>
      <c r="P465" s="3"/>
      <c r="Q465" s="3"/>
      <c r="R465" s="3"/>
      <c r="S465" s="3"/>
      <c r="T465" s="3"/>
      <c r="U465" s="3"/>
      <c r="V465" s="3"/>
      <c r="W465" s="3"/>
      <c r="X465" s="3"/>
      <c r="Y465" s="3"/>
      <c r="Z465" s="3"/>
    </row>
    <row r="466" ht="30.0" customHeight="1">
      <c r="A466" s="5" t="s">
        <v>1500</v>
      </c>
      <c r="B466" s="5" t="s">
        <v>1501</v>
      </c>
      <c r="C466" s="5" t="s">
        <v>1502</v>
      </c>
      <c r="D466" s="6"/>
      <c r="E466" s="5">
        <v>471990.0</v>
      </c>
      <c r="F466" s="5">
        <v>472436.0</v>
      </c>
      <c r="G466" s="5" t="s">
        <v>35</v>
      </c>
      <c r="H466" s="5" t="s">
        <v>1503</v>
      </c>
      <c r="I466" s="5" t="s">
        <v>1504</v>
      </c>
      <c r="J466" s="7" t="str">
        <f t="shared" si="97"/>
        <v>Chain et al. 2005. Infect Immun. 73:8353-61</v>
      </c>
      <c r="K466" s="8" t="str">
        <f t="shared" si="98"/>
        <v>Brucella abortus 2308; accesion number NC_007618</v>
      </c>
      <c r="L466" s="3"/>
      <c r="M466" s="3"/>
      <c r="N466" s="3"/>
      <c r="O466" s="3"/>
      <c r="P466" s="3"/>
      <c r="Q466" s="3"/>
      <c r="R466" s="3"/>
      <c r="S466" s="3"/>
      <c r="T466" s="3"/>
      <c r="U466" s="3"/>
      <c r="V466" s="3"/>
      <c r="W466" s="3"/>
      <c r="X466" s="3"/>
      <c r="Y466" s="3"/>
      <c r="Z466" s="3"/>
    </row>
    <row r="467" ht="30.0" customHeight="1">
      <c r="A467" s="5" t="s">
        <v>1505</v>
      </c>
      <c r="B467" s="5" t="s">
        <v>1505</v>
      </c>
      <c r="C467" s="5" t="s">
        <v>1506</v>
      </c>
      <c r="D467" s="6"/>
      <c r="E467" s="5">
        <v>472461.0</v>
      </c>
      <c r="F467" s="5">
        <v>472820.0</v>
      </c>
      <c r="G467" s="5" t="s">
        <v>35</v>
      </c>
      <c r="H467" s="5" t="s">
        <v>52</v>
      </c>
      <c r="I467" s="5"/>
      <c r="J467" s="7" t="str">
        <f t="shared" si="97"/>
        <v>Chain et al. 2005. Infect Immun. 73:8353-61</v>
      </c>
      <c r="K467" s="8" t="str">
        <f t="shared" si="98"/>
        <v>Brucella abortus 2308; accesion number NC_007618</v>
      </c>
      <c r="L467" s="3"/>
      <c r="M467" s="3"/>
      <c r="N467" s="3"/>
      <c r="O467" s="3"/>
      <c r="P467" s="3"/>
      <c r="Q467" s="3"/>
      <c r="R467" s="3"/>
      <c r="S467" s="3"/>
      <c r="T467" s="3"/>
      <c r="U467" s="3"/>
      <c r="V467" s="3"/>
      <c r="W467" s="3"/>
      <c r="X467" s="3"/>
      <c r="Y467" s="3"/>
      <c r="Z467" s="3"/>
    </row>
    <row r="468" ht="30.0" customHeight="1">
      <c r="A468" s="5" t="s">
        <v>1507</v>
      </c>
      <c r="B468" s="5" t="s">
        <v>1508</v>
      </c>
      <c r="C468" s="5" t="s">
        <v>1509</v>
      </c>
      <c r="D468" s="6"/>
      <c r="E468" s="5">
        <v>472842.0</v>
      </c>
      <c r="F468" s="5">
        <v>473786.0</v>
      </c>
      <c r="G468" s="5"/>
      <c r="H468" s="5" t="s">
        <v>1510</v>
      </c>
      <c r="I468" s="5"/>
      <c r="J468" s="7" t="str">
        <f t="shared" si="97"/>
        <v>Chain et al. 2005. Infect Immun. 73:8353-61</v>
      </c>
      <c r="K468" s="8" t="str">
        <f t="shared" si="98"/>
        <v>Brucella abortus 2308; accesion number NC_007618</v>
      </c>
      <c r="L468" s="3"/>
      <c r="M468" s="3"/>
      <c r="N468" s="3"/>
      <c r="O468" s="3"/>
      <c r="P468" s="3"/>
      <c r="Q468" s="3"/>
      <c r="R468" s="3"/>
      <c r="S468" s="3"/>
      <c r="T468" s="3"/>
      <c r="U468" s="3"/>
      <c r="V468" s="3"/>
      <c r="W468" s="3"/>
      <c r="X468" s="3"/>
      <c r="Y468" s="3"/>
      <c r="Z468" s="3"/>
    </row>
    <row r="469" ht="30.0" customHeight="1">
      <c r="A469" s="5" t="s">
        <v>1511</v>
      </c>
      <c r="B469" s="5" t="s">
        <v>1512</v>
      </c>
      <c r="C469" s="5" t="s">
        <v>1513</v>
      </c>
      <c r="D469" s="6"/>
      <c r="E469" s="5">
        <v>473856.0</v>
      </c>
      <c r="F469" s="5">
        <v>474593.0</v>
      </c>
      <c r="G469" s="5"/>
      <c r="H469" s="5" t="s">
        <v>1514</v>
      </c>
      <c r="I469" s="5" t="s">
        <v>1515</v>
      </c>
      <c r="J469" s="7" t="str">
        <f t="shared" si="97"/>
        <v>Chain et al. 2005. Infect Immun. 73:8353-61</v>
      </c>
      <c r="K469" s="8" t="str">
        <f t="shared" si="98"/>
        <v>Brucella abortus 2308; accesion number NC_007618</v>
      </c>
      <c r="L469" s="3"/>
      <c r="M469" s="3"/>
      <c r="N469" s="3"/>
      <c r="O469" s="3"/>
      <c r="P469" s="3"/>
      <c r="Q469" s="3"/>
      <c r="R469" s="3"/>
      <c r="S469" s="3"/>
      <c r="T469" s="3"/>
      <c r="U469" s="3"/>
      <c r="V469" s="3"/>
      <c r="W469" s="3"/>
      <c r="X469" s="3"/>
      <c r="Y469" s="3"/>
      <c r="Z469" s="3"/>
    </row>
    <row r="470" ht="30.0" customHeight="1">
      <c r="A470" s="5" t="s">
        <v>1516</v>
      </c>
      <c r="B470" s="5" t="s">
        <v>1517</v>
      </c>
      <c r="C470" s="5" t="s">
        <v>1518</v>
      </c>
      <c r="D470" s="6"/>
      <c r="E470" s="5">
        <v>474867.0</v>
      </c>
      <c r="F470" s="5">
        <v>475103.0</v>
      </c>
      <c r="G470" s="5"/>
      <c r="H470" s="5" t="s">
        <v>1519</v>
      </c>
      <c r="I470" s="5" t="s">
        <v>1520</v>
      </c>
      <c r="J470" s="7" t="str">
        <f t="shared" si="97"/>
        <v>Chain et al. 2005. Infect Immun. 73:8353-61</v>
      </c>
      <c r="K470" s="8" t="str">
        <f t="shared" si="98"/>
        <v>Brucella abortus 2308; accesion number NC_007618</v>
      </c>
      <c r="L470" s="3"/>
      <c r="M470" s="3"/>
      <c r="N470" s="3"/>
      <c r="O470" s="3"/>
      <c r="P470" s="3"/>
      <c r="Q470" s="3"/>
      <c r="R470" s="3"/>
      <c r="S470" s="3"/>
      <c r="T470" s="3"/>
      <c r="U470" s="3"/>
      <c r="V470" s="3"/>
      <c r="W470" s="3"/>
      <c r="X470" s="3"/>
      <c r="Y470" s="3"/>
      <c r="Z470" s="3"/>
    </row>
    <row r="471" ht="30.0" customHeight="1">
      <c r="A471" s="5" t="s">
        <v>1521</v>
      </c>
      <c r="B471" s="5" t="s">
        <v>1521</v>
      </c>
      <c r="C471" s="5" t="s">
        <v>1522</v>
      </c>
      <c r="D471" s="6"/>
      <c r="E471" s="5">
        <v>475107.0</v>
      </c>
      <c r="F471" s="5">
        <v>475370.0</v>
      </c>
      <c r="G471" s="5"/>
      <c r="H471" s="5" t="s">
        <v>52</v>
      </c>
      <c r="I471" s="5"/>
      <c r="J471" s="7" t="str">
        <f t="shared" si="97"/>
        <v>Chain et al. 2005. Infect Immun. 73:8353-61</v>
      </c>
      <c r="K471" s="8" t="str">
        <f t="shared" si="98"/>
        <v>Brucella abortus 2308; accesion number NC_007618</v>
      </c>
      <c r="L471" s="3"/>
      <c r="M471" s="3"/>
      <c r="N471" s="3"/>
      <c r="O471" s="3"/>
      <c r="P471" s="3"/>
      <c r="Q471" s="3"/>
      <c r="R471" s="3"/>
      <c r="S471" s="3"/>
      <c r="T471" s="3"/>
      <c r="U471" s="3"/>
      <c r="V471" s="3"/>
      <c r="W471" s="3"/>
      <c r="X471" s="3"/>
      <c r="Y471" s="3"/>
      <c r="Z471" s="3"/>
    </row>
    <row r="472" ht="30.0" customHeight="1">
      <c r="A472" s="5" t="s">
        <v>1523</v>
      </c>
      <c r="B472" s="5" t="s">
        <v>1523</v>
      </c>
      <c r="C472" s="5" t="s">
        <v>1524</v>
      </c>
      <c r="D472" s="6"/>
      <c r="E472" s="5">
        <v>475427.0</v>
      </c>
      <c r="F472" s="5">
        <v>476689.0</v>
      </c>
      <c r="G472" s="5"/>
      <c r="H472" s="5" t="s">
        <v>1525</v>
      </c>
      <c r="I472" s="5" t="s">
        <v>1526</v>
      </c>
      <c r="J472" s="7" t="str">
        <f t="shared" si="97"/>
        <v>Chain et al. 2005. Infect Immun. 73:8353-61</v>
      </c>
      <c r="K472" s="8" t="str">
        <f t="shared" si="98"/>
        <v>Brucella abortus 2308; accesion number NC_007618</v>
      </c>
      <c r="L472" s="3"/>
      <c r="M472" s="3"/>
      <c r="N472" s="3"/>
      <c r="O472" s="3"/>
      <c r="P472" s="3"/>
      <c r="Q472" s="3"/>
      <c r="R472" s="3"/>
      <c r="S472" s="3"/>
      <c r="T472" s="3"/>
      <c r="U472" s="3"/>
      <c r="V472" s="3"/>
      <c r="W472" s="3"/>
      <c r="X472" s="3"/>
      <c r="Y472" s="3"/>
      <c r="Z472" s="3"/>
    </row>
    <row r="473" ht="30.0" customHeight="1">
      <c r="A473" s="5" t="s">
        <v>1527</v>
      </c>
      <c r="B473" s="5" t="s">
        <v>1528</v>
      </c>
      <c r="C473" s="5" t="s">
        <v>1529</v>
      </c>
      <c r="D473" s="6"/>
      <c r="E473" s="5">
        <v>476914.0</v>
      </c>
      <c r="F473" s="5">
        <v>478152.0</v>
      </c>
      <c r="G473" s="5"/>
      <c r="H473" s="5" t="s">
        <v>1530</v>
      </c>
      <c r="I473" s="5"/>
      <c r="J473" s="7" t="str">
        <f t="shared" si="97"/>
        <v>Chain et al. 2005. Infect Immun. 73:8353-61</v>
      </c>
      <c r="K473" s="8" t="str">
        <f t="shared" si="98"/>
        <v>Brucella abortus 2308; accesion number NC_007618</v>
      </c>
      <c r="L473" s="3"/>
      <c r="M473" s="3"/>
      <c r="N473" s="3"/>
      <c r="O473" s="3"/>
      <c r="P473" s="3"/>
      <c r="Q473" s="3"/>
      <c r="R473" s="3"/>
      <c r="S473" s="3"/>
      <c r="T473" s="3"/>
      <c r="U473" s="3"/>
      <c r="V473" s="3"/>
      <c r="W473" s="3"/>
      <c r="X473" s="3"/>
      <c r="Y473" s="3"/>
      <c r="Z473" s="3"/>
    </row>
    <row r="474" ht="30.0" customHeight="1">
      <c r="A474" s="5" t="s">
        <v>1531</v>
      </c>
      <c r="B474" s="5" t="s">
        <v>1531</v>
      </c>
      <c r="C474" s="5" t="s">
        <v>1532</v>
      </c>
      <c r="D474" s="6"/>
      <c r="E474" s="5">
        <v>478337.0</v>
      </c>
      <c r="F474" s="5">
        <v>479236.0</v>
      </c>
      <c r="G474" s="5"/>
      <c r="H474" s="5" t="s">
        <v>52</v>
      </c>
      <c r="I474" s="5"/>
      <c r="J474" s="7" t="str">
        <f t="shared" si="97"/>
        <v>Chain et al. 2005. Infect Immun. 73:8353-61</v>
      </c>
      <c r="K474" s="8" t="str">
        <f t="shared" si="98"/>
        <v>Brucella abortus 2308; accesion number NC_007618</v>
      </c>
      <c r="L474" s="3"/>
      <c r="M474" s="3"/>
      <c r="N474" s="3"/>
      <c r="O474" s="3"/>
      <c r="P474" s="3"/>
      <c r="Q474" s="3"/>
      <c r="R474" s="3"/>
      <c r="S474" s="3"/>
      <c r="T474" s="3"/>
      <c r="U474" s="3"/>
      <c r="V474" s="3"/>
      <c r="W474" s="3"/>
      <c r="X474" s="3"/>
      <c r="Y474" s="3"/>
      <c r="Z474" s="3"/>
    </row>
    <row r="475" ht="30.0" customHeight="1">
      <c r="A475" s="5" t="s">
        <v>1533</v>
      </c>
      <c r="B475" s="5" t="s">
        <v>1534</v>
      </c>
      <c r="C475" s="5" t="s">
        <v>1535</v>
      </c>
      <c r="D475" s="6"/>
      <c r="E475" s="5">
        <v>479245.0</v>
      </c>
      <c r="F475" s="5">
        <v>479907.0</v>
      </c>
      <c r="G475" s="5"/>
      <c r="H475" s="5" t="s">
        <v>1536</v>
      </c>
      <c r="I475" s="5" t="s">
        <v>1537</v>
      </c>
      <c r="J475" s="7" t="str">
        <f t="shared" si="97"/>
        <v>Chain et al. 2005. Infect Immun. 73:8353-61</v>
      </c>
      <c r="K475" s="8" t="str">
        <f t="shared" si="98"/>
        <v>Brucella abortus 2308; accesion number NC_007618</v>
      </c>
      <c r="L475" s="3"/>
      <c r="M475" s="3"/>
      <c r="N475" s="3"/>
      <c r="O475" s="3"/>
      <c r="P475" s="3"/>
      <c r="Q475" s="3"/>
      <c r="R475" s="3"/>
      <c r="S475" s="3"/>
      <c r="T475" s="3"/>
      <c r="U475" s="3"/>
      <c r="V475" s="3"/>
      <c r="W475" s="3"/>
      <c r="X475" s="3"/>
      <c r="Y475" s="3"/>
      <c r="Z475" s="3"/>
    </row>
    <row r="476" ht="30.0" customHeight="1">
      <c r="A476" s="5" t="s">
        <v>1538</v>
      </c>
      <c r="B476" s="5" t="s">
        <v>1538</v>
      </c>
      <c r="C476" s="5" t="s">
        <v>1539</v>
      </c>
      <c r="D476" s="6"/>
      <c r="E476" s="5">
        <v>479934.0</v>
      </c>
      <c r="F476" s="5">
        <v>481346.0</v>
      </c>
      <c r="G476" s="5" t="s">
        <v>35</v>
      </c>
      <c r="H476" s="5" t="s">
        <v>1540</v>
      </c>
      <c r="I476" s="5"/>
      <c r="J476" s="7" t="str">
        <f t="shared" si="97"/>
        <v>Chain et al. 2005. Infect Immun. 73:8353-61</v>
      </c>
      <c r="K476" s="8" t="str">
        <f t="shared" si="98"/>
        <v>Brucella abortus 2308; accesion number NC_007618</v>
      </c>
      <c r="L476" s="3"/>
      <c r="M476" s="3"/>
      <c r="N476" s="3"/>
      <c r="O476" s="3"/>
      <c r="P476" s="3"/>
      <c r="Q476" s="3"/>
      <c r="R476" s="3"/>
      <c r="S476" s="3"/>
      <c r="T476" s="3"/>
      <c r="U476" s="3"/>
      <c r="V476" s="3"/>
      <c r="W476" s="3"/>
      <c r="X476" s="3"/>
      <c r="Y476" s="3"/>
      <c r="Z476" s="3"/>
    </row>
    <row r="477" ht="30.0" customHeight="1">
      <c r="A477" s="5" t="s">
        <v>1541</v>
      </c>
      <c r="B477" s="5" t="s">
        <v>1541</v>
      </c>
      <c r="C477" s="5" t="s">
        <v>1542</v>
      </c>
      <c r="D477" s="6"/>
      <c r="E477" s="5">
        <v>481487.0</v>
      </c>
      <c r="F477" s="5">
        <v>482083.0</v>
      </c>
      <c r="G477" s="5" t="s">
        <v>35</v>
      </c>
      <c r="H477" s="5" t="s">
        <v>52</v>
      </c>
      <c r="I477" s="5"/>
      <c r="J477" s="7" t="str">
        <f t="shared" si="97"/>
        <v>Chain et al. 2005. Infect Immun. 73:8353-61</v>
      </c>
      <c r="K477" s="8" t="str">
        <f t="shared" si="98"/>
        <v>Brucella abortus 2308; accesion number NC_007618</v>
      </c>
      <c r="L477" s="3"/>
      <c r="M477" s="3"/>
      <c r="N477" s="3"/>
      <c r="O477" s="3"/>
      <c r="P477" s="3"/>
      <c r="Q477" s="3"/>
      <c r="R477" s="3"/>
      <c r="S477" s="3"/>
      <c r="T477" s="3"/>
      <c r="U477" s="3"/>
      <c r="V477" s="3"/>
      <c r="W477" s="3"/>
      <c r="X477" s="3"/>
      <c r="Y477" s="3"/>
      <c r="Z477" s="3"/>
    </row>
    <row r="478" ht="30.0" customHeight="1">
      <c r="A478" s="5" t="s">
        <v>1543</v>
      </c>
      <c r="B478" s="5" t="s">
        <v>1543</v>
      </c>
      <c r="C478" s="5" t="s">
        <v>1544</v>
      </c>
      <c r="D478" s="6"/>
      <c r="E478" s="5">
        <v>482547.0</v>
      </c>
      <c r="F478" s="5">
        <v>483401.0</v>
      </c>
      <c r="G478" s="5"/>
      <c r="H478" s="5" t="s">
        <v>1545</v>
      </c>
      <c r="I478" s="5"/>
      <c r="J478" s="7" t="str">
        <f t="shared" si="97"/>
        <v>Chain et al. 2005. Infect Immun. 73:8353-61</v>
      </c>
      <c r="K478" s="8" t="str">
        <f t="shared" si="98"/>
        <v>Brucella abortus 2308; accesion number NC_007618</v>
      </c>
      <c r="L478" s="3"/>
      <c r="M478" s="3"/>
      <c r="N478" s="3"/>
      <c r="O478" s="3"/>
      <c r="P478" s="3"/>
      <c r="Q478" s="3"/>
      <c r="R478" s="3"/>
      <c r="S478" s="3"/>
      <c r="T478" s="3"/>
      <c r="U478" s="3"/>
      <c r="V478" s="3"/>
      <c r="W478" s="3"/>
      <c r="X478" s="3"/>
      <c r="Y478" s="3"/>
      <c r="Z478" s="3"/>
    </row>
    <row r="479" ht="30.0" customHeight="1">
      <c r="A479" s="5" t="s">
        <v>1546</v>
      </c>
      <c r="B479" s="5" t="s">
        <v>1547</v>
      </c>
      <c r="C479" s="5" t="s">
        <v>1548</v>
      </c>
      <c r="D479" s="6"/>
      <c r="E479" s="5">
        <v>483539.0</v>
      </c>
      <c r="F479" s="5">
        <v>485197.0</v>
      </c>
      <c r="G479" s="5"/>
      <c r="H479" s="5" t="s">
        <v>1549</v>
      </c>
      <c r="I479" s="5"/>
      <c r="J479" s="7" t="str">
        <f t="shared" si="97"/>
        <v>Chain et al. 2005. Infect Immun. 73:8353-61</v>
      </c>
      <c r="K479" s="8" t="str">
        <f t="shared" si="98"/>
        <v>Brucella abortus 2308; accesion number NC_007618</v>
      </c>
      <c r="L479" s="3"/>
      <c r="M479" s="3"/>
      <c r="N479" s="3"/>
      <c r="O479" s="3"/>
      <c r="P479" s="3"/>
      <c r="Q479" s="3"/>
      <c r="R479" s="3"/>
      <c r="S479" s="3"/>
      <c r="T479" s="3"/>
      <c r="U479" s="3"/>
      <c r="V479" s="3"/>
      <c r="W479" s="3"/>
      <c r="X479" s="3"/>
      <c r="Y479" s="3"/>
      <c r="Z479" s="3"/>
    </row>
    <row r="480" ht="30.0" customHeight="1">
      <c r="A480" s="5" t="s">
        <v>1550</v>
      </c>
      <c r="B480" s="5" t="s">
        <v>1551</v>
      </c>
      <c r="C480" s="5" t="s">
        <v>1552</v>
      </c>
      <c r="D480" s="6" t="s">
        <v>59</v>
      </c>
      <c r="E480" s="5">
        <v>485520.0</v>
      </c>
      <c r="F480" s="5">
        <v>486365.0</v>
      </c>
      <c r="G480" s="5"/>
      <c r="H480" s="5"/>
      <c r="I480" s="5" t="s">
        <v>1553</v>
      </c>
      <c r="J480" s="12" t="s">
        <v>81</v>
      </c>
      <c r="K480" s="13" t="s">
        <v>154</v>
      </c>
      <c r="L480" s="3"/>
      <c r="M480" s="3"/>
      <c r="N480" s="3"/>
      <c r="O480" s="3"/>
      <c r="P480" s="3"/>
      <c r="Q480" s="3"/>
      <c r="R480" s="3"/>
      <c r="S480" s="3"/>
      <c r="T480" s="3"/>
      <c r="U480" s="3"/>
      <c r="V480" s="3"/>
      <c r="W480" s="3"/>
      <c r="X480" s="3"/>
      <c r="Y480" s="3"/>
      <c r="Z480" s="3"/>
    </row>
    <row r="481" ht="30.0" customHeight="1">
      <c r="A481" s="5" t="s">
        <v>1554</v>
      </c>
      <c r="B481" s="5" t="s">
        <v>1555</v>
      </c>
      <c r="C481" s="5" t="s">
        <v>1556</v>
      </c>
      <c r="D481" s="6" t="s">
        <v>59</v>
      </c>
      <c r="E481" s="5">
        <v>486566.0</v>
      </c>
      <c r="F481" s="5">
        <v>487166.0</v>
      </c>
      <c r="G481" s="5"/>
      <c r="H481" s="5"/>
      <c r="I481" s="5" t="s">
        <v>1557</v>
      </c>
      <c r="J481" s="12" t="s">
        <v>81</v>
      </c>
      <c r="K481" s="13" t="s">
        <v>154</v>
      </c>
      <c r="L481" s="3"/>
      <c r="M481" s="3"/>
      <c r="N481" s="3"/>
      <c r="O481" s="3"/>
      <c r="P481" s="3"/>
      <c r="Q481" s="3"/>
      <c r="R481" s="3"/>
      <c r="S481" s="3"/>
      <c r="T481" s="3"/>
      <c r="U481" s="3"/>
      <c r="V481" s="3"/>
      <c r="W481" s="3"/>
      <c r="X481" s="3"/>
      <c r="Y481" s="3"/>
      <c r="Z481" s="3"/>
    </row>
    <row r="482" ht="30.0" customHeight="1">
      <c r="A482" s="5" t="s">
        <v>1558</v>
      </c>
      <c r="B482" s="5" t="s">
        <v>1559</v>
      </c>
      <c r="C482" s="5" t="s">
        <v>1560</v>
      </c>
      <c r="D482" s="6"/>
      <c r="E482" s="5">
        <v>487375.0</v>
      </c>
      <c r="F482" s="5">
        <v>488253.0</v>
      </c>
      <c r="G482" s="5"/>
      <c r="H482" s="5" t="s">
        <v>157</v>
      </c>
      <c r="I482" s="5"/>
      <c r="J482" s="7" t="str">
        <f>HYPERLINK("http://www.ncbi.nlm.nih.gov/pubmed/?term=16299333","Chain et al. 2005. Infect Immun. 73:8353-61")</f>
        <v>Chain et al. 2005. Infect Immun. 73:8353-61</v>
      </c>
      <c r="K482" s="8" t="str">
        <f>HYPERLINK("http://www.ncbi.nlm.nih.gov/nuccore/NC_007618","Brucella abortus 2308; accesion number NC_007618")</f>
        <v>Brucella abortus 2308; accesion number NC_007618</v>
      </c>
      <c r="L482" s="3"/>
      <c r="M482" s="3"/>
      <c r="N482" s="3"/>
      <c r="O482" s="3"/>
      <c r="P482" s="3"/>
      <c r="Q482" s="3"/>
      <c r="R482" s="3"/>
      <c r="S482" s="3"/>
      <c r="T482" s="3"/>
      <c r="U482" s="3"/>
      <c r="V482" s="3"/>
      <c r="W482" s="3"/>
      <c r="X482" s="3"/>
      <c r="Y482" s="3"/>
      <c r="Z482" s="3"/>
    </row>
    <row r="483" ht="30.0" customHeight="1">
      <c r="A483" s="5" t="s">
        <v>1561</v>
      </c>
      <c r="B483" s="5" t="s">
        <v>1561</v>
      </c>
      <c r="C483" s="5" t="s">
        <v>1562</v>
      </c>
      <c r="D483" s="6" t="s">
        <v>59</v>
      </c>
      <c r="E483" s="5">
        <v>488367.0</v>
      </c>
      <c r="F483" s="5">
        <v>488755.0</v>
      </c>
      <c r="G483" s="5"/>
      <c r="H483" s="5"/>
      <c r="I483" s="5" t="s">
        <v>1563</v>
      </c>
      <c r="J483" s="11" t="str">
        <f>HYPERLINK("http://www.ncbi.nlm.nih.gov/nuccore/NC_004310.3","Brucella suis 1330 genome; accesion number NC_004310")</f>
        <v>Brucella suis 1330 genome; accesion number NC_004310</v>
      </c>
      <c r="K483" s="13" t="s">
        <v>154</v>
      </c>
      <c r="L483" s="3"/>
      <c r="M483" s="3"/>
      <c r="N483" s="3"/>
      <c r="O483" s="3"/>
      <c r="P483" s="3"/>
      <c r="Q483" s="3"/>
      <c r="R483" s="3"/>
      <c r="S483" s="3"/>
      <c r="T483" s="3"/>
      <c r="U483" s="3"/>
      <c r="V483" s="3"/>
      <c r="W483" s="3"/>
      <c r="X483" s="3"/>
      <c r="Y483" s="3"/>
      <c r="Z483" s="3"/>
    </row>
    <row r="484" ht="30.0" customHeight="1">
      <c r="A484" s="5" t="s">
        <v>1564</v>
      </c>
      <c r="B484" s="5" t="s">
        <v>1564</v>
      </c>
      <c r="C484" s="5" t="s">
        <v>1565</v>
      </c>
      <c r="D484" s="6"/>
      <c r="E484" s="5">
        <v>488752.0</v>
      </c>
      <c r="F484" s="5">
        <v>489501.0</v>
      </c>
      <c r="G484" s="5"/>
      <c r="H484" s="5" t="s">
        <v>1566</v>
      </c>
      <c r="I484" s="5"/>
      <c r="J484" s="7" t="str">
        <f t="shared" ref="J484:J490" si="99">HYPERLINK("http://www.ncbi.nlm.nih.gov/pubmed/?term=16299333","Chain et al. 2005. Infect Immun. 73:8353-61")</f>
        <v>Chain et al. 2005. Infect Immun. 73:8353-61</v>
      </c>
      <c r="K484" s="8" t="str">
        <f t="shared" ref="K484:K490" si="100">HYPERLINK("http://www.ncbi.nlm.nih.gov/nuccore/NC_007618","Brucella abortus 2308; accesion number NC_007618")</f>
        <v>Brucella abortus 2308; accesion number NC_007618</v>
      </c>
      <c r="L484" s="3"/>
      <c r="M484" s="3"/>
      <c r="N484" s="3"/>
      <c r="O484" s="3"/>
      <c r="P484" s="3"/>
      <c r="Q484" s="3"/>
      <c r="R484" s="3"/>
      <c r="S484" s="3"/>
      <c r="T484" s="3"/>
      <c r="U484" s="3"/>
      <c r="V484" s="3"/>
      <c r="W484" s="3"/>
      <c r="X484" s="3"/>
      <c r="Y484" s="3"/>
      <c r="Z484" s="3"/>
    </row>
    <row r="485" ht="30.0" customHeight="1">
      <c r="A485" s="5" t="s">
        <v>1567</v>
      </c>
      <c r="B485" s="5" t="s">
        <v>1568</v>
      </c>
      <c r="C485" s="5" t="s">
        <v>1569</v>
      </c>
      <c r="D485" s="6"/>
      <c r="E485" s="5">
        <v>489532.0</v>
      </c>
      <c r="F485" s="5">
        <v>490650.0</v>
      </c>
      <c r="G485" s="5"/>
      <c r="H485" s="5" t="s">
        <v>1570</v>
      </c>
      <c r="I485" s="5" t="s">
        <v>1571</v>
      </c>
      <c r="J485" s="7" t="str">
        <f t="shared" si="99"/>
        <v>Chain et al. 2005. Infect Immun. 73:8353-61</v>
      </c>
      <c r="K485" s="8" t="str">
        <f t="shared" si="100"/>
        <v>Brucella abortus 2308; accesion number NC_007618</v>
      </c>
      <c r="L485" s="3"/>
      <c r="M485" s="3"/>
      <c r="N485" s="3"/>
      <c r="O485" s="3"/>
      <c r="P485" s="3"/>
      <c r="Q485" s="3"/>
      <c r="R485" s="3"/>
      <c r="S485" s="3"/>
      <c r="T485" s="3"/>
      <c r="U485" s="3"/>
      <c r="V485" s="3"/>
      <c r="W485" s="3"/>
      <c r="X485" s="3"/>
      <c r="Y485" s="3"/>
      <c r="Z485" s="3"/>
    </row>
    <row r="486" ht="30.0" customHeight="1">
      <c r="A486" s="5" t="s">
        <v>1572</v>
      </c>
      <c r="B486" s="5" t="s">
        <v>1573</v>
      </c>
      <c r="C486" s="5" t="s">
        <v>1574</v>
      </c>
      <c r="D486" s="6"/>
      <c r="E486" s="5">
        <v>490656.0</v>
      </c>
      <c r="F486" s="5">
        <v>491636.0</v>
      </c>
      <c r="G486" s="5"/>
      <c r="H486" s="5" t="s">
        <v>1575</v>
      </c>
      <c r="I486" s="5" t="s">
        <v>1576</v>
      </c>
      <c r="J486" s="7" t="str">
        <f t="shared" si="99"/>
        <v>Chain et al. 2005. Infect Immun. 73:8353-61</v>
      </c>
      <c r="K486" s="8" t="str">
        <f t="shared" si="100"/>
        <v>Brucella abortus 2308; accesion number NC_007618</v>
      </c>
      <c r="L486" s="3"/>
      <c r="M486" s="3"/>
      <c r="N486" s="3"/>
      <c r="O486" s="3"/>
      <c r="P486" s="3"/>
      <c r="Q486" s="3"/>
      <c r="R486" s="3"/>
      <c r="S486" s="3"/>
      <c r="T486" s="3"/>
      <c r="U486" s="3"/>
      <c r="V486" s="3"/>
      <c r="W486" s="3"/>
      <c r="X486" s="3"/>
      <c r="Y486" s="3"/>
      <c r="Z486" s="3"/>
    </row>
    <row r="487" ht="30.0" customHeight="1">
      <c r="A487" s="5" t="s">
        <v>1577</v>
      </c>
      <c r="B487" s="5" t="s">
        <v>1578</v>
      </c>
      <c r="C487" s="5" t="s">
        <v>1579</v>
      </c>
      <c r="D487" s="6"/>
      <c r="E487" s="5">
        <v>491633.0</v>
      </c>
      <c r="F487" s="5">
        <v>492097.0</v>
      </c>
      <c r="G487" s="5"/>
      <c r="H487" s="5" t="s">
        <v>1580</v>
      </c>
      <c r="I487" s="5" t="s">
        <v>1581</v>
      </c>
      <c r="J487" s="7" t="str">
        <f t="shared" si="99"/>
        <v>Chain et al. 2005. Infect Immun. 73:8353-61</v>
      </c>
      <c r="K487" s="8" t="str">
        <f t="shared" si="100"/>
        <v>Brucella abortus 2308; accesion number NC_007618</v>
      </c>
      <c r="L487" s="3"/>
      <c r="M487" s="3"/>
      <c r="N487" s="3"/>
      <c r="O487" s="3"/>
      <c r="P487" s="3"/>
      <c r="Q487" s="3"/>
      <c r="R487" s="3"/>
      <c r="S487" s="3"/>
      <c r="T487" s="3"/>
      <c r="U487" s="3"/>
      <c r="V487" s="3"/>
      <c r="W487" s="3"/>
      <c r="X487" s="3"/>
      <c r="Y487" s="3"/>
      <c r="Z487" s="3"/>
    </row>
    <row r="488" ht="30.0" customHeight="1">
      <c r="A488" s="5" t="s">
        <v>1582</v>
      </c>
      <c r="B488" s="5" t="s">
        <v>1582</v>
      </c>
      <c r="C488" s="5" t="s">
        <v>1583</v>
      </c>
      <c r="D488" s="6"/>
      <c r="E488" s="5">
        <v>492127.0</v>
      </c>
      <c r="F488" s="5">
        <v>492612.0</v>
      </c>
      <c r="G488" s="5" t="s">
        <v>35</v>
      </c>
      <c r="H488" s="5" t="s">
        <v>1584</v>
      </c>
      <c r="I488" s="5"/>
      <c r="J488" s="7" t="str">
        <f t="shared" si="99"/>
        <v>Chain et al. 2005. Infect Immun. 73:8353-61</v>
      </c>
      <c r="K488" s="8" t="str">
        <f t="shared" si="100"/>
        <v>Brucella abortus 2308; accesion number NC_007618</v>
      </c>
      <c r="L488" s="3"/>
      <c r="M488" s="3"/>
      <c r="N488" s="3"/>
      <c r="O488" s="3"/>
      <c r="P488" s="3"/>
      <c r="Q488" s="3"/>
      <c r="R488" s="3"/>
      <c r="S488" s="3"/>
      <c r="T488" s="3"/>
      <c r="U488" s="3"/>
      <c r="V488" s="3"/>
      <c r="W488" s="3"/>
      <c r="X488" s="3"/>
      <c r="Y488" s="3"/>
      <c r="Z488" s="3"/>
    </row>
    <row r="489" ht="30.0" customHeight="1">
      <c r="A489" s="5" t="s">
        <v>1585</v>
      </c>
      <c r="B489" s="5" t="s">
        <v>1585</v>
      </c>
      <c r="C489" s="5" t="s">
        <v>1586</v>
      </c>
      <c r="D489" s="6"/>
      <c r="E489" s="5">
        <v>492792.0</v>
      </c>
      <c r="F489" s="5">
        <v>493592.0</v>
      </c>
      <c r="G489" s="5" t="s">
        <v>35</v>
      </c>
      <c r="H489" s="5" t="s">
        <v>1587</v>
      </c>
      <c r="I489" s="5"/>
      <c r="J489" s="7" t="str">
        <f t="shared" si="99"/>
        <v>Chain et al. 2005. Infect Immun. 73:8353-61</v>
      </c>
      <c r="K489" s="8" t="str">
        <f t="shared" si="100"/>
        <v>Brucella abortus 2308; accesion number NC_007618</v>
      </c>
      <c r="L489" s="3"/>
      <c r="M489" s="3"/>
      <c r="N489" s="3"/>
      <c r="O489" s="3"/>
      <c r="P489" s="3"/>
      <c r="Q489" s="3"/>
      <c r="R489" s="3"/>
      <c r="S489" s="3"/>
      <c r="T489" s="3"/>
      <c r="U489" s="3"/>
      <c r="V489" s="3"/>
      <c r="W489" s="3"/>
      <c r="X489" s="3"/>
      <c r="Y489" s="3"/>
      <c r="Z489" s="3"/>
    </row>
    <row r="490" ht="30.0" customHeight="1">
      <c r="A490" s="5" t="s">
        <v>1588</v>
      </c>
      <c r="B490" s="5" t="s">
        <v>1588</v>
      </c>
      <c r="C490" s="5" t="s">
        <v>1589</v>
      </c>
      <c r="D490" s="6"/>
      <c r="E490" s="5">
        <v>493727.0</v>
      </c>
      <c r="F490" s="5">
        <v>494329.0</v>
      </c>
      <c r="G490" s="5"/>
      <c r="H490" s="5" t="s">
        <v>52</v>
      </c>
      <c r="I490" s="5"/>
      <c r="J490" s="7" t="str">
        <f t="shared" si="99"/>
        <v>Chain et al. 2005. Infect Immun. 73:8353-61</v>
      </c>
      <c r="K490" s="8" t="str">
        <f t="shared" si="100"/>
        <v>Brucella abortus 2308; accesion number NC_007618</v>
      </c>
      <c r="L490" s="3"/>
      <c r="M490" s="3"/>
      <c r="N490" s="3"/>
      <c r="O490" s="3"/>
      <c r="P490" s="3"/>
      <c r="Q490" s="3"/>
      <c r="R490" s="3"/>
      <c r="S490" s="3"/>
      <c r="T490" s="3"/>
      <c r="U490" s="3"/>
      <c r="V490" s="3"/>
      <c r="W490" s="3"/>
      <c r="X490" s="3"/>
      <c r="Y490" s="3"/>
      <c r="Z490" s="3"/>
    </row>
    <row r="491" ht="30.0" customHeight="1">
      <c r="A491" s="5" t="s">
        <v>1590</v>
      </c>
      <c r="B491" s="5" t="s">
        <v>1591</v>
      </c>
      <c r="C491" s="5" t="s">
        <v>1592</v>
      </c>
      <c r="D491" s="6"/>
      <c r="E491" s="5">
        <v>494443.0</v>
      </c>
      <c r="F491" s="5">
        <v>497337.0</v>
      </c>
      <c r="G491" s="5" t="s">
        <v>35</v>
      </c>
      <c r="H491" s="5" t="s">
        <v>1366</v>
      </c>
      <c r="I491" s="5"/>
      <c r="J491" s="8" t="str">
        <f>HYPERLINK("http://www.ncbi.nlm.nih.gov/pubmed/?term=21856843","Petersen et al. 2011. J Bacteriol. 193:5683-5691")</f>
        <v>Petersen et al. 2011. J Bacteriol. 193:5683-5691</v>
      </c>
      <c r="K491" s="9"/>
      <c r="L491" s="3"/>
      <c r="M491" s="3"/>
      <c r="N491" s="3"/>
      <c r="O491" s="3"/>
      <c r="P491" s="3"/>
      <c r="Q491" s="3"/>
      <c r="R491" s="3"/>
      <c r="S491" s="3"/>
      <c r="T491" s="3"/>
      <c r="U491" s="3"/>
      <c r="V491" s="3"/>
      <c r="W491" s="3"/>
      <c r="X491" s="3"/>
      <c r="Y491" s="3"/>
      <c r="Z491" s="3"/>
    </row>
    <row r="492" ht="30.0" customHeight="1">
      <c r="A492" s="5" t="s">
        <v>1593</v>
      </c>
      <c r="B492" s="5" t="s">
        <v>1593</v>
      </c>
      <c r="C492" s="5" t="s">
        <v>1594</v>
      </c>
      <c r="D492" s="6"/>
      <c r="E492" s="5">
        <v>497334.0</v>
      </c>
      <c r="F492" s="5">
        <v>497954.0</v>
      </c>
      <c r="G492" s="5" t="s">
        <v>35</v>
      </c>
      <c r="H492" s="5" t="s">
        <v>1595</v>
      </c>
      <c r="I492" s="5"/>
      <c r="J492" s="7" t="str">
        <f t="shared" ref="J492:J495" si="101">HYPERLINK("http://www.ncbi.nlm.nih.gov/pubmed/?term=16299333","Chain et al. 2005. Infect Immun. 73:8353-61")</f>
        <v>Chain et al. 2005. Infect Immun. 73:8353-61</v>
      </c>
      <c r="K492" s="8" t="str">
        <f t="shared" ref="K492:K495" si="102">HYPERLINK("http://www.ncbi.nlm.nih.gov/nuccore/NC_007618","Brucella abortus 2308; accesion number NC_007618")</f>
        <v>Brucella abortus 2308; accesion number NC_007618</v>
      </c>
      <c r="L492" s="3"/>
      <c r="M492" s="3"/>
      <c r="N492" s="3"/>
      <c r="O492" s="3"/>
      <c r="P492" s="3"/>
      <c r="Q492" s="3"/>
      <c r="R492" s="3"/>
      <c r="S492" s="3"/>
      <c r="T492" s="3"/>
      <c r="U492" s="3"/>
      <c r="V492" s="3"/>
      <c r="W492" s="3"/>
      <c r="X492" s="3"/>
      <c r="Y492" s="3"/>
      <c r="Z492" s="3"/>
    </row>
    <row r="493" ht="30.0" customHeight="1">
      <c r="A493" s="5" t="s">
        <v>1596</v>
      </c>
      <c r="B493" s="5" t="s">
        <v>1596</v>
      </c>
      <c r="C493" s="5" t="s">
        <v>1597</v>
      </c>
      <c r="D493" s="6"/>
      <c r="E493" s="5">
        <v>498125.0</v>
      </c>
      <c r="F493" s="5">
        <v>499417.0</v>
      </c>
      <c r="G493" s="5" t="s">
        <v>35</v>
      </c>
      <c r="H493" s="5" t="s">
        <v>1598</v>
      </c>
      <c r="I493" s="5"/>
      <c r="J493" s="7" t="str">
        <f t="shared" si="101"/>
        <v>Chain et al. 2005. Infect Immun. 73:8353-61</v>
      </c>
      <c r="K493" s="8" t="str">
        <f t="shared" si="102"/>
        <v>Brucella abortus 2308; accesion number NC_007618</v>
      </c>
      <c r="L493" s="3"/>
      <c r="M493" s="3"/>
      <c r="N493" s="3"/>
      <c r="O493" s="3"/>
      <c r="P493" s="3"/>
      <c r="Q493" s="3"/>
      <c r="R493" s="3"/>
      <c r="S493" s="3"/>
      <c r="T493" s="3"/>
      <c r="U493" s="3"/>
      <c r="V493" s="3"/>
      <c r="W493" s="3"/>
      <c r="X493" s="3"/>
      <c r="Y493" s="3"/>
      <c r="Z493" s="3"/>
    </row>
    <row r="494" ht="30.0" customHeight="1">
      <c r="A494" s="5" t="s">
        <v>1599</v>
      </c>
      <c r="B494" s="5" t="s">
        <v>1600</v>
      </c>
      <c r="C494" s="5" t="s">
        <v>1601</v>
      </c>
      <c r="D494" s="6"/>
      <c r="E494" s="5">
        <v>499471.0</v>
      </c>
      <c r="F494" s="5">
        <v>500862.0</v>
      </c>
      <c r="G494" s="5" t="s">
        <v>35</v>
      </c>
      <c r="H494" s="5" t="s">
        <v>1602</v>
      </c>
      <c r="I494" s="5" t="s">
        <v>1603</v>
      </c>
      <c r="J494" s="7" t="str">
        <f t="shared" si="101"/>
        <v>Chain et al. 2005. Infect Immun. 73:8353-61</v>
      </c>
      <c r="K494" s="8" t="str">
        <f t="shared" si="102"/>
        <v>Brucella abortus 2308; accesion number NC_007618</v>
      </c>
      <c r="L494" s="3"/>
      <c r="M494" s="3"/>
      <c r="N494" s="3"/>
      <c r="O494" s="3"/>
      <c r="P494" s="3"/>
      <c r="Q494" s="3"/>
      <c r="R494" s="3"/>
      <c r="S494" s="3"/>
      <c r="T494" s="3"/>
      <c r="U494" s="3"/>
      <c r="V494" s="3"/>
      <c r="W494" s="3"/>
      <c r="X494" s="3"/>
      <c r="Y494" s="3"/>
      <c r="Z494" s="3"/>
    </row>
    <row r="495" ht="30.0" customHeight="1">
      <c r="A495" s="5" t="s">
        <v>1604</v>
      </c>
      <c r="B495" s="5" t="s">
        <v>1604</v>
      </c>
      <c r="C495" s="5" t="s">
        <v>1605</v>
      </c>
      <c r="D495" s="6"/>
      <c r="E495" s="5">
        <v>501224.0</v>
      </c>
      <c r="F495" s="5">
        <v>501802.0</v>
      </c>
      <c r="G495" s="5"/>
      <c r="H495" s="5" t="s">
        <v>1606</v>
      </c>
      <c r="I495" s="5"/>
      <c r="J495" s="7" t="str">
        <f t="shared" si="101"/>
        <v>Chain et al. 2005. Infect Immun. 73:8353-61</v>
      </c>
      <c r="K495" s="8" t="str">
        <f t="shared" si="102"/>
        <v>Brucella abortus 2308; accesion number NC_007618</v>
      </c>
      <c r="L495" s="3"/>
      <c r="M495" s="3"/>
      <c r="N495" s="3"/>
      <c r="O495" s="3"/>
      <c r="P495" s="3"/>
      <c r="Q495" s="3"/>
      <c r="R495" s="3"/>
      <c r="S495" s="3"/>
      <c r="T495" s="3"/>
      <c r="U495" s="3"/>
      <c r="V495" s="3"/>
      <c r="W495" s="3"/>
      <c r="X495" s="3"/>
      <c r="Y495" s="3"/>
      <c r="Z495" s="3"/>
    </row>
    <row r="496" ht="30.0" customHeight="1">
      <c r="A496" s="5" t="s">
        <v>1607</v>
      </c>
      <c r="B496" s="5" t="s">
        <v>1608</v>
      </c>
      <c r="C496" s="5" t="s">
        <v>1609</v>
      </c>
      <c r="D496" s="6"/>
      <c r="E496" s="5">
        <v>502116.0</v>
      </c>
      <c r="F496" s="5">
        <v>503750.0</v>
      </c>
      <c r="G496" s="5"/>
      <c r="H496" s="5" t="s">
        <v>1610</v>
      </c>
      <c r="I496" s="5"/>
      <c r="J496" s="8" t="str">
        <f>HYPERLINK("http://www.ncbi.nlm.nih.gov/pubmed/?term=21856843","Petersen et al. 2011. J Bacteriol. 193:5683-5691")</f>
        <v>Petersen et al. 2011. J Bacteriol. 193:5683-5691</v>
      </c>
      <c r="K496" s="9"/>
      <c r="L496" s="3"/>
      <c r="M496" s="3"/>
      <c r="N496" s="3"/>
      <c r="O496" s="3"/>
      <c r="P496" s="3"/>
      <c r="Q496" s="3"/>
      <c r="R496" s="3"/>
      <c r="S496" s="3"/>
      <c r="T496" s="3"/>
      <c r="U496" s="3"/>
      <c r="V496" s="3"/>
      <c r="W496" s="3"/>
      <c r="X496" s="3"/>
      <c r="Y496" s="3"/>
      <c r="Z496" s="3"/>
    </row>
    <row r="497" ht="30.0" customHeight="1">
      <c r="A497" s="5" t="s">
        <v>1611</v>
      </c>
      <c r="B497" s="5" t="s">
        <v>1611</v>
      </c>
      <c r="C497" s="5" t="s">
        <v>1612</v>
      </c>
      <c r="D497" s="6"/>
      <c r="E497" s="5">
        <v>503879.0</v>
      </c>
      <c r="F497" s="5">
        <v>504064.0</v>
      </c>
      <c r="G497" s="5"/>
      <c r="H497" s="5" t="s">
        <v>52</v>
      </c>
      <c r="I497" s="5"/>
      <c r="J497" s="7" t="str">
        <f t="shared" ref="J497:J499" si="103">HYPERLINK("http://www.ncbi.nlm.nih.gov/pubmed/?term=16299333","Chain et al. 2005. Infect Immun. 73:8353-61")</f>
        <v>Chain et al. 2005. Infect Immun. 73:8353-61</v>
      </c>
      <c r="K497" s="8" t="str">
        <f t="shared" ref="K497:K499" si="104">HYPERLINK("http://www.ncbi.nlm.nih.gov/nuccore/NC_007618","Brucella abortus 2308; accesion number NC_007618")</f>
        <v>Brucella abortus 2308; accesion number NC_007618</v>
      </c>
      <c r="L497" s="3"/>
      <c r="M497" s="3"/>
      <c r="N497" s="3"/>
      <c r="O497" s="3"/>
      <c r="P497" s="3"/>
      <c r="Q497" s="3"/>
      <c r="R497" s="3"/>
      <c r="S497" s="3"/>
      <c r="T497" s="3"/>
      <c r="U497" s="3"/>
      <c r="V497" s="3"/>
      <c r="W497" s="3"/>
      <c r="X497" s="3"/>
      <c r="Y497" s="3"/>
      <c r="Z497" s="3"/>
    </row>
    <row r="498" ht="30.0" customHeight="1">
      <c r="A498" s="5" t="s">
        <v>1613</v>
      </c>
      <c r="B498" s="5" t="s">
        <v>1613</v>
      </c>
      <c r="C498" s="5" t="s">
        <v>1614</v>
      </c>
      <c r="D498" s="6"/>
      <c r="E498" s="5">
        <v>504106.0</v>
      </c>
      <c r="F498" s="5">
        <v>504792.0</v>
      </c>
      <c r="G498" s="5" t="s">
        <v>35</v>
      </c>
      <c r="H498" s="5" t="s">
        <v>1615</v>
      </c>
      <c r="I498" s="5"/>
      <c r="J498" s="7" t="str">
        <f t="shared" si="103"/>
        <v>Chain et al. 2005. Infect Immun. 73:8353-61</v>
      </c>
      <c r="K498" s="8" t="str">
        <f t="shared" si="104"/>
        <v>Brucella abortus 2308; accesion number NC_007618</v>
      </c>
      <c r="L498" s="3"/>
      <c r="M498" s="3"/>
      <c r="N498" s="3"/>
      <c r="O498" s="3"/>
      <c r="P498" s="3"/>
      <c r="Q498" s="3"/>
      <c r="R498" s="3"/>
      <c r="S498" s="3"/>
      <c r="T498" s="3"/>
      <c r="U498" s="3"/>
      <c r="V498" s="3"/>
      <c r="W498" s="3"/>
      <c r="X498" s="3"/>
      <c r="Y498" s="3"/>
      <c r="Z498" s="3"/>
    </row>
    <row r="499" ht="30.0" customHeight="1">
      <c r="A499" s="5" t="s">
        <v>1616</v>
      </c>
      <c r="B499" s="5" t="s">
        <v>1616</v>
      </c>
      <c r="C499" s="5" t="s">
        <v>1617</v>
      </c>
      <c r="D499" s="6"/>
      <c r="E499" s="5">
        <v>504940.0</v>
      </c>
      <c r="F499" s="5">
        <v>506646.0</v>
      </c>
      <c r="G499" s="5" t="s">
        <v>35</v>
      </c>
      <c r="H499" s="5" t="s">
        <v>1618</v>
      </c>
      <c r="I499" s="5"/>
      <c r="J499" s="7" t="str">
        <f t="shared" si="103"/>
        <v>Chain et al. 2005. Infect Immun. 73:8353-61</v>
      </c>
      <c r="K499" s="8" t="str">
        <f t="shared" si="104"/>
        <v>Brucella abortus 2308; accesion number NC_007618</v>
      </c>
      <c r="L499" s="3"/>
      <c r="M499" s="3"/>
      <c r="N499" s="3"/>
      <c r="O499" s="3"/>
      <c r="P499" s="3"/>
      <c r="Q499" s="3"/>
      <c r="R499" s="3"/>
      <c r="S499" s="3"/>
      <c r="T499" s="3"/>
      <c r="U499" s="3"/>
      <c r="V499" s="3"/>
      <c r="W499" s="3"/>
      <c r="X499" s="3"/>
      <c r="Y499" s="3"/>
      <c r="Z499" s="3"/>
    </row>
    <row r="500" ht="30.0" customHeight="1">
      <c r="A500" s="5" t="s">
        <v>1619</v>
      </c>
      <c r="B500" s="5" t="s">
        <v>1620</v>
      </c>
      <c r="C500" s="5" t="s">
        <v>1621</v>
      </c>
      <c r="D500" s="6"/>
      <c r="E500" s="5">
        <v>506983.0</v>
      </c>
      <c r="F500" s="5">
        <v>508116.0</v>
      </c>
      <c r="G500" s="5"/>
      <c r="H500" s="5" t="s">
        <v>1622</v>
      </c>
      <c r="I500" s="5"/>
      <c r="J500" s="11" t="str">
        <f>HYPERLINK("http://www.ncbi.nlm.nih.gov/pubmed/10852881","Robertson et al. 2000. J Bacteriol.182(12):3482-9")</f>
        <v>Robertson et al. 2000. J Bacteriol.182(12):3482-9</v>
      </c>
      <c r="K500" s="9"/>
      <c r="L500" s="9"/>
      <c r="M500" s="3"/>
      <c r="N500" s="3"/>
      <c r="O500" s="3"/>
      <c r="P500" s="3"/>
      <c r="Q500" s="3"/>
      <c r="R500" s="3"/>
      <c r="S500" s="3"/>
      <c r="T500" s="3"/>
      <c r="U500" s="3"/>
      <c r="V500" s="3"/>
      <c r="W500" s="3"/>
      <c r="X500" s="3"/>
      <c r="Y500" s="3"/>
      <c r="Z500" s="3"/>
    </row>
    <row r="501" ht="30.0" customHeight="1">
      <c r="A501" s="5" t="s">
        <v>1623</v>
      </c>
      <c r="B501" s="5" t="s">
        <v>1623</v>
      </c>
      <c r="C501" s="5" t="s">
        <v>1624</v>
      </c>
      <c r="D501" s="6"/>
      <c r="E501" s="5">
        <v>508199.0</v>
      </c>
      <c r="F501" s="5">
        <v>508816.0</v>
      </c>
      <c r="G501" s="5" t="s">
        <v>35</v>
      </c>
      <c r="H501" s="5" t="s">
        <v>1625</v>
      </c>
      <c r="I501" s="5"/>
      <c r="J501" s="7" t="str">
        <f t="shared" ref="J501:J506" si="105">HYPERLINK("http://www.ncbi.nlm.nih.gov/pubmed/?term=16299333","Chain et al. 2005. Infect Immun. 73:8353-61")</f>
        <v>Chain et al. 2005. Infect Immun. 73:8353-61</v>
      </c>
      <c r="K501" s="8" t="str">
        <f t="shared" ref="K501:K506" si="106">HYPERLINK("http://www.ncbi.nlm.nih.gov/nuccore/NC_007618","Brucella abortus 2308; accesion number NC_007618")</f>
        <v>Brucella abortus 2308; accesion number NC_007618</v>
      </c>
      <c r="L501" s="3"/>
      <c r="M501" s="3"/>
      <c r="N501" s="3"/>
      <c r="O501" s="3"/>
      <c r="P501" s="3"/>
      <c r="Q501" s="3"/>
      <c r="R501" s="3"/>
      <c r="S501" s="3"/>
      <c r="T501" s="3"/>
      <c r="U501" s="3"/>
      <c r="V501" s="3"/>
      <c r="W501" s="3"/>
      <c r="X501" s="3"/>
      <c r="Y501" s="3"/>
      <c r="Z501" s="3"/>
    </row>
    <row r="502" ht="30.0" customHeight="1">
      <c r="A502" s="5" t="s">
        <v>1626</v>
      </c>
      <c r="B502" s="5" t="s">
        <v>1627</v>
      </c>
      <c r="C502" s="5" t="s">
        <v>1628</v>
      </c>
      <c r="D502" s="6"/>
      <c r="E502" s="5">
        <v>508813.0</v>
      </c>
      <c r="F502" s="5">
        <v>509889.0</v>
      </c>
      <c r="G502" s="5" t="s">
        <v>35</v>
      </c>
      <c r="H502" s="5" t="s">
        <v>1629</v>
      </c>
      <c r="I502" s="5"/>
      <c r="J502" s="7" t="str">
        <f t="shared" si="105"/>
        <v>Chain et al. 2005. Infect Immun. 73:8353-61</v>
      </c>
      <c r="K502" s="8" t="str">
        <f t="shared" si="106"/>
        <v>Brucella abortus 2308; accesion number NC_007618</v>
      </c>
      <c r="L502" s="3"/>
      <c r="M502" s="3"/>
      <c r="N502" s="3"/>
      <c r="O502" s="3"/>
      <c r="P502" s="3"/>
      <c r="Q502" s="3"/>
      <c r="R502" s="3"/>
      <c r="S502" s="3"/>
      <c r="T502" s="3"/>
      <c r="U502" s="3"/>
      <c r="V502" s="3"/>
      <c r="W502" s="3"/>
      <c r="X502" s="3"/>
      <c r="Y502" s="3"/>
      <c r="Z502" s="3"/>
    </row>
    <row r="503" ht="30.0" customHeight="1">
      <c r="A503" s="5" t="s">
        <v>1630</v>
      </c>
      <c r="B503" s="5" t="s">
        <v>1630</v>
      </c>
      <c r="C503" s="5" t="s">
        <v>1631</v>
      </c>
      <c r="D503" s="6"/>
      <c r="E503" s="5">
        <v>510163.0</v>
      </c>
      <c r="F503" s="5">
        <v>510690.0</v>
      </c>
      <c r="G503" s="5"/>
      <c r="H503" s="5" t="s">
        <v>1629</v>
      </c>
      <c r="I503" s="5"/>
      <c r="J503" s="7" t="str">
        <f t="shared" si="105"/>
        <v>Chain et al. 2005. Infect Immun. 73:8353-61</v>
      </c>
      <c r="K503" s="8" t="str">
        <f t="shared" si="106"/>
        <v>Brucella abortus 2308; accesion number NC_007618</v>
      </c>
      <c r="L503" s="3"/>
      <c r="M503" s="3"/>
      <c r="N503" s="3"/>
      <c r="O503" s="3"/>
      <c r="P503" s="3"/>
      <c r="Q503" s="3"/>
      <c r="R503" s="3"/>
      <c r="S503" s="3"/>
      <c r="T503" s="3"/>
      <c r="U503" s="3"/>
      <c r="V503" s="3"/>
      <c r="W503" s="3"/>
      <c r="X503" s="3"/>
      <c r="Y503" s="3"/>
      <c r="Z503" s="3"/>
    </row>
    <row r="504" ht="30.0" customHeight="1">
      <c r="A504" s="5" t="s">
        <v>1632</v>
      </c>
      <c r="B504" s="5" t="s">
        <v>1632</v>
      </c>
      <c r="C504" s="5" t="s">
        <v>1633</v>
      </c>
      <c r="D504" s="6"/>
      <c r="E504" s="5">
        <v>510708.0</v>
      </c>
      <c r="F504" s="5">
        <v>510881.0</v>
      </c>
      <c r="G504" s="5"/>
      <c r="H504" s="5" t="s">
        <v>52</v>
      </c>
      <c r="I504" s="5"/>
      <c r="J504" s="7" t="str">
        <f t="shared" si="105"/>
        <v>Chain et al. 2005. Infect Immun. 73:8353-61</v>
      </c>
      <c r="K504" s="8" t="str">
        <f t="shared" si="106"/>
        <v>Brucella abortus 2308; accesion number NC_007618</v>
      </c>
      <c r="L504" s="3"/>
      <c r="M504" s="3"/>
      <c r="N504" s="3"/>
      <c r="O504" s="3"/>
      <c r="P504" s="3"/>
      <c r="Q504" s="3"/>
      <c r="R504" s="3"/>
      <c r="S504" s="3"/>
      <c r="T504" s="3"/>
      <c r="U504" s="3"/>
      <c r="V504" s="3"/>
      <c r="W504" s="3"/>
      <c r="X504" s="3"/>
      <c r="Y504" s="3"/>
      <c r="Z504" s="3"/>
    </row>
    <row r="505" ht="30.0" customHeight="1">
      <c r="A505" s="5" t="s">
        <v>1634</v>
      </c>
      <c r="B505" s="5" t="s">
        <v>1634</v>
      </c>
      <c r="C505" s="5" t="s">
        <v>1635</v>
      </c>
      <c r="D505" s="6"/>
      <c r="E505" s="5">
        <v>510928.0</v>
      </c>
      <c r="F505" s="5">
        <v>511581.0</v>
      </c>
      <c r="G505" s="5"/>
      <c r="H505" s="5" t="s">
        <v>1229</v>
      </c>
      <c r="I505" s="5"/>
      <c r="J505" s="7" t="str">
        <f t="shared" si="105"/>
        <v>Chain et al. 2005. Infect Immun. 73:8353-61</v>
      </c>
      <c r="K505" s="8" t="str">
        <f t="shared" si="106"/>
        <v>Brucella abortus 2308; accesion number NC_007618</v>
      </c>
      <c r="L505" s="3"/>
      <c r="M505" s="3"/>
      <c r="N505" s="3"/>
      <c r="O505" s="3"/>
      <c r="P505" s="3"/>
      <c r="Q505" s="3"/>
      <c r="R505" s="3"/>
      <c r="S505" s="3"/>
      <c r="T505" s="3"/>
      <c r="U505" s="3"/>
      <c r="V505" s="3"/>
      <c r="W505" s="3"/>
      <c r="X505" s="3"/>
      <c r="Y505" s="3"/>
      <c r="Z505" s="3"/>
    </row>
    <row r="506" ht="30.0" customHeight="1">
      <c r="A506" s="5" t="s">
        <v>1636</v>
      </c>
      <c r="B506" s="5" t="s">
        <v>1637</v>
      </c>
      <c r="C506" s="5" t="s">
        <v>1638</v>
      </c>
      <c r="D506" s="6"/>
      <c r="E506" s="5">
        <v>511660.0</v>
      </c>
      <c r="F506" s="5">
        <v>515118.0</v>
      </c>
      <c r="G506" s="5"/>
      <c r="H506" s="5" t="s">
        <v>1639</v>
      </c>
      <c r="I506" s="5"/>
      <c r="J506" s="7" t="str">
        <f t="shared" si="105"/>
        <v>Chain et al. 2005. Infect Immun. 73:8353-61</v>
      </c>
      <c r="K506" s="8" t="str">
        <f t="shared" si="106"/>
        <v>Brucella abortus 2308; accesion number NC_007618</v>
      </c>
      <c r="L506" s="3"/>
      <c r="M506" s="3"/>
      <c r="N506" s="3"/>
      <c r="O506" s="3"/>
      <c r="P506" s="3"/>
      <c r="Q506" s="3"/>
      <c r="R506" s="3"/>
      <c r="S506" s="3"/>
      <c r="T506" s="3"/>
      <c r="U506" s="3"/>
      <c r="V506" s="3"/>
      <c r="W506" s="3"/>
      <c r="X506" s="3"/>
      <c r="Y506" s="3"/>
      <c r="Z506" s="3"/>
    </row>
    <row r="507" ht="30.0" customHeight="1">
      <c r="A507" s="5" t="s">
        <v>1640</v>
      </c>
      <c r="B507" s="5" t="s">
        <v>1640</v>
      </c>
      <c r="C507" s="5" t="s">
        <v>1641</v>
      </c>
      <c r="D507" s="6" t="s">
        <v>59</v>
      </c>
      <c r="E507" s="5">
        <v>515141.0</v>
      </c>
      <c r="F507" s="5">
        <v>516017.0</v>
      </c>
      <c r="G507" s="5"/>
      <c r="H507" s="5"/>
      <c r="I507" s="5" t="s">
        <v>1642</v>
      </c>
      <c r="J507" s="11" t="str">
        <f>HYPERLINK("http://www.ncbi.nlm.nih.gov/nuccore/NC_004310.3","Brucella suis 1330 genome; accesion number NC_004310")</f>
        <v>Brucella suis 1330 genome; accesion number NC_004310</v>
      </c>
      <c r="K507" s="13" t="s">
        <v>154</v>
      </c>
      <c r="L507" s="3"/>
      <c r="M507" s="3"/>
      <c r="N507" s="3"/>
      <c r="O507" s="3"/>
      <c r="P507" s="3"/>
      <c r="Q507" s="3"/>
      <c r="R507" s="3"/>
      <c r="S507" s="3"/>
      <c r="T507" s="3"/>
      <c r="U507" s="3"/>
      <c r="V507" s="3"/>
      <c r="W507" s="3"/>
      <c r="X507" s="3"/>
      <c r="Y507" s="3"/>
      <c r="Z507" s="3"/>
    </row>
    <row r="508" ht="30.0" customHeight="1">
      <c r="A508" s="5" t="s">
        <v>1643</v>
      </c>
      <c r="B508" s="5" t="s">
        <v>1643</v>
      </c>
      <c r="C508" s="5" t="s">
        <v>1644</v>
      </c>
      <c r="D508" s="6"/>
      <c r="E508" s="5">
        <v>516127.0</v>
      </c>
      <c r="F508" s="5">
        <v>516468.0</v>
      </c>
      <c r="G508" s="5" t="s">
        <v>35</v>
      </c>
      <c r="H508" s="5" t="s">
        <v>1645</v>
      </c>
      <c r="I508" s="5"/>
      <c r="J508" s="7" t="str">
        <f t="shared" ref="J508:J510" si="107">HYPERLINK("http://www.ncbi.nlm.nih.gov/pubmed/?term=16299333","Chain et al. 2005. Infect Immun. 73:8353-61")</f>
        <v>Chain et al. 2005. Infect Immun. 73:8353-61</v>
      </c>
      <c r="K508" s="8" t="str">
        <f t="shared" ref="K508:K510" si="108">HYPERLINK("http://www.ncbi.nlm.nih.gov/nuccore/NC_007618","Brucella abortus 2308; accesion number NC_007618")</f>
        <v>Brucella abortus 2308; accesion number NC_007618</v>
      </c>
      <c r="L508" s="3"/>
      <c r="M508" s="3"/>
      <c r="N508" s="3"/>
      <c r="O508" s="3"/>
      <c r="P508" s="3"/>
      <c r="Q508" s="3"/>
      <c r="R508" s="3"/>
      <c r="S508" s="3"/>
      <c r="T508" s="3"/>
      <c r="U508" s="3"/>
      <c r="V508" s="3"/>
      <c r="W508" s="3"/>
      <c r="X508" s="3"/>
      <c r="Y508" s="3"/>
      <c r="Z508" s="3"/>
    </row>
    <row r="509" ht="30.0" customHeight="1">
      <c r="A509" s="5" t="s">
        <v>1646</v>
      </c>
      <c r="B509" s="5" t="s">
        <v>1647</v>
      </c>
      <c r="C509" s="5" t="s">
        <v>1648</v>
      </c>
      <c r="D509" s="6"/>
      <c r="E509" s="5">
        <v>516732.0</v>
      </c>
      <c r="F509" s="5">
        <v>519395.0</v>
      </c>
      <c r="G509" s="5"/>
      <c r="H509" s="5" t="s">
        <v>1649</v>
      </c>
      <c r="I509" s="5" t="s">
        <v>1650</v>
      </c>
      <c r="J509" s="7" t="str">
        <f t="shared" si="107"/>
        <v>Chain et al. 2005. Infect Immun. 73:8353-61</v>
      </c>
      <c r="K509" s="8" t="str">
        <f t="shared" si="108"/>
        <v>Brucella abortus 2308; accesion number NC_007618</v>
      </c>
      <c r="L509" s="3"/>
      <c r="M509" s="3"/>
      <c r="N509" s="3"/>
      <c r="O509" s="3"/>
      <c r="P509" s="3"/>
      <c r="Q509" s="3"/>
      <c r="R509" s="3"/>
      <c r="S509" s="3"/>
      <c r="T509" s="3"/>
      <c r="U509" s="3"/>
      <c r="V509" s="3"/>
      <c r="W509" s="3"/>
      <c r="X509" s="3"/>
      <c r="Y509" s="3"/>
      <c r="Z509" s="3"/>
    </row>
    <row r="510" ht="30.0" customHeight="1">
      <c r="A510" s="5" t="s">
        <v>1651</v>
      </c>
      <c r="B510" s="5" t="s">
        <v>1651</v>
      </c>
      <c r="C510" s="5" t="s">
        <v>1652</v>
      </c>
      <c r="D510" s="6"/>
      <c r="E510" s="5">
        <v>519609.0</v>
      </c>
      <c r="F510" s="5">
        <v>520427.0</v>
      </c>
      <c r="G510" s="5"/>
      <c r="H510" s="5" t="s">
        <v>1090</v>
      </c>
      <c r="I510" s="5"/>
      <c r="J510" s="7" t="str">
        <f t="shared" si="107"/>
        <v>Chain et al. 2005. Infect Immun. 73:8353-61</v>
      </c>
      <c r="K510" s="8" t="str">
        <f t="shared" si="108"/>
        <v>Brucella abortus 2308; accesion number NC_007618</v>
      </c>
      <c r="L510" s="3"/>
      <c r="M510" s="3"/>
      <c r="N510" s="3"/>
      <c r="O510" s="3"/>
      <c r="P510" s="3"/>
      <c r="Q510" s="3"/>
      <c r="R510" s="3"/>
      <c r="S510" s="3"/>
      <c r="T510" s="3"/>
      <c r="U510" s="3"/>
      <c r="V510" s="3"/>
      <c r="W510" s="3"/>
      <c r="X510" s="3"/>
      <c r="Y510" s="3"/>
      <c r="Z510" s="3"/>
    </row>
    <row r="511" ht="30.0" customHeight="1">
      <c r="A511" s="5" t="s">
        <v>1653</v>
      </c>
      <c r="B511" s="5" t="s">
        <v>1654</v>
      </c>
      <c r="C511" s="5" t="s">
        <v>1655</v>
      </c>
      <c r="D511" s="6"/>
      <c r="E511" s="5">
        <v>520722.0</v>
      </c>
      <c r="F511" s="5">
        <v>521108.0</v>
      </c>
      <c r="G511" s="5" t="s">
        <v>35</v>
      </c>
      <c r="H511" s="5" t="s">
        <v>1656</v>
      </c>
      <c r="I511" s="5"/>
      <c r="J511" s="11" t="str">
        <f>HYPERLINK("http://www.ncbi.nlm.nih.gov/pubmed/25006695","Deghelt et al. 2014. Nat Commun.9;5:4366")</f>
        <v>Deghelt et al. 2014. Nat Commun.9;5:4366</v>
      </c>
      <c r="K511" s="9"/>
      <c r="L511" s="9"/>
      <c r="M511" s="3"/>
      <c r="N511" s="3"/>
      <c r="O511" s="3"/>
      <c r="P511" s="3"/>
      <c r="Q511" s="3"/>
      <c r="R511" s="3"/>
      <c r="S511" s="3"/>
      <c r="T511" s="3"/>
      <c r="U511" s="3"/>
      <c r="V511" s="3"/>
      <c r="W511" s="3"/>
      <c r="X511" s="3"/>
      <c r="Y511" s="3"/>
      <c r="Z511" s="3"/>
    </row>
    <row r="512" ht="30.0" customHeight="1">
      <c r="A512" s="5" t="s">
        <v>1657</v>
      </c>
      <c r="B512" s="5" t="s">
        <v>1657</v>
      </c>
      <c r="C512" s="5" t="s">
        <v>1658</v>
      </c>
      <c r="D512" s="6"/>
      <c r="E512" s="5">
        <v>521392.0</v>
      </c>
      <c r="F512" s="5">
        <v>522180.0</v>
      </c>
      <c r="G512" s="5"/>
      <c r="H512" s="5" t="s">
        <v>52</v>
      </c>
      <c r="I512" s="5"/>
      <c r="J512" s="7" t="str">
        <f t="shared" ref="J512:J523" si="109">HYPERLINK("http://www.ncbi.nlm.nih.gov/pubmed/?term=16299333","Chain et al. 2005. Infect Immun. 73:8353-61")</f>
        <v>Chain et al. 2005. Infect Immun. 73:8353-61</v>
      </c>
      <c r="K512" s="8" t="str">
        <f t="shared" ref="K512:K523" si="110">HYPERLINK("http://www.ncbi.nlm.nih.gov/nuccore/NC_007618","Brucella abortus 2308; accesion number NC_007618")</f>
        <v>Brucella abortus 2308; accesion number NC_007618</v>
      </c>
      <c r="L512" s="3"/>
      <c r="M512" s="3"/>
      <c r="N512" s="3"/>
      <c r="O512" s="3"/>
      <c r="P512" s="3"/>
      <c r="Q512" s="3"/>
      <c r="R512" s="3"/>
      <c r="S512" s="3"/>
      <c r="T512" s="3"/>
      <c r="U512" s="3"/>
      <c r="V512" s="3"/>
      <c r="W512" s="3"/>
      <c r="X512" s="3"/>
      <c r="Y512" s="3"/>
      <c r="Z512" s="3"/>
    </row>
    <row r="513" ht="30.0" customHeight="1">
      <c r="A513" s="5" t="s">
        <v>1659</v>
      </c>
      <c r="B513" s="5" t="s">
        <v>1659</v>
      </c>
      <c r="C513" s="5" t="s">
        <v>1660</v>
      </c>
      <c r="D513" s="6"/>
      <c r="E513" s="5">
        <v>522181.0</v>
      </c>
      <c r="F513" s="5">
        <v>523086.0</v>
      </c>
      <c r="G513" s="5" t="s">
        <v>35</v>
      </c>
      <c r="H513" s="5" t="s">
        <v>1661</v>
      </c>
      <c r="I513" s="5"/>
      <c r="J513" s="7" t="str">
        <f t="shared" si="109"/>
        <v>Chain et al. 2005. Infect Immun. 73:8353-61</v>
      </c>
      <c r="K513" s="8" t="str">
        <f t="shared" si="110"/>
        <v>Brucella abortus 2308; accesion number NC_007618</v>
      </c>
      <c r="L513" s="3"/>
      <c r="M513" s="3"/>
      <c r="N513" s="3"/>
      <c r="O513" s="3"/>
      <c r="P513" s="3"/>
      <c r="Q513" s="3"/>
      <c r="R513" s="3"/>
      <c r="S513" s="3"/>
      <c r="T513" s="3"/>
      <c r="U513" s="3"/>
      <c r="V513" s="3"/>
      <c r="W513" s="3"/>
      <c r="X513" s="3"/>
      <c r="Y513" s="3"/>
      <c r="Z513" s="3"/>
    </row>
    <row r="514" ht="30.0" customHeight="1">
      <c r="A514" s="5" t="s">
        <v>1662</v>
      </c>
      <c r="B514" s="5" t="s">
        <v>1662</v>
      </c>
      <c r="C514" s="5" t="s">
        <v>1663</v>
      </c>
      <c r="D514" s="6"/>
      <c r="E514" s="5">
        <v>523287.0</v>
      </c>
      <c r="F514" s="5">
        <v>523886.0</v>
      </c>
      <c r="G514" s="5"/>
      <c r="H514" s="5" t="s">
        <v>1664</v>
      </c>
      <c r="I514" s="5"/>
      <c r="J514" s="7" t="str">
        <f t="shared" si="109"/>
        <v>Chain et al. 2005. Infect Immun. 73:8353-61</v>
      </c>
      <c r="K514" s="8" t="str">
        <f t="shared" si="110"/>
        <v>Brucella abortus 2308; accesion number NC_007618</v>
      </c>
      <c r="L514" s="3"/>
      <c r="M514" s="3"/>
      <c r="N514" s="3"/>
      <c r="O514" s="3"/>
      <c r="P514" s="3"/>
      <c r="Q514" s="3"/>
      <c r="R514" s="3"/>
      <c r="S514" s="3"/>
      <c r="T514" s="3"/>
      <c r="U514" s="3"/>
      <c r="V514" s="3"/>
      <c r="W514" s="3"/>
      <c r="X514" s="3"/>
      <c r="Y514" s="3"/>
      <c r="Z514" s="3"/>
    </row>
    <row r="515" ht="30.0" customHeight="1">
      <c r="A515" s="5" t="s">
        <v>1665</v>
      </c>
      <c r="B515" s="5" t="s">
        <v>1665</v>
      </c>
      <c r="C515" s="5" t="s">
        <v>1666</v>
      </c>
      <c r="D515" s="6"/>
      <c r="E515" s="5">
        <v>524022.0</v>
      </c>
      <c r="F515" s="5">
        <v>524531.0</v>
      </c>
      <c r="G515" s="5"/>
      <c r="H515" s="5" t="s">
        <v>1667</v>
      </c>
      <c r="I515" s="5" t="s">
        <v>1668</v>
      </c>
      <c r="J515" s="7" t="str">
        <f t="shared" si="109"/>
        <v>Chain et al. 2005. Infect Immun. 73:8353-61</v>
      </c>
      <c r="K515" s="8" t="str">
        <f t="shared" si="110"/>
        <v>Brucella abortus 2308; accesion number NC_007618</v>
      </c>
      <c r="L515" s="3"/>
      <c r="M515" s="3"/>
      <c r="N515" s="3"/>
      <c r="O515" s="3"/>
      <c r="P515" s="3"/>
      <c r="Q515" s="3"/>
      <c r="R515" s="3"/>
      <c r="S515" s="3"/>
      <c r="T515" s="3"/>
      <c r="U515" s="3"/>
      <c r="V515" s="3"/>
      <c r="W515" s="3"/>
      <c r="X515" s="3"/>
      <c r="Y515" s="3"/>
      <c r="Z515" s="3"/>
    </row>
    <row r="516" ht="30.0" customHeight="1">
      <c r="A516" s="5" t="s">
        <v>1669</v>
      </c>
      <c r="B516" s="5" t="s">
        <v>1669</v>
      </c>
      <c r="C516" s="5" t="s">
        <v>1670</v>
      </c>
      <c r="D516" s="6"/>
      <c r="E516" s="5">
        <v>524543.0</v>
      </c>
      <c r="F516" s="5">
        <v>524899.0</v>
      </c>
      <c r="G516" s="5"/>
      <c r="H516" s="5" t="s">
        <v>1671</v>
      </c>
      <c r="I516" s="5"/>
      <c r="J516" s="7" t="str">
        <f t="shared" si="109"/>
        <v>Chain et al. 2005. Infect Immun. 73:8353-61</v>
      </c>
      <c r="K516" s="8" t="str">
        <f t="shared" si="110"/>
        <v>Brucella abortus 2308; accesion number NC_007618</v>
      </c>
      <c r="L516" s="3"/>
      <c r="M516" s="3"/>
      <c r="N516" s="3"/>
      <c r="O516" s="3"/>
      <c r="P516" s="3"/>
      <c r="Q516" s="3"/>
      <c r="R516" s="3"/>
      <c r="S516" s="3"/>
      <c r="T516" s="3"/>
      <c r="U516" s="3"/>
      <c r="V516" s="3"/>
      <c r="W516" s="3"/>
      <c r="X516" s="3"/>
      <c r="Y516" s="3"/>
      <c r="Z516" s="3"/>
    </row>
    <row r="517" ht="30.0" customHeight="1">
      <c r="A517" s="5" t="s">
        <v>1672</v>
      </c>
      <c r="B517" s="5" t="s">
        <v>1672</v>
      </c>
      <c r="C517" s="5" t="s">
        <v>1673</v>
      </c>
      <c r="D517" s="6"/>
      <c r="E517" s="5">
        <v>524970.0</v>
      </c>
      <c r="F517" s="5">
        <v>525806.0</v>
      </c>
      <c r="G517" s="5"/>
      <c r="H517" s="5" t="s">
        <v>1674</v>
      </c>
      <c r="I517" s="5"/>
      <c r="J517" s="7" t="str">
        <f t="shared" si="109"/>
        <v>Chain et al. 2005. Infect Immun. 73:8353-61</v>
      </c>
      <c r="K517" s="8" t="str">
        <f t="shared" si="110"/>
        <v>Brucella abortus 2308; accesion number NC_007618</v>
      </c>
      <c r="L517" s="3"/>
      <c r="M517" s="3"/>
      <c r="N517" s="3"/>
      <c r="O517" s="3"/>
      <c r="P517" s="3"/>
      <c r="Q517" s="3"/>
      <c r="R517" s="3"/>
      <c r="S517" s="3"/>
      <c r="T517" s="3"/>
      <c r="U517" s="3"/>
      <c r="V517" s="3"/>
      <c r="W517" s="3"/>
      <c r="X517" s="3"/>
      <c r="Y517" s="3"/>
      <c r="Z517" s="3"/>
    </row>
    <row r="518" ht="30.0" customHeight="1">
      <c r="A518" s="5" t="s">
        <v>1675</v>
      </c>
      <c r="B518" s="5" t="s">
        <v>1676</v>
      </c>
      <c r="C518" s="5" t="s">
        <v>1677</v>
      </c>
      <c r="D518" s="6"/>
      <c r="E518" s="5">
        <v>526343.0</v>
      </c>
      <c r="F518" s="5">
        <v>528211.0</v>
      </c>
      <c r="G518" s="5"/>
      <c r="H518" s="5" t="s">
        <v>1678</v>
      </c>
      <c r="I518" s="5"/>
      <c r="J518" s="7" t="str">
        <f t="shared" si="109"/>
        <v>Chain et al. 2005. Infect Immun. 73:8353-61</v>
      </c>
      <c r="K518" s="8" t="str">
        <f t="shared" si="110"/>
        <v>Brucella abortus 2308; accesion number NC_007618</v>
      </c>
      <c r="L518" s="3"/>
      <c r="M518" s="3"/>
      <c r="N518" s="3"/>
      <c r="O518" s="3"/>
      <c r="P518" s="3"/>
      <c r="Q518" s="3"/>
      <c r="R518" s="3"/>
      <c r="S518" s="3"/>
      <c r="T518" s="3"/>
      <c r="U518" s="3"/>
      <c r="V518" s="3"/>
      <c r="W518" s="3"/>
      <c r="X518" s="3"/>
      <c r="Y518" s="3"/>
      <c r="Z518" s="3"/>
    </row>
    <row r="519" ht="30.0" customHeight="1">
      <c r="A519" s="5" t="s">
        <v>1679</v>
      </c>
      <c r="B519" s="5" t="s">
        <v>1680</v>
      </c>
      <c r="C519" s="5" t="s">
        <v>1681</v>
      </c>
      <c r="D519" s="6"/>
      <c r="E519" s="5">
        <v>528198.0</v>
      </c>
      <c r="F519" s="5">
        <v>529205.0</v>
      </c>
      <c r="G519" s="5" t="s">
        <v>35</v>
      </c>
      <c r="H519" s="5" t="s">
        <v>382</v>
      </c>
      <c r="I519" s="5"/>
      <c r="J519" s="7" t="str">
        <f t="shared" si="109"/>
        <v>Chain et al. 2005. Infect Immun. 73:8353-61</v>
      </c>
      <c r="K519" s="8" t="str">
        <f t="shared" si="110"/>
        <v>Brucella abortus 2308; accesion number NC_007618</v>
      </c>
      <c r="L519" s="3"/>
      <c r="M519" s="3"/>
      <c r="N519" s="3"/>
      <c r="O519" s="3"/>
      <c r="P519" s="3"/>
      <c r="Q519" s="3"/>
      <c r="R519" s="3"/>
      <c r="S519" s="3"/>
      <c r="T519" s="3"/>
      <c r="U519" s="3"/>
      <c r="V519" s="3"/>
      <c r="W519" s="3"/>
      <c r="X519" s="3"/>
      <c r="Y519" s="3"/>
      <c r="Z519" s="3"/>
    </row>
    <row r="520" ht="30.0" customHeight="1">
      <c r="A520" s="5" t="s">
        <v>1682</v>
      </c>
      <c r="B520" s="5" t="s">
        <v>1682</v>
      </c>
      <c r="C520" s="5" t="s">
        <v>1683</v>
      </c>
      <c r="D520" s="6"/>
      <c r="E520" s="5">
        <v>530414.0</v>
      </c>
      <c r="F520" s="5">
        <v>531001.0</v>
      </c>
      <c r="G520" s="5"/>
      <c r="H520" s="5" t="s">
        <v>667</v>
      </c>
      <c r="I520" s="5"/>
      <c r="J520" s="7" t="str">
        <f t="shared" si="109"/>
        <v>Chain et al. 2005. Infect Immun. 73:8353-61</v>
      </c>
      <c r="K520" s="8" t="str">
        <f t="shared" si="110"/>
        <v>Brucella abortus 2308; accesion number NC_007618</v>
      </c>
      <c r="L520" s="3"/>
      <c r="M520" s="3"/>
      <c r="N520" s="3"/>
      <c r="O520" s="3"/>
      <c r="P520" s="3"/>
      <c r="Q520" s="3"/>
      <c r="R520" s="3"/>
      <c r="S520" s="3"/>
      <c r="T520" s="3"/>
      <c r="U520" s="3"/>
      <c r="V520" s="3"/>
      <c r="W520" s="3"/>
      <c r="X520" s="3"/>
      <c r="Y520" s="3"/>
      <c r="Z520" s="3"/>
    </row>
    <row r="521" ht="30.0" customHeight="1">
      <c r="A521" s="5" t="s">
        <v>1684</v>
      </c>
      <c r="B521" s="5" t="s">
        <v>1684</v>
      </c>
      <c r="C521" s="5" t="s">
        <v>1685</v>
      </c>
      <c r="D521" s="6"/>
      <c r="E521" s="5">
        <v>531896.0</v>
      </c>
      <c r="F521" s="5">
        <v>532021.0</v>
      </c>
      <c r="G521" s="5"/>
      <c r="H521" s="5" t="s">
        <v>52</v>
      </c>
      <c r="I521" s="5"/>
      <c r="J521" s="7" t="str">
        <f t="shared" si="109"/>
        <v>Chain et al. 2005. Infect Immun. 73:8353-61</v>
      </c>
      <c r="K521" s="8" t="str">
        <f t="shared" si="110"/>
        <v>Brucella abortus 2308; accesion number NC_007618</v>
      </c>
      <c r="L521" s="3"/>
      <c r="M521" s="3"/>
      <c r="N521" s="3"/>
      <c r="O521" s="3"/>
      <c r="P521" s="3"/>
      <c r="Q521" s="3"/>
      <c r="R521" s="3"/>
      <c r="S521" s="3"/>
      <c r="T521" s="3"/>
      <c r="U521" s="3"/>
      <c r="V521" s="3"/>
      <c r="W521" s="3"/>
      <c r="X521" s="3"/>
      <c r="Y521" s="3"/>
      <c r="Z521" s="3"/>
    </row>
    <row r="522" ht="30.0" customHeight="1">
      <c r="A522" s="5" t="s">
        <v>1686</v>
      </c>
      <c r="B522" s="5" t="s">
        <v>1686</v>
      </c>
      <c r="C522" s="5" t="s">
        <v>1687</v>
      </c>
      <c r="D522" s="6"/>
      <c r="E522" s="5">
        <v>532015.0</v>
      </c>
      <c r="F522" s="5">
        <v>532317.0</v>
      </c>
      <c r="G522" s="5"/>
      <c r="H522" s="5" t="s">
        <v>1688</v>
      </c>
      <c r="I522" s="5"/>
      <c r="J522" s="7" t="str">
        <f t="shared" si="109"/>
        <v>Chain et al. 2005. Infect Immun. 73:8353-61</v>
      </c>
      <c r="K522" s="8" t="str">
        <f t="shared" si="110"/>
        <v>Brucella abortus 2308; accesion number NC_007618</v>
      </c>
      <c r="L522" s="3"/>
      <c r="M522" s="3"/>
      <c r="N522" s="3"/>
      <c r="O522" s="3"/>
      <c r="P522" s="3"/>
      <c r="Q522" s="3"/>
      <c r="R522" s="3"/>
      <c r="S522" s="3"/>
      <c r="T522" s="3"/>
      <c r="U522" s="3"/>
      <c r="V522" s="3"/>
      <c r="W522" s="3"/>
      <c r="X522" s="3"/>
      <c r="Y522" s="3"/>
      <c r="Z522" s="3"/>
    </row>
    <row r="523" ht="30.0" customHeight="1">
      <c r="A523" s="5" t="s">
        <v>1689</v>
      </c>
      <c r="B523" s="5" t="s">
        <v>1689</v>
      </c>
      <c r="C523" s="5" t="s">
        <v>1690</v>
      </c>
      <c r="D523" s="6"/>
      <c r="E523" s="5">
        <v>532289.0</v>
      </c>
      <c r="F523" s="5">
        <v>532738.0</v>
      </c>
      <c r="G523" s="5"/>
      <c r="H523" s="5" t="s">
        <v>1691</v>
      </c>
      <c r="I523" s="5"/>
      <c r="J523" s="7" t="str">
        <f t="shared" si="109"/>
        <v>Chain et al. 2005. Infect Immun. 73:8353-61</v>
      </c>
      <c r="K523" s="8" t="str">
        <f t="shared" si="110"/>
        <v>Brucella abortus 2308; accesion number NC_007618</v>
      </c>
      <c r="L523" s="3"/>
      <c r="M523" s="3"/>
      <c r="N523" s="3"/>
      <c r="O523" s="3"/>
      <c r="P523" s="3"/>
      <c r="Q523" s="3"/>
      <c r="R523" s="3"/>
      <c r="S523" s="3"/>
      <c r="T523" s="3"/>
      <c r="U523" s="3"/>
      <c r="V523" s="3"/>
      <c r="W523" s="3"/>
      <c r="X523" s="3"/>
      <c r="Y523" s="3"/>
      <c r="Z523" s="3"/>
    </row>
    <row r="524" ht="30.0" customHeight="1">
      <c r="A524" s="5" t="s">
        <v>1692</v>
      </c>
      <c r="B524" s="5" t="s">
        <v>1693</v>
      </c>
      <c r="C524" s="5" t="s">
        <v>1694</v>
      </c>
      <c r="D524" s="6"/>
      <c r="E524" s="5">
        <v>533074.0</v>
      </c>
      <c r="F524" s="5">
        <v>533853.0</v>
      </c>
      <c r="G524" s="5" t="s">
        <v>35</v>
      </c>
      <c r="H524" s="5" t="s">
        <v>1695</v>
      </c>
      <c r="I524" s="5"/>
      <c r="J524" s="7" t="str">
        <f t="shared" ref="J524:J529" si="111">HYPERLINK("http://www.ncbi.nlm.nih.gov/pubmed/11081580","Godfroid et al. 2000. Res Microbiol. 151(8):655-68.")</f>
        <v>Godfroid et al. 2000. Res Microbiol. 151(8):655-68.</v>
      </c>
      <c r="K524" s="3"/>
      <c r="L524" s="9"/>
      <c r="M524" s="3"/>
      <c r="N524" s="3"/>
      <c r="O524" s="3"/>
      <c r="P524" s="3"/>
      <c r="Q524" s="3"/>
      <c r="R524" s="3"/>
      <c r="S524" s="3"/>
      <c r="T524" s="3"/>
      <c r="U524" s="3"/>
      <c r="V524" s="3"/>
      <c r="W524" s="3"/>
      <c r="X524" s="3"/>
      <c r="Y524" s="3"/>
      <c r="Z524" s="3"/>
    </row>
    <row r="525" ht="30.0" customHeight="1">
      <c r="A525" s="5" t="s">
        <v>1696</v>
      </c>
      <c r="B525" s="5" t="s">
        <v>1697</v>
      </c>
      <c r="C525" s="5" t="s">
        <v>1698</v>
      </c>
      <c r="D525" s="6"/>
      <c r="E525" s="5">
        <v>533880.0</v>
      </c>
      <c r="F525" s="5">
        <v>534734.0</v>
      </c>
      <c r="G525" s="5" t="s">
        <v>35</v>
      </c>
      <c r="H525" s="5" t="s">
        <v>1699</v>
      </c>
      <c r="I525" s="5"/>
      <c r="J525" s="7" t="str">
        <f t="shared" si="111"/>
        <v>Godfroid et al. 2000. Res Microbiol. 151(8):655-68.</v>
      </c>
      <c r="K525" s="3"/>
      <c r="L525" s="3"/>
      <c r="M525" s="3"/>
      <c r="N525" s="3"/>
      <c r="O525" s="3"/>
      <c r="P525" s="3"/>
      <c r="Q525" s="3"/>
      <c r="R525" s="3"/>
      <c r="S525" s="3"/>
      <c r="T525" s="3"/>
      <c r="U525" s="3"/>
      <c r="V525" s="3"/>
      <c r="W525" s="3"/>
      <c r="X525" s="3"/>
      <c r="Y525" s="3"/>
      <c r="Z525" s="3"/>
    </row>
    <row r="526" ht="30.0" customHeight="1">
      <c r="A526" s="5" t="s">
        <v>1700</v>
      </c>
      <c r="B526" s="5" t="s">
        <v>1701</v>
      </c>
      <c r="C526" s="5" t="s">
        <v>1702</v>
      </c>
      <c r="D526" s="6"/>
      <c r="E526" s="5">
        <v>534731.0</v>
      </c>
      <c r="F526" s="5">
        <v>535489.0</v>
      </c>
      <c r="G526" s="5" t="s">
        <v>35</v>
      </c>
      <c r="H526" s="5" t="s">
        <v>39</v>
      </c>
      <c r="I526" s="5"/>
      <c r="J526" s="7" t="str">
        <f t="shared" si="111"/>
        <v>Godfroid et al. 2000. Res Microbiol. 151(8):655-68.</v>
      </c>
      <c r="K526" s="3"/>
      <c r="L526" s="3"/>
      <c r="M526" s="3"/>
      <c r="N526" s="3"/>
      <c r="O526" s="3"/>
      <c r="P526" s="3"/>
      <c r="Q526" s="3"/>
      <c r="R526" s="3"/>
      <c r="S526" s="3"/>
      <c r="T526" s="3"/>
      <c r="U526" s="3"/>
      <c r="V526" s="3"/>
      <c r="W526" s="3"/>
      <c r="X526" s="3"/>
      <c r="Y526" s="3"/>
      <c r="Z526" s="3"/>
    </row>
    <row r="527" ht="30.0" customHeight="1">
      <c r="A527" s="5" t="s">
        <v>1703</v>
      </c>
      <c r="B527" s="5" t="s">
        <v>1704</v>
      </c>
      <c r="C527" s="5" t="s">
        <v>1705</v>
      </c>
      <c r="D527" s="6"/>
      <c r="E527" s="5">
        <v>535486.0</v>
      </c>
      <c r="F527" s="5">
        <v>536268.0</v>
      </c>
      <c r="G527" s="5" t="s">
        <v>35</v>
      </c>
      <c r="H527" s="5" t="s">
        <v>1706</v>
      </c>
      <c r="I527" s="5"/>
      <c r="J527" s="7" t="str">
        <f t="shared" si="111"/>
        <v>Godfroid et al. 2000. Res Microbiol. 151(8):655-68.</v>
      </c>
      <c r="K527" s="3"/>
      <c r="L527" s="3"/>
      <c r="M527" s="3"/>
      <c r="N527" s="3"/>
      <c r="O527" s="3"/>
      <c r="P527" s="3"/>
      <c r="Q527" s="3"/>
      <c r="R527" s="3"/>
      <c r="S527" s="3"/>
      <c r="T527" s="3"/>
      <c r="U527" s="3"/>
      <c r="V527" s="3"/>
      <c r="W527" s="3"/>
      <c r="X527" s="3"/>
      <c r="Y527" s="3"/>
      <c r="Z527" s="3"/>
    </row>
    <row r="528" ht="30.0" customHeight="1">
      <c r="A528" s="5" t="s">
        <v>1707</v>
      </c>
      <c r="B528" s="5" t="s">
        <v>1708</v>
      </c>
      <c r="C528" s="5" t="s">
        <v>1709</v>
      </c>
      <c r="D528" s="6"/>
      <c r="E528" s="5">
        <v>536283.0</v>
      </c>
      <c r="F528" s="5">
        <v>537386.0</v>
      </c>
      <c r="G528" s="5" t="s">
        <v>35</v>
      </c>
      <c r="H528" s="5" t="s">
        <v>1710</v>
      </c>
      <c r="I528" s="5"/>
      <c r="J528" s="7" t="str">
        <f t="shared" si="111"/>
        <v>Godfroid et al. 2000. Res Microbiol. 151(8):655-68.</v>
      </c>
      <c r="K528" s="3"/>
      <c r="L528" s="3"/>
      <c r="M528" s="3"/>
      <c r="N528" s="3"/>
      <c r="O528" s="3"/>
      <c r="P528" s="3"/>
      <c r="Q528" s="3"/>
      <c r="R528" s="3"/>
      <c r="S528" s="3"/>
      <c r="T528" s="3"/>
      <c r="U528" s="3"/>
      <c r="V528" s="3"/>
      <c r="W528" s="3"/>
      <c r="X528" s="3"/>
      <c r="Y528" s="3"/>
      <c r="Z528" s="3"/>
    </row>
    <row r="529" ht="30.0" customHeight="1">
      <c r="A529" s="5" t="s">
        <v>1711</v>
      </c>
      <c r="B529" s="5" t="s">
        <v>1712</v>
      </c>
      <c r="C529" s="5" t="s">
        <v>1713</v>
      </c>
      <c r="D529" s="6"/>
      <c r="E529" s="5">
        <v>537394.0</v>
      </c>
      <c r="F529" s="5">
        <v>538482.0</v>
      </c>
      <c r="G529" s="5" t="s">
        <v>35</v>
      </c>
      <c r="H529" s="5" t="s">
        <v>1695</v>
      </c>
      <c r="I529" s="5"/>
      <c r="J529" s="7" t="str">
        <f t="shared" si="111"/>
        <v>Godfroid et al. 2000. Res Microbiol. 151(8):655-68.</v>
      </c>
      <c r="K529" s="3"/>
      <c r="L529" s="3"/>
      <c r="M529" s="3"/>
      <c r="N529" s="3"/>
      <c r="O529" s="3"/>
      <c r="P529" s="3"/>
      <c r="Q529" s="3"/>
      <c r="R529" s="3"/>
      <c r="S529" s="3"/>
      <c r="T529" s="3"/>
      <c r="U529" s="3"/>
      <c r="V529" s="3"/>
      <c r="W529" s="3"/>
      <c r="X529" s="3"/>
      <c r="Y529" s="3"/>
      <c r="Z529" s="3"/>
    </row>
    <row r="530" ht="30.0" customHeight="1">
      <c r="A530" s="5" t="s">
        <v>1714</v>
      </c>
      <c r="B530" s="5" t="s">
        <v>1714</v>
      </c>
      <c r="C530" s="5" t="s">
        <v>1715</v>
      </c>
      <c r="D530" s="6"/>
      <c r="E530" s="5">
        <v>539253.0</v>
      </c>
      <c r="F530" s="5">
        <v>539627.0</v>
      </c>
      <c r="G530" s="5"/>
      <c r="H530" s="5" t="s">
        <v>1716</v>
      </c>
      <c r="I530" s="5"/>
      <c r="J530" s="7" t="str">
        <f t="shared" ref="J530:J533" si="112">HYPERLINK("http://www.ncbi.nlm.nih.gov/pubmed/?term=16299333","Chain et al. 2005. Infect Immun. 73:8353-61")</f>
        <v>Chain et al. 2005. Infect Immun. 73:8353-61</v>
      </c>
      <c r="K530" s="8" t="str">
        <f t="shared" ref="K530:K533" si="113">HYPERLINK("http://www.ncbi.nlm.nih.gov/nuccore/NC_007618","Brucella abortus 2308; accesion number NC_007618")</f>
        <v>Brucella abortus 2308; accesion number NC_007618</v>
      </c>
      <c r="L530" s="3"/>
      <c r="M530" s="3"/>
      <c r="N530" s="3"/>
      <c r="O530" s="3"/>
      <c r="P530" s="3"/>
      <c r="Q530" s="3"/>
      <c r="R530" s="3"/>
      <c r="S530" s="3"/>
      <c r="T530" s="3"/>
      <c r="U530" s="3"/>
      <c r="V530" s="3"/>
      <c r="W530" s="3"/>
      <c r="X530" s="3"/>
      <c r="Y530" s="3"/>
      <c r="Z530" s="3"/>
    </row>
    <row r="531" ht="30.0" customHeight="1">
      <c r="A531" s="5" t="s">
        <v>1717</v>
      </c>
      <c r="B531" s="5" t="s">
        <v>1717</v>
      </c>
      <c r="C531" s="5" t="s">
        <v>1718</v>
      </c>
      <c r="D531" s="6"/>
      <c r="E531" s="5">
        <v>539657.0</v>
      </c>
      <c r="F531" s="5">
        <v>540043.0</v>
      </c>
      <c r="G531" s="5"/>
      <c r="H531" s="5" t="s">
        <v>1716</v>
      </c>
      <c r="I531" s="5"/>
      <c r="J531" s="7" t="str">
        <f t="shared" si="112"/>
        <v>Chain et al. 2005. Infect Immun. 73:8353-61</v>
      </c>
      <c r="K531" s="8" t="str">
        <f t="shared" si="113"/>
        <v>Brucella abortus 2308; accesion number NC_007618</v>
      </c>
      <c r="L531" s="3"/>
      <c r="M531" s="3"/>
      <c r="N531" s="3"/>
      <c r="O531" s="3"/>
      <c r="P531" s="3"/>
      <c r="Q531" s="3"/>
      <c r="R531" s="3"/>
      <c r="S531" s="3"/>
      <c r="T531" s="3"/>
      <c r="U531" s="3"/>
      <c r="V531" s="3"/>
      <c r="W531" s="3"/>
      <c r="X531" s="3"/>
      <c r="Y531" s="3"/>
      <c r="Z531" s="3"/>
    </row>
    <row r="532" ht="30.0" customHeight="1">
      <c r="A532" s="5" t="s">
        <v>1719</v>
      </c>
      <c r="B532" s="5" t="s">
        <v>1719</v>
      </c>
      <c r="C532" s="5" t="s">
        <v>1720</v>
      </c>
      <c r="D532" s="6"/>
      <c r="E532" s="5">
        <v>540040.0</v>
      </c>
      <c r="F532" s="5">
        <v>540450.0</v>
      </c>
      <c r="G532" s="5"/>
      <c r="H532" s="5" t="s">
        <v>1716</v>
      </c>
      <c r="I532" s="5"/>
      <c r="J532" s="7" t="str">
        <f t="shared" si="112"/>
        <v>Chain et al. 2005. Infect Immun. 73:8353-61</v>
      </c>
      <c r="K532" s="8" t="str">
        <f t="shared" si="113"/>
        <v>Brucella abortus 2308; accesion number NC_007618</v>
      </c>
      <c r="L532" s="3"/>
      <c r="M532" s="3"/>
      <c r="N532" s="3"/>
      <c r="O532" s="3"/>
      <c r="P532" s="3"/>
      <c r="Q532" s="3"/>
      <c r="R532" s="3"/>
      <c r="S532" s="3"/>
      <c r="T532" s="3"/>
      <c r="U532" s="3"/>
      <c r="V532" s="3"/>
      <c r="W532" s="3"/>
      <c r="X532" s="3"/>
      <c r="Y532" s="3"/>
      <c r="Z532" s="3"/>
    </row>
    <row r="533" ht="30.0" customHeight="1">
      <c r="A533" s="5" t="s">
        <v>1721</v>
      </c>
      <c r="B533" s="5" t="s">
        <v>1721</v>
      </c>
      <c r="C533" s="5" t="s">
        <v>1722</v>
      </c>
      <c r="D533" s="6"/>
      <c r="E533" s="5">
        <v>540654.0</v>
      </c>
      <c r="F533" s="5">
        <v>540893.0</v>
      </c>
      <c r="G533" s="5"/>
      <c r="H533" s="5" t="s">
        <v>1716</v>
      </c>
      <c r="I533" s="5"/>
      <c r="J533" s="7" t="str">
        <f t="shared" si="112"/>
        <v>Chain et al. 2005. Infect Immun. 73:8353-61</v>
      </c>
      <c r="K533" s="8" t="str">
        <f t="shared" si="113"/>
        <v>Brucella abortus 2308; accesion number NC_007618</v>
      </c>
      <c r="L533" s="3"/>
      <c r="M533" s="3"/>
      <c r="N533" s="3"/>
      <c r="O533" s="3"/>
      <c r="P533" s="3"/>
      <c r="Q533" s="3"/>
      <c r="R533" s="3"/>
      <c r="S533" s="3"/>
      <c r="T533" s="3"/>
      <c r="U533" s="3"/>
      <c r="V533" s="3"/>
      <c r="W533" s="3"/>
      <c r="X533" s="3"/>
      <c r="Y533" s="3"/>
      <c r="Z533" s="3"/>
    </row>
    <row r="534" ht="30.0" customHeight="1">
      <c r="A534" s="5" t="s">
        <v>1723</v>
      </c>
      <c r="B534" s="5" t="s">
        <v>1724</v>
      </c>
      <c r="C534" s="5" t="s">
        <v>1725</v>
      </c>
      <c r="D534" s="6"/>
      <c r="E534" s="5">
        <v>541024.0</v>
      </c>
      <c r="F534" s="5">
        <v>542142.0</v>
      </c>
      <c r="G534" s="5"/>
      <c r="H534" s="5" t="s">
        <v>1726</v>
      </c>
      <c r="I534" s="5"/>
      <c r="J534" s="7" t="str">
        <f>HYPERLINK("http://www.ncbi.nlm.nih.gov/pubmed/11081580","Godfroid et al. 2000. Res Microbiol. 151(8):655-68.")</f>
        <v>Godfroid et al. 2000. Res Microbiol. 151(8):655-68.</v>
      </c>
      <c r="K534" s="3"/>
      <c r="L534" s="3"/>
      <c r="M534" s="3"/>
      <c r="N534" s="3"/>
      <c r="O534" s="3"/>
      <c r="P534" s="3"/>
      <c r="Q534" s="3"/>
      <c r="R534" s="3"/>
      <c r="S534" s="3"/>
      <c r="T534" s="3"/>
      <c r="U534" s="3"/>
      <c r="V534" s="3"/>
      <c r="W534" s="3"/>
      <c r="X534" s="3"/>
      <c r="Y534" s="3"/>
      <c r="Z534" s="3"/>
    </row>
    <row r="535" ht="30.0" customHeight="1">
      <c r="A535" s="5" t="s">
        <v>1727</v>
      </c>
      <c r="B535" s="5" t="s">
        <v>1727</v>
      </c>
      <c r="C535" s="5" t="s">
        <v>1728</v>
      </c>
      <c r="D535" s="6"/>
      <c r="E535" s="5">
        <v>542200.0</v>
      </c>
      <c r="F535" s="5">
        <v>542568.0</v>
      </c>
      <c r="G535" s="5"/>
      <c r="H535" s="5" t="s">
        <v>1729</v>
      </c>
      <c r="I535" s="5"/>
      <c r="J535" s="7" t="str">
        <f t="shared" ref="J535:J536" si="114">HYPERLINK("http://www.ncbi.nlm.nih.gov/pubmed/?term=16299333","Chain et al. 2005. Infect Immun. 73:8353-61")</f>
        <v>Chain et al. 2005. Infect Immun. 73:8353-61</v>
      </c>
      <c r="K535" s="8" t="str">
        <f t="shared" ref="K535:K536" si="115">HYPERLINK("http://www.ncbi.nlm.nih.gov/nuccore/NC_007618","Brucella abortus 2308; accesion number NC_007618")</f>
        <v>Brucella abortus 2308; accesion number NC_007618</v>
      </c>
      <c r="L535" s="3"/>
      <c r="M535" s="3"/>
      <c r="N535" s="3"/>
      <c r="O535" s="3"/>
      <c r="P535" s="3"/>
      <c r="Q535" s="3"/>
      <c r="R535" s="3"/>
      <c r="S535" s="3"/>
      <c r="T535" s="3"/>
      <c r="U535" s="3"/>
      <c r="V535" s="3"/>
      <c r="W535" s="3"/>
      <c r="X535" s="3"/>
      <c r="Y535" s="3"/>
      <c r="Z535" s="3"/>
    </row>
    <row r="536" ht="30.0" customHeight="1">
      <c r="A536" s="5" t="s">
        <v>1730</v>
      </c>
      <c r="B536" s="5" t="s">
        <v>1730</v>
      </c>
      <c r="C536" s="5" t="s">
        <v>1731</v>
      </c>
      <c r="D536" s="6"/>
      <c r="E536" s="5">
        <v>542664.0</v>
      </c>
      <c r="F536" s="5">
        <v>543005.0</v>
      </c>
      <c r="G536" s="5"/>
      <c r="H536" s="5" t="s">
        <v>1732</v>
      </c>
      <c r="I536" s="5"/>
      <c r="J536" s="7" t="str">
        <f t="shared" si="114"/>
        <v>Chain et al. 2005. Infect Immun. 73:8353-61</v>
      </c>
      <c r="K536" s="8" t="str">
        <f t="shared" si="115"/>
        <v>Brucella abortus 2308; accesion number NC_007618</v>
      </c>
      <c r="L536" s="3"/>
      <c r="M536" s="3"/>
      <c r="N536" s="3"/>
      <c r="O536" s="3"/>
      <c r="P536" s="3"/>
      <c r="Q536" s="3"/>
      <c r="R536" s="3"/>
      <c r="S536" s="3"/>
      <c r="T536" s="3"/>
      <c r="U536" s="3"/>
      <c r="V536" s="3"/>
      <c r="W536" s="3"/>
      <c r="X536" s="3"/>
      <c r="Y536" s="3"/>
      <c r="Z536" s="3"/>
    </row>
    <row r="537" ht="30.0" customHeight="1">
      <c r="A537" s="5" t="s">
        <v>1733</v>
      </c>
      <c r="B537" s="5" t="s">
        <v>1733</v>
      </c>
      <c r="C537" s="5" t="s">
        <v>1734</v>
      </c>
      <c r="D537" s="6" t="s">
        <v>59</v>
      </c>
      <c r="E537" s="5">
        <v>543095.0</v>
      </c>
      <c r="F537" s="5">
        <v>543649.0</v>
      </c>
      <c r="G537" s="5" t="s">
        <v>35</v>
      </c>
      <c r="H537" s="5"/>
      <c r="I537" s="5" t="s">
        <v>1735</v>
      </c>
      <c r="J537" s="11" t="str">
        <f>HYPERLINK("http://www.ncbi.nlm.nih.gov/nuccore/17986284","Brucella melitensis 16M genome; accession number NC_003317")</f>
        <v>Brucella melitensis 16M genome; accession number NC_003317</v>
      </c>
      <c r="K537" s="13" t="s">
        <v>471</v>
      </c>
      <c r="L537" s="3"/>
      <c r="M537" s="3"/>
      <c r="N537" s="3"/>
      <c r="O537" s="3"/>
      <c r="P537" s="3"/>
      <c r="Q537" s="3"/>
      <c r="R537" s="3"/>
      <c r="S537" s="3"/>
      <c r="T537" s="3"/>
      <c r="U537" s="3"/>
      <c r="V537" s="3"/>
      <c r="W537" s="3"/>
      <c r="X537" s="3"/>
      <c r="Y537" s="3"/>
      <c r="Z537" s="3"/>
    </row>
    <row r="538" ht="30.0" customHeight="1">
      <c r="A538" s="5" t="s">
        <v>1736</v>
      </c>
      <c r="B538" s="5" t="s">
        <v>1736</v>
      </c>
      <c r="C538" s="5" t="s">
        <v>1737</v>
      </c>
      <c r="D538" s="6" t="s">
        <v>59</v>
      </c>
      <c r="E538" s="5">
        <v>543812.0</v>
      </c>
      <c r="F538" s="5">
        <v>544057.0</v>
      </c>
      <c r="G538" s="5"/>
      <c r="H538" s="5"/>
      <c r="I538" s="5" t="s">
        <v>1738</v>
      </c>
      <c r="J538" s="7" t="str">
        <f t="shared" ref="J538:J540" si="116">HYPERLINK("http://www.ncbi.nlm.nih.gov/pubmed/?term=16299333","Chain et al. 2005. Infect Immun. 73:8353-61")</f>
        <v>Chain et al. 2005. Infect Immun. 73:8353-61</v>
      </c>
      <c r="K538" s="8" t="str">
        <f t="shared" ref="K538:K540" si="117">HYPERLINK("http://www.ncbi.nlm.nih.gov/nuccore/NC_007618","Brucella abortus 2308; accesion number NC_007618")</f>
        <v>Brucella abortus 2308; accesion number NC_007618</v>
      </c>
      <c r="L538" s="3"/>
      <c r="M538" s="3"/>
      <c r="N538" s="3"/>
      <c r="O538" s="3"/>
      <c r="P538" s="3"/>
      <c r="Q538" s="3"/>
      <c r="R538" s="3"/>
      <c r="S538" s="3"/>
      <c r="T538" s="3"/>
      <c r="U538" s="3"/>
      <c r="V538" s="3"/>
      <c r="W538" s="3"/>
      <c r="X538" s="3"/>
      <c r="Y538" s="3"/>
      <c r="Z538" s="3"/>
    </row>
    <row r="539" ht="30.0" customHeight="1">
      <c r="A539" s="5" t="s">
        <v>1739</v>
      </c>
      <c r="B539" s="5" t="s">
        <v>1739</v>
      </c>
      <c r="C539" s="5" t="s">
        <v>1740</v>
      </c>
      <c r="D539" s="6" t="s">
        <v>59</v>
      </c>
      <c r="E539" s="5">
        <v>544395.0</v>
      </c>
      <c r="F539" s="5">
        <v>544559.0</v>
      </c>
      <c r="G539" s="5"/>
      <c r="H539" s="5"/>
      <c r="I539" s="5" t="s">
        <v>1741</v>
      </c>
      <c r="J539" s="7" t="str">
        <f t="shared" si="116"/>
        <v>Chain et al. 2005. Infect Immun. 73:8353-61</v>
      </c>
      <c r="K539" s="8" t="str">
        <f t="shared" si="117"/>
        <v>Brucella abortus 2308; accesion number NC_007618</v>
      </c>
      <c r="L539" s="3"/>
      <c r="M539" s="3"/>
      <c r="N539" s="3"/>
      <c r="O539" s="3"/>
      <c r="P539" s="3"/>
      <c r="Q539" s="3"/>
      <c r="R539" s="3"/>
      <c r="S539" s="3"/>
      <c r="T539" s="3"/>
      <c r="U539" s="3"/>
      <c r="V539" s="3"/>
      <c r="W539" s="3"/>
      <c r="X539" s="3"/>
      <c r="Y539" s="3"/>
      <c r="Z539" s="3"/>
    </row>
    <row r="540" ht="30.0" customHeight="1">
      <c r="A540" s="5" t="s">
        <v>1742</v>
      </c>
      <c r="B540" s="5" t="s">
        <v>1742</v>
      </c>
      <c r="C540" s="5" t="s">
        <v>1743</v>
      </c>
      <c r="D540" s="6"/>
      <c r="E540" s="5">
        <v>544919.0</v>
      </c>
      <c r="F540" s="5">
        <v>545218.0</v>
      </c>
      <c r="G540" s="5"/>
      <c r="H540" s="5" t="s">
        <v>1716</v>
      </c>
      <c r="I540" s="5"/>
      <c r="J540" s="7" t="str">
        <f t="shared" si="116"/>
        <v>Chain et al. 2005. Infect Immun. 73:8353-61</v>
      </c>
      <c r="K540" s="8" t="str">
        <f t="shared" si="117"/>
        <v>Brucella abortus 2308; accesion number NC_007618</v>
      </c>
      <c r="L540" s="3"/>
      <c r="M540" s="3"/>
      <c r="N540" s="3"/>
      <c r="O540" s="3"/>
      <c r="P540" s="3"/>
      <c r="Q540" s="3"/>
      <c r="R540" s="3"/>
      <c r="S540" s="3"/>
      <c r="T540" s="3"/>
      <c r="U540" s="3"/>
      <c r="V540" s="3"/>
      <c r="W540" s="3"/>
      <c r="X540" s="3"/>
      <c r="Y540" s="3"/>
      <c r="Z540" s="3"/>
    </row>
    <row r="541" ht="30.0" customHeight="1">
      <c r="A541" s="5" t="s">
        <v>1744</v>
      </c>
      <c r="B541" s="5" t="s">
        <v>1745</v>
      </c>
      <c r="C541" s="5" t="s">
        <v>1746</v>
      </c>
      <c r="D541" s="6"/>
      <c r="E541" s="5">
        <v>545450.0</v>
      </c>
      <c r="F541" s="5">
        <v>546739.0</v>
      </c>
      <c r="G541" s="5"/>
      <c r="H541" s="5" t="s">
        <v>1747</v>
      </c>
      <c r="I541" s="5"/>
      <c r="J541" s="8" t="str">
        <f>HYPERLINK("http://www.ncbi.nlm.nih.gov/pubmed/18648644","González et al. 2008. PLoS One. 3(7):e2760")</f>
        <v>González et al. 2008. PLoS One. 3(7):e2760</v>
      </c>
      <c r="K541" s="3"/>
      <c r="L541" s="9"/>
      <c r="M541" s="3"/>
      <c r="N541" s="3"/>
      <c r="O541" s="3"/>
      <c r="P541" s="3"/>
      <c r="Q541" s="3"/>
      <c r="R541" s="3"/>
      <c r="S541" s="3"/>
      <c r="T541" s="3"/>
      <c r="U541" s="3"/>
      <c r="V541" s="3"/>
      <c r="W541" s="3"/>
      <c r="X541" s="3"/>
      <c r="Y541" s="3"/>
      <c r="Z541" s="3"/>
    </row>
    <row r="542" ht="30.0" customHeight="1">
      <c r="A542" s="5" t="s">
        <v>1748</v>
      </c>
      <c r="B542" s="5" t="s">
        <v>1749</v>
      </c>
      <c r="C542" s="5" t="s">
        <v>1750</v>
      </c>
      <c r="D542" s="6"/>
      <c r="E542" s="5">
        <v>546810.0</v>
      </c>
      <c r="F542" s="5">
        <v>548234.0</v>
      </c>
      <c r="G542" s="5"/>
      <c r="H542" s="5" t="s">
        <v>1751</v>
      </c>
      <c r="I542" s="5"/>
      <c r="J542" s="13" t="s">
        <v>1752</v>
      </c>
      <c r="K542" s="3"/>
      <c r="L542" s="3"/>
      <c r="M542" s="3"/>
      <c r="N542" s="3"/>
      <c r="O542" s="3"/>
      <c r="P542" s="3"/>
      <c r="Q542" s="3"/>
      <c r="R542" s="3"/>
      <c r="S542" s="3"/>
      <c r="T542" s="3"/>
      <c r="U542" s="3"/>
      <c r="V542" s="3"/>
      <c r="W542" s="3"/>
      <c r="X542" s="3"/>
      <c r="Y542" s="3"/>
      <c r="Z542" s="3"/>
    </row>
    <row r="543" ht="30.0" customHeight="1">
      <c r="A543" s="5" t="s">
        <v>1753</v>
      </c>
      <c r="B543" s="5" t="s">
        <v>1754</v>
      </c>
      <c r="C543" s="5" t="s">
        <v>1755</v>
      </c>
      <c r="D543" s="6"/>
      <c r="E543" s="5">
        <v>548267.0</v>
      </c>
      <c r="F543" s="5">
        <v>549544.0</v>
      </c>
      <c r="G543" s="5"/>
      <c r="H543" s="5" t="s">
        <v>1751</v>
      </c>
      <c r="I543" s="5" t="s">
        <v>1756</v>
      </c>
      <c r="J543" s="13" t="s">
        <v>1752</v>
      </c>
      <c r="K543" s="3"/>
      <c r="L543" s="3"/>
      <c r="M543" s="3"/>
      <c r="N543" s="3"/>
      <c r="O543" s="3"/>
      <c r="P543" s="3"/>
      <c r="Q543" s="3"/>
      <c r="R543" s="3"/>
      <c r="S543" s="3"/>
      <c r="T543" s="3"/>
      <c r="U543" s="3"/>
      <c r="V543" s="3"/>
      <c r="W543" s="3"/>
      <c r="X543" s="3"/>
      <c r="Y543" s="3"/>
      <c r="Z543" s="3"/>
    </row>
    <row r="544" ht="30.0" customHeight="1">
      <c r="A544" s="5" t="s">
        <v>1757</v>
      </c>
      <c r="B544" s="5" t="s">
        <v>1758</v>
      </c>
      <c r="C544" s="5" t="s">
        <v>1759</v>
      </c>
      <c r="D544" s="6"/>
      <c r="E544" s="5">
        <v>549522.0</v>
      </c>
      <c r="F544" s="5">
        <v>550631.0</v>
      </c>
      <c r="G544" s="5"/>
      <c r="H544" s="5" t="s">
        <v>1726</v>
      </c>
      <c r="I544" s="5"/>
      <c r="J544" s="13" t="s">
        <v>1752</v>
      </c>
      <c r="K544" s="3"/>
      <c r="L544" s="3"/>
      <c r="M544" s="3"/>
      <c r="N544" s="3"/>
      <c r="O544" s="3"/>
      <c r="P544" s="3"/>
      <c r="Q544" s="3"/>
      <c r="R544" s="3"/>
      <c r="S544" s="3"/>
      <c r="T544" s="3"/>
      <c r="U544" s="3"/>
      <c r="V544" s="3"/>
      <c r="W544" s="3"/>
      <c r="X544" s="3"/>
      <c r="Y544" s="3"/>
      <c r="Z544" s="3"/>
    </row>
    <row r="545" ht="30.0" customHeight="1">
      <c r="A545" s="5" t="s">
        <v>1760</v>
      </c>
      <c r="B545" s="5" t="s">
        <v>1760</v>
      </c>
      <c r="C545" s="5" t="s">
        <v>1761</v>
      </c>
      <c r="D545" s="6"/>
      <c r="E545" s="5">
        <v>551112.0</v>
      </c>
      <c r="F545" s="5">
        <v>551324.0</v>
      </c>
      <c r="G545" s="5" t="s">
        <v>35</v>
      </c>
      <c r="H545" s="5" t="s">
        <v>52</v>
      </c>
      <c r="I545" s="5"/>
      <c r="J545" s="7" t="str">
        <f t="shared" ref="J545:J553" si="118">HYPERLINK("http://www.ncbi.nlm.nih.gov/pubmed/?term=16299333","Chain et al. 2005. Infect Immun. 73:8353-61")</f>
        <v>Chain et al. 2005. Infect Immun. 73:8353-61</v>
      </c>
      <c r="K545" s="8" t="str">
        <f t="shared" ref="K545:K553" si="119">HYPERLINK("http://www.ncbi.nlm.nih.gov/nuccore/NC_007618","Brucella abortus 2308; accesion number NC_007618")</f>
        <v>Brucella abortus 2308; accesion number NC_007618</v>
      </c>
      <c r="L545" s="3"/>
      <c r="M545" s="3"/>
      <c r="N545" s="3"/>
      <c r="O545" s="3"/>
      <c r="P545" s="3"/>
      <c r="Q545" s="3"/>
      <c r="R545" s="3"/>
      <c r="S545" s="3"/>
      <c r="T545" s="3"/>
      <c r="U545" s="3"/>
      <c r="V545" s="3"/>
      <c r="W545" s="3"/>
      <c r="X545" s="3"/>
      <c r="Y545" s="3"/>
      <c r="Z545" s="3"/>
    </row>
    <row r="546" ht="30.0" customHeight="1">
      <c r="A546" s="5" t="s">
        <v>1762</v>
      </c>
      <c r="B546" s="5" t="s">
        <v>1762</v>
      </c>
      <c r="C546" s="5" t="s">
        <v>1763</v>
      </c>
      <c r="D546" s="6"/>
      <c r="E546" s="5">
        <v>551323.0</v>
      </c>
      <c r="F546" s="5">
        <v>552858.0</v>
      </c>
      <c r="G546" s="5"/>
      <c r="H546" s="5" t="s">
        <v>39</v>
      </c>
      <c r="I546" s="5"/>
      <c r="J546" s="7" t="str">
        <f t="shared" si="118"/>
        <v>Chain et al. 2005. Infect Immun. 73:8353-61</v>
      </c>
      <c r="K546" s="8" t="str">
        <f t="shared" si="119"/>
        <v>Brucella abortus 2308; accesion number NC_007618</v>
      </c>
      <c r="L546" s="3"/>
      <c r="M546" s="3"/>
      <c r="N546" s="3"/>
      <c r="O546" s="3"/>
      <c r="P546" s="3"/>
      <c r="Q546" s="3"/>
      <c r="R546" s="3"/>
      <c r="S546" s="3"/>
      <c r="T546" s="3"/>
      <c r="U546" s="3"/>
      <c r="V546" s="3"/>
      <c r="W546" s="3"/>
      <c r="X546" s="3"/>
      <c r="Y546" s="3"/>
      <c r="Z546" s="3"/>
    </row>
    <row r="547" ht="30.0" customHeight="1">
      <c r="A547" s="5" t="s">
        <v>1764</v>
      </c>
      <c r="B547" s="5" t="s">
        <v>1765</v>
      </c>
      <c r="C547" s="5" t="s">
        <v>1766</v>
      </c>
      <c r="D547" s="6"/>
      <c r="E547" s="5">
        <v>552879.0</v>
      </c>
      <c r="F547" s="5">
        <v>553880.0</v>
      </c>
      <c r="G547" s="5"/>
      <c r="H547" s="5" t="s">
        <v>42</v>
      </c>
      <c r="I547" s="5"/>
      <c r="J547" s="7" t="str">
        <f t="shared" si="118"/>
        <v>Chain et al. 2005. Infect Immun. 73:8353-61</v>
      </c>
      <c r="K547" s="8" t="str">
        <f t="shared" si="119"/>
        <v>Brucella abortus 2308; accesion number NC_007618</v>
      </c>
      <c r="L547" s="3"/>
      <c r="M547" s="3"/>
      <c r="N547" s="3"/>
      <c r="O547" s="3"/>
      <c r="P547" s="3"/>
      <c r="Q547" s="3"/>
      <c r="R547" s="3"/>
      <c r="S547" s="3"/>
      <c r="T547" s="3"/>
      <c r="U547" s="3"/>
      <c r="V547" s="3"/>
      <c r="W547" s="3"/>
      <c r="X547" s="3"/>
      <c r="Y547" s="3"/>
      <c r="Z547" s="3"/>
    </row>
    <row r="548" ht="30.0" customHeight="1">
      <c r="A548" s="5" t="s">
        <v>1767</v>
      </c>
      <c r="B548" s="5" t="s">
        <v>1768</v>
      </c>
      <c r="C548" s="5" t="s">
        <v>1769</v>
      </c>
      <c r="D548" s="6"/>
      <c r="E548" s="5">
        <v>553959.0</v>
      </c>
      <c r="F548" s="5">
        <v>554921.0</v>
      </c>
      <c r="G548" s="5"/>
      <c r="H548" s="5" t="s">
        <v>1770</v>
      </c>
      <c r="I548" s="5"/>
      <c r="J548" s="7" t="str">
        <f t="shared" si="118"/>
        <v>Chain et al. 2005. Infect Immun. 73:8353-61</v>
      </c>
      <c r="K548" s="8" t="str">
        <f t="shared" si="119"/>
        <v>Brucella abortus 2308; accesion number NC_007618</v>
      </c>
      <c r="L548" s="3"/>
      <c r="M548" s="3"/>
      <c r="N548" s="3"/>
      <c r="O548" s="3"/>
      <c r="P548" s="3"/>
      <c r="Q548" s="3"/>
      <c r="R548" s="3"/>
      <c r="S548" s="3"/>
      <c r="T548" s="3"/>
      <c r="U548" s="3"/>
      <c r="V548" s="3"/>
      <c r="W548" s="3"/>
      <c r="X548" s="3"/>
      <c r="Y548" s="3"/>
      <c r="Z548" s="3"/>
    </row>
    <row r="549" ht="30.0" customHeight="1">
      <c r="A549" s="5" t="s">
        <v>1771</v>
      </c>
      <c r="B549" s="5" t="s">
        <v>1771</v>
      </c>
      <c r="C549" s="5" t="s">
        <v>1772</v>
      </c>
      <c r="D549" s="6"/>
      <c r="E549" s="5">
        <v>554979.0</v>
      </c>
      <c r="F549" s="5">
        <v>556031.0</v>
      </c>
      <c r="G549" s="5"/>
      <c r="H549" s="5" t="s">
        <v>1773</v>
      </c>
      <c r="I549" s="5"/>
      <c r="J549" s="7" t="str">
        <f t="shared" si="118"/>
        <v>Chain et al. 2005. Infect Immun. 73:8353-61</v>
      </c>
      <c r="K549" s="8" t="str">
        <f t="shared" si="119"/>
        <v>Brucella abortus 2308; accesion number NC_007618</v>
      </c>
      <c r="L549" s="3"/>
      <c r="M549" s="3"/>
      <c r="N549" s="3"/>
      <c r="O549" s="3"/>
      <c r="P549" s="3"/>
      <c r="Q549" s="3"/>
      <c r="R549" s="3"/>
      <c r="S549" s="3"/>
      <c r="T549" s="3"/>
      <c r="U549" s="3"/>
      <c r="V549" s="3"/>
      <c r="W549" s="3"/>
      <c r="X549" s="3"/>
      <c r="Y549" s="3"/>
      <c r="Z549" s="3"/>
    </row>
    <row r="550" ht="30.0" customHeight="1">
      <c r="A550" s="5" t="s">
        <v>1774</v>
      </c>
      <c r="B550" s="5" t="s">
        <v>1774</v>
      </c>
      <c r="C550" s="5" t="s">
        <v>1775</v>
      </c>
      <c r="D550" s="6"/>
      <c r="E550" s="5">
        <v>556039.0</v>
      </c>
      <c r="F550" s="5">
        <v>557133.0</v>
      </c>
      <c r="G550" s="5"/>
      <c r="H550" s="5" t="s">
        <v>774</v>
      </c>
      <c r="I550" s="5" t="s">
        <v>1776</v>
      </c>
      <c r="J550" s="7" t="str">
        <f t="shared" si="118"/>
        <v>Chain et al. 2005. Infect Immun. 73:8353-61</v>
      </c>
      <c r="K550" s="8" t="str">
        <f t="shared" si="119"/>
        <v>Brucella abortus 2308; accesion number NC_007618</v>
      </c>
      <c r="L550" s="3"/>
      <c r="M550" s="3"/>
      <c r="N550" s="3"/>
      <c r="O550" s="3"/>
      <c r="P550" s="3"/>
      <c r="Q550" s="3"/>
      <c r="R550" s="3"/>
      <c r="S550" s="3"/>
      <c r="T550" s="3"/>
      <c r="U550" s="3"/>
      <c r="V550" s="3"/>
      <c r="W550" s="3"/>
      <c r="X550" s="3"/>
      <c r="Y550" s="3"/>
      <c r="Z550" s="3"/>
    </row>
    <row r="551" ht="30.0" customHeight="1">
      <c r="A551" s="5" t="s">
        <v>1777</v>
      </c>
      <c r="B551" s="5" t="s">
        <v>1777</v>
      </c>
      <c r="C551" s="5" t="s">
        <v>1778</v>
      </c>
      <c r="D551" s="6"/>
      <c r="E551" s="5">
        <v>557178.0</v>
      </c>
      <c r="F551" s="5">
        <v>558485.0</v>
      </c>
      <c r="G551" s="5" t="s">
        <v>35</v>
      </c>
      <c r="H551" s="5" t="s">
        <v>1779</v>
      </c>
      <c r="I551" s="5" t="s">
        <v>1780</v>
      </c>
      <c r="J551" s="7" t="str">
        <f t="shared" si="118"/>
        <v>Chain et al. 2005. Infect Immun. 73:8353-61</v>
      </c>
      <c r="K551" s="8" t="str">
        <f t="shared" si="119"/>
        <v>Brucella abortus 2308; accesion number NC_007618</v>
      </c>
      <c r="L551" s="3"/>
      <c r="M551" s="3"/>
      <c r="N551" s="3"/>
      <c r="O551" s="3"/>
      <c r="P551" s="3"/>
      <c r="Q551" s="3"/>
      <c r="R551" s="3"/>
      <c r="S551" s="3"/>
      <c r="T551" s="3"/>
      <c r="U551" s="3"/>
      <c r="V551" s="3"/>
      <c r="W551" s="3"/>
      <c r="X551" s="3"/>
      <c r="Y551" s="3"/>
      <c r="Z551" s="3"/>
    </row>
    <row r="552" ht="30.0" customHeight="1">
      <c r="A552" s="5" t="s">
        <v>1781</v>
      </c>
      <c r="B552" s="5" t="s">
        <v>1782</v>
      </c>
      <c r="C552" s="5" t="s">
        <v>1783</v>
      </c>
      <c r="D552" s="6"/>
      <c r="E552" s="5">
        <v>558532.0</v>
      </c>
      <c r="F552" s="5">
        <v>559983.0</v>
      </c>
      <c r="G552" s="5" t="s">
        <v>35</v>
      </c>
      <c r="H552" s="5" t="s">
        <v>1784</v>
      </c>
      <c r="I552" s="5"/>
      <c r="J552" s="7" t="str">
        <f t="shared" si="118"/>
        <v>Chain et al. 2005. Infect Immun. 73:8353-61</v>
      </c>
      <c r="K552" s="8" t="str">
        <f t="shared" si="119"/>
        <v>Brucella abortus 2308; accesion number NC_007618</v>
      </c>
      <c r="L552" s="3"/>
      <c r="M552" s="3"/>
      <c r="N552" s="3"/>
      <c r="O552" s="3"/>
      <c r="P552" s="3"/>
      <c r="Q552" s="3"/>
      <c r="R552" s="3"/>
      <c r="S552" s="3"/>
      <c r="T552" s="3"/>
      <c r="U552" s="3"/>
      <c r="V552" s="3"/>
      <c r="W552" s="3"/>
      <c r="X552" s="3"/>
      <c r="Y552" s="3"/>
      <c r="Z552" s="3"/>
    </row>
    <row r="553" ht="30.0" customHeight="1">
      <c r="A553" s="5" t="s">
        <v>1785</v>
      </c>
      <c r="B553" s="5" t="s">
        <v>1785</v>
      </c>
      <c r="C553" s="5" t="s">
        <v>1786</v>
      </c>
      <c r="D553" s="6"/>
      <c r="E553" s="5">
        <v>560016.0</v>
      </c>
      <c r="F553" s="5">
        <v>561047.0</v>
      </c>
      <c r="G553" s="5" t="s">
        <v>35</v>
      </c>
      <c r="H553" s="5" t="s">
        <v>667</v>
      </c>
      <c r="I553" s="5"/>
      <c r="J553" s="7" t="str">
        <f t="shared" si="118"/>
        <v>Chain et al. 2005. Infect Immun. 73:8353-61</v>
      </c>
      <c r="K553" s="8" t="str">
        <f t="shared" si="119"/>
        <v>Brucella abortus 2308; accesion number NC_007618</v>
      </c>
      <c r="L553" s="3"/>
      <c r="M553" s="3"/>
      <c r="N553" s="3"/>
      <c r="O553" s="3"/>
      <c r="P553" s="3"/>
      <c r="Q553" s="3"/>
      <c r="R553" s="3"/>
      <c r="S553" s="3"/>
      <c r="T553" s="3"/>
      <c r="U553" s="3"/>
      <c r="V553" s="3"/>
      <c r="W553" s="3"/>
      <c r="X553" s="3"/>
      <c r="Y553" s="3"/>
      <c r="Z553" s="3"/>
    </row>
    <row r="554" ht="30.0" customHeight="1">
      <c r="A554" s="5" t="s">
        <v>1787</v>
      </c>
      <c r="B554" s="5" t="s">
        <v>1787</v>
      </c>
      <c r="C554" s="5" t="s">
        <v>1788</v>
      </c>
      <c r="D554" s="6" t="s">
        <v>417</v>
      </c>
      <c r="E554" s="5">
        <v>561309.0</v>
      </c>
      <c r="F554" s="5">
        <v>562303.0</v>
      </c>
      <c r="G554" s="5" t="s">
        <v>35</v>
      </c>
      <c r="H554" s="5"/>
      <c r="I554" s="5" t="s">
        <v>1789</v>
      </c>
      <c r="J554" s="11" t="str">
        <f>HYPERLINK("http://www.ncbi.nlm.nih.gov/nuccore/NC_004310.3","Brucella suis 1330 genome; accesion number NC_004310")</f>
        <v>Brucella suis 1330 genome; accesion number NC_004310</v>
      </c>
      <c r="K554" s="13" t="s">
        <v>154</v>
      </c>
      <c r="L554" s="3"/>
      <c r="M554" s="3"/>
      <c r="N554" s="3"/>
      <c r="O554" s="3"/>
      <c r="P554" s="3"/>
      <c r="Q554" s="3"/>
      <c r="R554" s="3"/>
      <c r="S554" s="3"/>
      <c r="T554" s="3"/>
      <c r="U554" s="3"/>
      <c r="V554" s="3"/>
      <c r="W554" s="3"/>
      <c r="X554" s="3"/>
      <c r="Y554" s="3"/>
      <c r="Z554" s="3"/>
    </row>
    <row r="555" ht="30.0" customHeight="1">
      <c r="A555" s="5" t="s">
        <v>1790</v>
      </c>
      <c r="B555" s="5" t="s">
        <v>1790</v>
      </c>
      <c r="C555" s="5" t="s">
        <v>1791</v>
      </c>
      <c r="D555" s="6"/>
      <c r="E555" s="5">
        <v>562674.0</v>
      </c>
      <c r="F555" s="5">
        <v>562781.0</v>
      </c>
      <c r="G555" s="5" t="s">
        <v>35</v>
      </c>
      <c r="H555" s="5" t="s">
        <v>52</v>
      </c>
      <c r="I555" s="5"/>
      <c r="J555" s="7" t="str">
        <f t="shared" ref="J555:J556" si="120">HYPERLINK("http://www.ncbi.nlm.nih.gov/pubmed/?term=16299333","Chain et al. 2005. Infect Immun. 73:8353-61")</f>
        <v>Chain et al. 2005. Infect Immun. 73:8353-61</v>
      </c>
      <c r="K555" s="8" t="str">
        <f t="shared" ref="K555:K556" si="121">HYPERLINK("http://www.ncbi.nlm.nih.gov/nuccore/NC_007618","Brucella abortus 2308; accesion number NC_007618")</f>
        <v>Brucella abortus 2308; accesion number NC_007618</v>
      </c>
      <c r="L555" s="3"/>
      <c r="M555" s="3"/>
      <c r="N555" s="3"/>
      <c r="O555" s="3"/>
      <c r="P555" s="3"/>
      <c r="Q555" s="3"/>
      <c r="R555" s="3"/>
      <c r="S555" s="3"/>
      <c r="T555" s="3"/>
      <c r="U555" s="3"/>
      <c r="V555" s="3"/>
      <c r="W555" s="3"/>
      <c r="X555" s="3"/>
      <c r="Y555" s="3"/>
      <c r="Z555" s="3"/>
    </row>
    <row r="556" ht="30.0" customHeight="1">
      <c r="A556" s="5" t="s">
        <v>1792</v>
      </c>
      <c r="B556" s="5" t="s">
        <v>1792</v>
      </c>
      <c r="C556" s="5" t="s">
        <v>1793</v>
      </c>
      <c r="D556" s="6"/>
      <c r="E556" s="5">
        <v>562841.0</v>
      </c>
      <c r="F556" s="5">
        <v>564304.0</v>
      </c>
      <c r="G556" s="5" t="s">
        <v>35</v>
      </c>
      <c r="H556" s="5" t="s">
        <v>1794</v>
      </c>
      <c r="I556" s="5" t="s">
        <v>1795</v>
      </c>
      <c r="J556" s="7" t="str">
        <f t="shared" si="120"/>
        <v>Chain et al. 2005. Infect Immun. 73:8353-61</v>
      </c>
      <c r="K556" s="8" t="str">
        <f t="shared" si="121"/>
        <v>Brucella abortus 2308; accesion number NC_007618</v>
      </c>
      <c r="L556" s="3"/>
      <c r="M556" s="3"/>
      <c r="N556" s="3"/>
      <c r="O556" s="3"/>
      <c r="P556" s="3"/>
      <c r="Q556" s="3"/>
      <c r="R556" s="3"/>
      <c r="S556" s="3"/>
      <c r="T556" s="3"/>
      <c r="U556" s="3"/>
      <c r="V556" s="3"/>
      <c r="W556" s="3"/>
      <c r="X556" s="3"/>
      <c r="Y556" s="3"/>
      <c r="Z556" s="3"/>
    </row>
    <row r="557" ht="30.0" customHeight="1">
      <c r="A557" s="5" t="s">
        <v>1796</v>
      </c>
      <c r="B557" s="5" t="s">
        <v>1796</v>
      </c>
      <c r="C557" s="5" t="s">
        <v>1797</v>
      </c>
      <c r="D557" s="6"/>
      <c r="E557" s="5">
        <v>564456.0</v>
      </c>
      <c r="F557" s="5">
        <v>566138.0</v>
      </c>
      <c r="G557" s="5" t="s">
        <v>35</v>
      </c>
      <c r="H557" s="5" t="s">
        <v>1798</v>
      </c>
      <c r="I557" s="5" t="s">
        <v>1799</v>
      </c>
      <c r="J557" s="8" t="str">
        <f>HYPERLINK("http://www.ncbi.nlm.nih.gov/pubmed/22690807","Caswell et al. 2012. Mol Microbiol.85(2):345-60")</f>
        <v>Caswell et al. 2012. Mol Microbiol.85(2):345-60</v>
      </c>
      <c r="K557" s="3"/>
      <c r="L557" s="9"/>
      <c r="M557" s="3"/>
      <c r="N557" s="3"/>
      <c r="O557" s="3"/>
      <c r="P557" s="3"/>
      <c r="Q557" s="3"/>
      <c r="R557" s="3"/>
      <c r="S557" s="3"/>
      <c r="T557" s="3"/>
      <c r="U557" s="3"/>
      <c r="V557" s="3"/>
      <c r="W557" s="3"/>
      <c r="X557" s="3"/>
      <c r="Y557" s="3"/>
      <c r="Z557" s="3"/>
    </row>
    <row r="558" ht="30.0" customHeight="1">
      <c r="A558" s="5" t="s">
        <v>1800</v>
      </c>
      <c r="B558" s="5" t="s">
        <v>1801</v>
      </c>
      <c r="C558" s="5" t="s">
        <v>1802</v>
      </c>
      <c r="D558" s="6"/>
      <c r="E558" s="5">
        <v>566141.0</v>
      </c>
      <c r="F558" s="5">
        <v>566737.0</v>
      </c>
      <c r="G558" s="5" t="s">
        <v>35</v>
      </c>
      <c r="H558" s="5" t="s">
        <v>1803</v>
      </c>
      <c r="I558" s="5" t="s">
        <v>1804</v>
      </c>
      <c r="J558" s="13" t="s">
        <v>208</v>
      </c>
      <c r="K558" s="9"/>
      <c r="L558" s="3"/>
      <c r="M558" s="3"/>
      <c r="N558" s="3"/>
      <c r="O558" s="3"/>
      <c r="P558" s="3"/>
      <c r="Q558" s="3"/>
      <c r="R558" s="3"/>
      <c r="S558" s="3"/>
      <c r="T558" s="3"/>
      <c r="U558" s="3"/>
      <c r="V558" s="3"/>
      <c r="W558" s="3"/>
      <c r="X558" s="3"/>
      <c r="Y558" s="3"/>
      <c r="Z558" s="3"/>
    </row>
    <row r="559" ht="30.0" customHeight="1">
      <c r="A559" s="5" t="s">
        <v>1805</v>
      </c>
      <c r="B559" s="5" t="s">
        <v>1805</v>
      </c>
      <c r="C559" s="5" t="s">
        <v>1806</v>
      </c>
      <c r="D559" s="6"/>
      <c r="E559" s="5">
        <v>566928.0</v>
      </c>
      <c r="F559" s="5">
        <v>567950.0</v>
      </c>
      <c r="G559" s="5"/>
      <c r="H559" s="5" t="s">
        <v>1807</v>
      </c>
      <c r="I559" s="5"/>
      <c r="J559" s="7" t="str">
        <f t="shared" ref="J559:J563" si="122">HYPERLINK("http://www.ncbi.nlm.nih.gov/pubmed/?term=16299333","Chain et al. 2005. Infect Immun. 73:8353-61")</f>
        <v>Chain et al. 2005. Infect Immun. 73:8353-61</v>
      </c>
      <c r="K559" s="8" t="str">
        <f t="shared" ref="K559:K563" si="123">HYPERLINK("http://www.ncbi.nlm.nih.gov/nuccore/NC_007618","Brucella abortus 2308; accesion number NC_007618")</f>
        <v>Brucella abortus 2308; accesion number NC_007618</v>
      </c>
      <c r="L559" s="3"/>
      <c r="M559" s="3"/>
      <c r="N559" s="3"/>
      <c r="O559" s="3"/>
      <c r="P559" s="3"/>
      <c r="Q559" s="3"/>
      <c r="R559" s="3"/>
      <c r="S559" s="3"/>
      <c r="T559" s="3"/>
      <c r="U559" s="3"/>
      <c r="V559" s="3"/>
      <c r="W559" s="3"/>
      <c r="X559" s="3"/>
      <c r="Y559" s="3"/>
      <c r="Z559" s="3"/>
    </row>
    <row r="560" ht="30.0" customHeight="1">
      <c r="A560" s="5" t="s">
        <v>1808</v>
      </c>
      <c r="B560" s="5" t="s">
        <v>1808</v>
      </c>
      <c r="C560" s="5" t="s">
        <v>1809</v>
      </c>
      <c r="D560" s="6"/>
      <c r="E560" s="5">
        <v>567995.0</v>
      </c>
      <c r="F560" s="5">
        <v>568465.0</v>
      </c>
      <c r="G560" s="5"/>
      <c r="H560" s="5" t="s">
        <v>1810</v>
      </c>
      <c r="I560" s="5"/>
      <c r="J560" s="7" t="str">
        <f t="shared" si="122"/>
        <v>Chain et al. 2005. Infect Immun. 73:8353-61</v>
      </c>
      <c r="K560" s="8" t="str">
        <f t="shared" si="123"/>
        <v>Brucella abortus 2308; accesion number NC_007618</v>
      </c>
      <c r="L560" s="3"/>
      <c r="M560" s="3"/>
      <c r="N560" s="3"/>
      <c r="O560" s="3"/>
      <c r="P560" s="3"/>
      <c r="Q560" s="3"/>
      <c r="R560" s="3"/>
      <c r="S560" s="3"/>
      <c r="T560" s="3"/>
      <c r="U560" s="3"/>
      <c r="V560" s="3"/>
      <c r="W560" s="3"/>
      <c r="X560" s="3"/>
      <c r="Y560" s="3"/>
      <c r="Z560" s="3"/>
    </row>
    <row r="561" ht="30.0" customHeight="1">
      <c r="A561" s="5" t="s">
        <v>1811</v>
      </c>
      <c r="B561" s="5" t="s">
        <v>1811</v>
      </c>
      <c r="C561" s="5" t="s">
        <v>1812</v>
      </c>
      <c r="D561" s="6"/>
      <c r="E561" s="5">
        <v>568462.0</v>
      </c>
      <c r="F561" s="5">
        <v>568851.0</v>
      </c>
      <c r="G561" s="5" t="s">
        <v>35</v>
      </c>
      <c r="H561" s="5" t="s">
        <v>1813</v>
      </c>
      <c r="I561" s="5"/>
      <c r="J561" s="7" t="str">
        <f t="shared" si="122"/>
        <v>Chain et al. 2005. Infect Immun. 73:8353-61</v>
      </c>
      <c r="K561" s="8" t="str">
        <f t="shared" si="123"/>
        <v>Brucella abortus 2308; accesion number NC_007618</v>
      </c>
      <c r="L561" s="3"/>
      <c r="M561" s="3"/>
      <c r="N561" s="3"/>
      <c r="O561" s="3"/>
      <c r="P561" s="3"/>
      <c r="Q561" s="3"/>
      <c r="R561" s="3"/>
      <c r="S561" s="3"/>
      <c r="T561" s="3"/>
      <c r="U561" s="3"/>
      <c r="V561" s="3"/>
      <c r="W561" s="3"/>
      <c r="X561" s="3"/>
      <c r="Y561" s="3"/>
      <c r="Z561" s="3"/>
    </row>
    <row r="562" ht="30.0" customHeight="1">
      <c r="A562" s="5" t="s">
        <v>1814</v>
      </c>
      <c r="B562" s="5" t="s">
        <v>1814</v>
      </c>
      <c r="C562" s="5" t="s">
        <v>1815</v>
      </c>
      <c r="D562" s="6"/>
      <c r="E562" s="5">
        <v>568848.0</v>
      </c>
      <c r="F562" s="5">
        <v>569078.0</v>
      </c>
      <c r="G562" s="5" t="s">
        <v>35</v>
      </c>
      <c r="H562" s="5" t="s">
        <v>1816</v>
      </c>
      <c r="I562" s="5"/>
      <c r="J562" s="7" t="str">
        <f t="shared" si="122"/>
        <v>Chain et al. 2005. Infect Immun. 73:8353-61</v>
      </c>
      <c r="K562" s="8" t="str">
        <f t="shared" si="123"/>
        <v>Brucella abortus 2308; accesion number NC_007618</v>
      </c>
      <c r="L562" s="3"/>
      <c r="M562" s="3"/>
      <c r="N562" s="3"/>
      <c r="O562" s="3"/>
      <c r="P562" s="3"/>
      <c r="Q562" s="3"/>
      <c r="R562" s="3"/>
      <c r="S562" s="3"/>
      <c r="T562" s="3"/>
      <c r="U562" s="3"/>
      <c r="V562" s="3"/>
      <c r="W562" s="3"/>
      <c r="X562" s="3"/>
      <c r="Y562" s="3"/>
      <c r="Z562" s="3"/>
    </row>
    <row r="563" ht="30.0" customHeight="1">
      <c r="A563" s="5" t="s">
        <v>1817</v>
      </c>
      <c r="B563" s="5" t="s">
        <v>1817</v>
      </c>
      <c r="C563" s="5" t="s">
        <v>1818</v>
      </c>
      <c r="D563" s="6"/>
      <c r="E563" s="5">
        <v>569139.0</v>
      </c>
      <c r="F563" s="5">
        <v>570131.0</v>
      </c>
      <c r="G563" s="5" t="s">
        <v>35</v>
      </c>
      <c r="H563" s="5" t="s">
        <v>1819</v>
      </c>
      <c r="I563" s="5"/>
      <c r="J563" s="7" t="str">
        <f t="shared" si="122"/>
        <v>Chain et al. 2005. Infect Immun. 73:8353-61</v>
      </c>
      <c r="K563" s="8" t="str">
        <f t="shared" si="123"/>
        <v>Brucella abortus 2308; accesion number NC_007618</v>
      </c>
      <c r="L563" s="3"/>
      <c r="M563" s="3"/>
      <c r="N563" s="3"/>
      <c r="O563" s="3"/>
      <c r="P563" s="3"/>
      <c r="Q563" s="3"/>
      <c r="R563" s="3"/>
      <c r="S563" s="3"/>
      <c r="T563" s="3"/>
      <c r="U563" s="3"/>
      <c r="V563" s="3"/>
      <c r="W563" s="3"/>
      <c r="X563" s="3"/>
      <c r="Y563" s="3"/>
      <c r="Z563" s="3"/>
    </row>
    <row r="564" ht="30.0" customHeight="1">
      <c r="A564" s="5" t="s">
        <v>1820</v>
      </c>
      <c r="B564" s="5" t="s">
        <v>1820</v>
      </c>
      <c r="C564" s="5" t="s">
        <v>1821</v>
      </c>
      <c r="D564" s="6" t="s">
        <v>59</v>
      </c>
      <c r="E564" s="5">
        <v>570287.0</v>
      </c>
      <c r="F564" s="5">
        <v>571303.0</v>
      </c>
      <c r="G564" s="5"/>
      <c r="H564" s="5"/>
      <c r="I564" s="5" t="s">
        <v>1822</v>
      </c>
      <c r="J564" s="12" t="s">
        <v>81</v>
      </c>
      <c r="K564" s="13" t="s">
        <v>154</v>
      </c>
      <c r="L564" s="3"/>
      <c r="M564" s="3"/>
      <c r="N564" s="3"/>
      <c r="O564" s="3"/>
      <c r="P564" s="3"/>
      <c r="Q564" s="3"/>
      <c r="R564" s="3"/>
      <c r="S564" s="3"/>
      <c r="T564" s="3"/>
      <c r="U564" s="3"/>
      <c r="V564" s="3"/>
      <c r="W564" s="3"/>
      <c r="X564" s="3"/>
      <c r="Y564" s="3"/>
      <c r="Z564" s="3"/>
    </row>
    <row r="565" ht="30.0" customHeight="1">
      <c r="A565" s="5" t="s">
        <v>1823</v>
      </c>
      <c r="B565" s="5" t="s">
        <v>1823</v>
      </c>
      <c r="C565" s="5" t="s">
        <v>1824</v>
      </c>
      <c r="D565" s="6" t="s">
        <v>59</v>
      </c>
      <c r="E565" s="5">
        <v>571125.0</v>
      </c>
      <c r="F565" s="5">
        <v>572241.0</v>
      </c>
      <c r="G565" s="5"/>
      <c r="H565" s="5"/>
      <c r="I565" s="5" t="s">
        <v>1825</v>
      </c>
      <c r="J565" s="12" t="s">
        <v>81</v>
      </c>
      <c r="K565" s="13" t="s">
        <v>154</v>
      </c>
      <c r="L565" s="3"/>
      <c r="M565" s="3"/>
      <c r="N565" s="3"/>
      <c r="O565" s="3"/>
      <c r="P565" s="3"/>
      <c r="Q565" s="3"/>
      <c r="R565" s="3"/>
      <c r="S565" s="3"/>
      <c r="T565" s="3"/>
      <c r="U565" s="3"/>
      <c r="V565" s="3"/>
      <c r="W565" s="3"/>
      <c r="X565" s="3"/>
      <c r="Y565" s="3"/>
      <c r="Z565" s="3"/>
    </row>
    <row r="566" ht="30.0" customHeight="1">
      <c r="A566" s="5" t="s">
        <v>1826</v>
      </c>
      <c r="B566" s="5" t="s">
        <v>1826</v>
      </c>
      <c r="C566" s="5" t="s">
        <v>1827</v>
      </c>
      <c r="D566" s="6"/>
      <c r="E566" s="5">
        <v>572298.0</v>
      </c>
      <c r="F566" s="5">
        <v>572660.0</v>
      </c>
      <c r="G566" s="5" t="s">
        <v>35</v>
      </c>
      <c r="H566" s="5" t="s">
        <v>52</v>
      </c>
      <c r="I566" s="5"/>
      <c r="J566" s="7" t="str">
        <f t="shared" ref="J566:J569" si="124">HYPERLINK("http://www.ncbi.nlm.nih.gov/pubmed/?term=16299333","Chain et al. 2005. Infect Immun. 73:8353-61")</f>
        <v>Chain et al. 2005. Infect Immun. 73:8353-61</v>
      </c>
      <c r="K566" s="8" t="str">
        <f t="shared" ref="K566:K569" si="125">HYPERLINK("http://www.ncbi.nlm.nih.gov/nuccore/NC_007618","Brucella abortus 2308; accesion number NC_007618")</f>
        <v>Brucella abortus 2308; accesion number NC_007618</v>
      </c>
      <c r="L566" s="3"/>
      <c r="M566" s="3"/>
      <c r="N566" s="3"/>
      <c r="O566" s="3"/>
      <c r="P566" s="3"/>
      <c r="Q566" s="3"/>
      <c r="R566" s="3"/>
      <c r="S566" s="3"/>
      <c r="T566" s="3"/>
      <c r="U566" s="3"/>
      <c r="V566" s="3"/>
      <c r="W566" s="3"/>
      <c r="X566" s="3"/>
      <c r="Y566" s="3"/>
      <c r="Z566" s="3"/>
    </row>
    <row r="567" ht="30.0" customHeight="1">
      <c r="A567" s="5" t="s">
        <v>1828</v>
      </c>
      <c r="B567" s="5" t="s">
        <v>1828</v>
      </c>
      <c r="C567" s="5" t="s">
        <v>1829</v>
      </c>
      <c r="D567" s="6"/>
      <c r="E567" s="5">
        <v>572996.0</v>
      </c>
      <c r="F567" s="5">
        <v>574507.0</v>
      </c>
      <c r="G567" s="5"/>
      <c r="H567" s="5" t="s">
        <v>986</v>
      </c>
      <c r="I567" s="5"/>
      <c r="J567" s="7" t="str">
        <f t="shared" si="124"/>
        <v>Chain et al. 2005. Infect Immun. 73:8353-61</v>
      </c>
      <c r="K567" s="8" t="str">
        <f t="shared" si="125"/>
        <v>Brucella abortus 2308; accesion number NC_007618</v>
      </c>
      <c r="L567" s="3"/>
      <c r="M567" s="3"/>
      <c r="N567" s="3"/>
      <c r="O567" s="3"/>
      <c r="P567" s="3"/>
      <c r="Q567" s="3"/>
      <c r="R567" s="3"/>
      <c r="S567" s="3"/>
      <c r="T567" s="3"/>
      <c r="U567" s="3"/>
      <c r="V567" s="3"/>
      <c r="W567" s="3"/>
      <c r="X567" s="3"/>
      <c r="Y567" s="3"/>
      <c r="Z567" s="3"/>
    </row>
    <row r="568" ht="30.0" customHeight="1">
      <c r="A568" s="5" t="s">
        <v>1830</v>
      </c>
      <c r="B568" s="5" t="s">
        <v>1830</v>
      </c>
      <c r="C568" s="5" t="s">
        <v>1831</v>
      </c>
      <c r="D568" s="6"/>
      <c r="E568" s="5">
        <v>574697.0</v>
      </c>
      <c r="F568" s="5">
        <v>575413.0</v>
      </c>
      <c r="G568" s="5" t="s">
        <v>35</v>
      </c>
      <c r="H568" s="5" t="s">
        <v>52</v>
      </c>
      <c r="I568" s="5"/>
      <c r="J568" s="7" t="str">
        <f t="shared" si="124"/>
        <v>Chain et al. 2005. Infect Immun. 73:8353-61</v>
      </c>
      <c r="K568" s="8" t="str">
        <f t="shared" si="125"/>
        <v>Brucella abortus 2308; accesion number NC_007618</v>
      </c>
      <c r="L568" s="3"/>
      <c r="M568" s="3"/>
      <c r="N568" s="3"/>
      <c r="O568" s="3"/>
      <c r="P568" s="3"/>
      <c r="Q568" s="3"/>
      <c r="R568" s="3"/>
      <c r="S568" s="3"/>
      <c r="T568" s="3"/>
      <c r="U568" s="3"/>
      <c r="V568" s="3"/>
      <c r="W568" s="3"/>
      <c r="X568" s="3"/>
      <c r="Y568" s="3"/>
      <c r="Z568" s="3"/>
    </row>
    <row r="569" ht="30.0" customHeight="1">
      <c r="A569" s="5" t="s">
        <v>1832</v>
      </c>
      <c r="B569" s="5" t="s">
        <v>1832</v>
      </c>
      <c r="C569" s="5" t="s">
        <v>1833</v>
      </c>
      <c r="D569" s="6"/>
      <c r="E569" s="5">
        <v>575716.0</v>
      </c>
      <c r="F569" s="5">
        <v>576369.0</v>
      </c>
      <c r="G569" s="5" t="s">
        <v>35</v>
      </c>
      <c r="H569" s="5" t="s">
        <v>1615</v>
      </c>
      <c r="I569" s="5"/>
      <c r="J569" s="7" t="str">
        <f t="shared" si="124"/>
        <v>Chain et al. 2005. Infect Immun. 73:8353-61</v>
      </c>
      <c r="K569" s="8" t="str">
        <f t="shared" si="125"/>
        <v>Brucella abortus 2308; accesion number NC_007618</v>
      </c>
      <c r="L569" s="3"/>
      <c r="M569" s="3"/>
      <c r="N569" s="3"/>
      <c r="O569" s="3"/>
      <c r="P569" s="3"/>
      <c r="Q569" s="3"/>
      <c r="R569" s="3"/>
      <c r="S569" s="3"/>
      <c r="T569" s="3"/>
      <c r="U569" s="3"/>
      <c r="V569" s="3"/>
      <c r="W569" s="3"/>
      <c r="X569" s="3"/>
      <c r="Y569" s="3"/>
      <c r="Z569" s="3"/>
    </row>
    <row r="570" ht="30.0" customHeight="1">
      <c r="A570" s="5" t="s">
        <v>1834</v>
      </c>
      <c r="B570" s="5" t="s">
        <v>1835</v>
      </c>
      <c r="C570" s="5" t="s">
        <v>1836</v>
      </c>
      <c r="D570" s="6"/>
      <c r="E570" s="5">
        <v>576592.0</v>
      </c>
      <c r="F570" s="5">
        <v>577191.0</v>
      </c>
      <c r="G570" s="5"/>
      <c r="H570" s="5" t="s">
        <v>1837</v>
      </c>
      <c r="I570" s="5"/>
      <c r="J570" s="8" t="str">
        <f>HYPERLINK("http://www.ncbi.nlm.nih.gov/pubmed/?term=22556360","Martin et al. 2012. Microbiology 158:1767-1774")</f>
        <v>Martin et al. 2012. Microbiology 158:1767-1774</v>
      </c>
      <c r="K570" s="9"/>
      <c r="L570" s="9"/>
      <c r="M570" s="3"/>
      <c r="N570" s="3"/>
      <c r="O570" s="3"/>
      <c r="P570" s="3"/>
      <c r="Q570" s="3"/>
      <c r="R570" s="3"/>
      <c r="S570" s="3"/>
      <c r="T570" s="3"/>
      <c r="U570" s="3"/>
      <c r="V570" s="3"/>
      <c r="W570" s="3"/>
      <c r="X570" s="3"/>
      <c r="Y570" s="3"/>
      <c r="Z570" s="3"/>
    </row>
    <row r="571" ht="30.0" customHeight="1">
      <c r="A571" s="5" t="s">
        <v>1838</v>
      </c>
      <c r="B571" s="5" t="s">
        <v>1838</v>
      </c>
      <c r="C571" s="5" t="s">
        <v>1839</v>
      </c>
      <c r="D571" s="6"/>
      <c r="E571" s="5">
        <v>577237.0</v>
      </c>
      <c r="F571" s="5">
        <v>577812.0</v>
      </c>
      <c r="G571" s="5"/>
      <c r="H571" s="5" t="s">
        <v>52</v>
      </c>
      <c r="I571" s="5"/>
      <c r="J571" s="7" t="str">
        <f t="shared" ref="J571:J572" si="126">HYPERLINK("http://www.ncbi.nlm.nih.gov/pubmed/?term=16299333","Chain et al. 2005. Infect Immun. 73:8353-61")</f>
        <v>Chain et al. 2005. Infect Immun. 73:8353-61</v>
      </c>
      <c r="K571" s="8" t="str">
        <f t="shared" ref="K571:K572" si="127">HYPERLINK("http://www.ncbi.nlm.nih.gov/nuccore/NC_007618","Brucella abortus 2308; accesion number NC_007618")</f>
        <v>Brucella abortus 2308; accesion number NC_007618</v>
      </c>
      <c r="L571" s="3"/>
      <c r="M571" s="3"/>
      <c r="N571" s="3"/>
      <c r="O571" s="3"/>
      <c r="P571" s="3"/>
      <c r="Q571" s="3"/>
      <c r="R571" s="3"/>
      <c r="S571" s="3"/>
      <c r="T571" s="3"/>
      <c r="U571" s="3"/>
      <c r="V571" s="3"/>
      <c r="W571" s="3"/>
      <c r="X571" s="3"/>
      <c r="Y571" s="3"/>
      <c r="Z571" s="3"/>
    </row>
    <row r="572" ht="30.0" customHeight="1">
      <c r="A572" s="5" t="s">
        <v>1840</v>
      </c>
      <c r="B572" s="5" t="s">
        <v>1840</v>
      </c>
      <c r="C572" s="5" t="s">
        <v>1841</v>
      </c>
      <c r="D572" s="6"/>
      <c r="E572" s="5">
        <v>577816.0</v>
      </c>
      <c r="F572" s="5">
        <v>579924.0</v>
      </c>
      <c r="G572" s="5" t="s">
        <v>35</v>
      </c>
      <c r="H572" s="5" t="s">
        <v>211</v>
      </c>
      <c r="I572" s="5"/>
      <c r="J572" s="7" t="str">
        <f t="shared" si="126"/>
        <v>Chain et al. 2005. Infect Immun. 73:8353-61</v>
      </c>
      <c r="K572" s="8" t="str">
        <f t="shared" si="127"/>
        <v>Brucella abortus 2308; accesion number NC_007618</v>
      </c>
      <c r="L572" s="3"/>
      <c r="M572" s="3"/>
      <c r="N572" s="3"/>
      <c r="O572" s="3"/>
      <c r="P572" s="3"/>
      <c r="Q572" s="3"/>
      <c r="R572" s="3"/>
      <c r="S572" s="3"/>
      <c r="T572" s="3"/>
      <c r="U572" s="3"/>
      <c r="V572" s="3"/>
      <c r="W572" s="3"/>
      <c r="X572" s="3"/>
      <c r="Y572" s="3"/>
      <c r="Z572" s="3"/>
    </row>
    <row r="573" ht="30.0" customHeight="1">
      <c r="A573" s="5" t="s">
        <v>1842</v>
      </c>
      <c r="B573" s="5" t="s">
        <v>1843</v>
      </c>
      <c r="C573" s="5" t="s">
        <v>1844</v>
      </c>
      <c r="D573" s="6"/>
      <c r="E573" s="5">
        <v>580497.0</v>
      </c>
      <c r="F573" s="5">
        <v>580925.0</v>
      </c>
      <c r="G573" s="5"/>
      <c r="H573" s="5" t="s">
        <v>1845</v>
      </c>
      <c r="I573" s="5"/>
      <c r="J573" s="8" t="str">
        <f>HYPERLINK("http://www.ncbi.nlm.nih.gov/pubmed/23161025","Mirabella et al. 2013. J Bacteriol. 195(3):453-65")</f>
        <v>Mirabella et al. 2013. J Bacteriol. 195(3):453-65</v>
      </c>
      <c r="K573" s="8" t="str">
        <f>HYPERLINK("http://www.ncbi.nlm.nih.gov/pubmed/?term=16299333","Caswell et al. 2013. Infect Immun. 81(4):1040-51")</f>
        <v>Caswell et al. 2013. Infect Immun. 81(4):1040-51</v>
      </c>
      <c r="L573" s="9"/>
      <c r="M573" s="3"/>
      <c r="N573" s="3"/>
      <c r="O573" s="3"/>
      <c r="P573" s="3"/>
      <c r="Q573" s="3"/>
      <c r="R573" s="3"/>
      <c r="S573" s="3"/>
      <c r="T573" s="3"/>
      <c r="U573" s="3"/>
      <c r="V573" s="3"/>
      <c r="W573" s="3"/>
      <c r="X573" s="3"/>
      <c r="Y573" s="3"/>
      <c r="Z573" s="3"/>
    </row>
    <row r="574" ht="30.0" customHeight="1">
      <c r="A574" s="5" t="s">
        <v>1846</v>
      </c>
      <c r="B574" s="5" t="s">
        <v>1846</v>
      </c>
      <c r="C574" s="5" t="s">
        <v>1847</v>
      </c>
      <c r="D574" s="6"/>
      <c r="E574" s="5">
        <v>581133.0</v>
      </c>
      <c r="F574" s="5">
        <v>581381.0</v>
      </c>
      <c r="G574" s="5" t="s">
        <v>35</v>
      </c>
      <c r="H574" s="5" t="s">
        <v>52</v>
      </c>
      <c r="I574" s="5"/>
      <c r="J574" s="7" t="str">
        <f t="shared" ref="J574:J579" si="128">HYPERLINK("http://www.ncbi.nlm.nih.gov/pubmed/?term=16299333","Chain et al. 2005. Infect Immun. 73:8353-61")</f>
        <v>Chain et al. 2005. Infect Immun. 73:8353-61</v>
      </c>
      <c r="K574" s="8" t="str">
        <f t="shared" ref="K574:K579" si="129">HYPERLINK("http://www.ncbi.nlm.nih.gov/nuccore/NC_007618","Brucella abortus 2308; accesion number NC_007618")</f>
        <v>Brucella abortus 2308; accesion number NC_007618</v>
      </c>
      <c r="L574" s="3"/>
      <c r="M574" s="3"/>
      <c r="N574" s="3"/>
      <c r="O574" s="3"/>
      <c r="P574" s="3"/>
      <c r="Q574" s="3"/>
      <c r="R574" s="3"/>
      <c r="S574" s="3"/>
      <c r="T574" s="3"/>
      <c r="U574" s="3"/>
      <c r="V574" s="3"/>
      <c r="W574" s="3"/>
      <c r="X574" s="3"/>
      <c r="Y574" s="3"/>
      <c r="Z574" s="3"/>
    </row>
    <row r="575" ht="30.0" customHeight="1">
      <c r="A575" s="5" t="s">
        <v>1848</v>
      </c>
      <c r="B575" s="5" t="s">
        <v>1848</v>
      </c>
      <c r="C575" s="5" t="s">
        <v>1849</v>
      </c>
      <c r="D575" s="6"/>
      <c r="E575" s="5">
        <v>581625.0</v>
      </c>
      <c r="F575" s="5">
        <v>582080.0</v>
      </c>
      <c r="G575" s="5"/>
      <c r="H575" s="5" t="s">
        <v>52</v>
      </c>
      <c r="I575" s="5"/>
      <c r="J575" s="7" t="str">
        <f t="shared" si="128"/>
        <v>Chain et al. 2005. Infect Immun. 73:8353-61</v>
      </c>
      <c r="K575" s="8" t="str">
        <f t="shared" si="129"/>
        <v>Brucella abortus 2308; accesion number NC_007618</v>
      </c>
      <c r="L575" s="3"/>
      <c r="M575" s="3"/>
      <c r="N575" s="3"/>
      <c r="O575" s="3"/>
      <c r="P575" s="3"/>
      <c r="Q575" s="3"/>
      <c r="R575" s="3"/>
      <c r="S575" s="3"/>
      <c r="T575" s="3"/>
      <c r="U575" s="3"/>
      <c r="V575" s="3"/>
      <c r="W575" s="3"/>
      <c r="X575" s="3"/>
      <c r="Y575" s="3"/>
      <c r="Z575" s="3"/>
    </row>
    <row r="576" ht="30.0" customHeight="1">
      <c r="A576" s="5" t="s">
        <v>1850</v>
      </c>
      <c r="B576" s="5" t="s">
        <v>1850</v>
      </c>
      <c r="C576" s="5" t="s">
        <v>1851</v>
      </c>
      <c r="D576" s="6"/>
      <c r="E576" s="5">
        <v>582227.0</v>
      </c>
      <c r="F576" s="5">
        <v>582871.0</v>
      </c>
      <c r="G576" s="5"/>
      <c r="H576" s="5" t="s">
        <v>52</v>
      </c>
      <c r="I576" s="5"/>
      <c r="J576" s="7" t="str">
        <f t="shared" si="128"/>
        <v>Chain et al. 2005. Infect Immun. 73:8353-61</v>
      </c>
      <c r="K576" s="8" t="str">
        <f t="shared" si="129"/>
        <v>Brucella abortus 2308; accesion number NC_007618</v>
      </c>
      <c r="L576" s="3"/>
      <c r="M576" s="3"/>
      <c r="N576" s="3"/>
      <c r="O576" s="3"/>
      <c r="P576" s="3"/>
      <c r="Q576" s="3"/>
      <c r="R576" s="3"/>
      <c r="S576" s="3"/>
      <c r="T576" s="3"/>
      <c r="U576" s="3"/>
      <c r="V576" s="3"/>
      <c r="W576" s="3"/>
      <c r="X576" s="3"/>
      <c r="Y576" s="3"/>
      <c r="Z576" s="3"/>
    </row>
    <row r="577" ht="30.0" customHeight="1">
      <c r="A577" s="5" t="s">
        <v>1852</v>
      </c>
      <c r="B577" s="5" t="s">
        <v>1852</v>
      </c>
      <c r="C577" s="5" t="s">
        <v>1853</v>
      </c>
      <c r="D577" s="6"/>
      <c r="E577" s="5">
        <v>582982.0</v>
      </c>
      <c r="F577" s="5">
        <v>584298.0</v>
      </c>
      <c r="G577" s="5"/>
      <c r="H577" s="5" t="s">
        <v>1854</v>
      </c>
      <c r="I577" s="5" t="s">
        <v>1855</v>
      </c>
      <c r="J577" s="7" t="str">
        <f t="shared" si="128"/>
        <v>Chain et al. 2005. Infect Immun. 73:8353-61</v>
      </c>
      <c r="K577" s="8" t="str">
        <f t="shared" si="129"/>
        <v>Brucella abortus 2308; accesion number NC_007618</v>
      </c>
      <c r="L577" s="3"/>
      <c r="M577" s="3"/>
      <c r="N577" s="3"/>
      <c r="O577" s="3"/>
      <c r="P577" s="3"/>
      <c r="Q577" s="3"/>
      <c r="R577" s="3"/>
      <c r="S577" s="3"/>
      <c r="T577" s="3"/>
      <c r="U577" s="3"/>
      <c r="V577" s="3"/>
      <c r="W577" s="3"/>
      <c r="X577" s="3"/>
      <c r="Y577" s="3"/>
      <c r="Z577" s="3"/>
    </row>
    <row r="578" ht="30.0" customHeight="1">
      <c r="A578" s="5" t="s">
        <v>1856</v>
      </c>
      <c r="B578" s="5" t="s">
        <v>1856</v>
      </c>
      <c r="C578" s="5" t="s">
        <v>1857</v>
      </c>
      <c r="D578" s="6"/>
      <c r="E578" s="5">
        <v>584339.0</v>
      </c>
      <c r="F578" s="5">
        <v>584764.0</v>
      </c>
      <c r="G578" s="5" t="s">
        <v>35</v>
      </c>
      <c r="H578" s="5" t="s">
        <v>1858</v>
      </c>
      <c r="I578" s="5"/>
      <c r="J578" s="7" t="str">
        <f t="shared" si="128"/>
        <v>Chain et al. 2005. Infect Immun. 73:8353-61</v>
      </c>
      <c r="K578" s="8" t="str">
        <f t="shared" si="129"/>
        <v>Brucella abortus 2308; accesion number NC_007618</v>
      </c>
      <c r="L578" s="3"/>
      <c r="M578" s="3"/>
      <c r="N578" s="3"/>
      <c r="O578" s="3"/>
      <c r="P578" s="3"/>
      <c r="Q578" s="3"/>
      <c r="R578" s="3"/>
      <c r="S578" s="3"/>
      <c r="T578" s="3"/>
      <c r="U578" s="3"/>
      <c r="V578" s="3"/>
      <c r="W578" s="3"/>
      <c r="X578" s="3"/>
      <c r="Y578" s="3"/>
      <c r="Z578" s="3"/>
    </row>
    <row r="579" ht="30.0" customHeight="1">
      <c r="A579" s="5" t="s">
        <v>1859</v>
      </c>
      <c r="B579" s="5" t="s">
        <v>1859</v>
      </c>
      <c r="C579" s="5" t="s">
        <v>1860</v>
      </c>
      <c r="D579" s="6"/>
      <c r="E579" s="5">
        <v>584844.0</v>
      </c>
      <c r="F579" s="5">
        <v>585293.0</v>
      </c>
      <c r="G579" s="5" t="s">
        <v>35</v>
      </c>
      <c r="H579" s="5" t="s">
        <v>52</v>
      </c>
      <c r="I579" s="5"/>
      <c r="J579" s="7" t="str">
        <f t="shared" si="128"/>
        <v>Chain et al. 2005. Infect Immun. 73:8353-61</v>
      </c>
      <c r="K579" s="8" t="str">
        <f t="shared" si="129"/>
        <v>Brucella abortus 2308; accesion number NC_007618</v>
      </c>
      <c r="L579" s="3"/>
      <c r="M579" s="3"/>
      <c r="N579" s="3"/>
      <c r="O579" s="3"/>
      <c r="P579" s="3"/>
      <c r="Q579" s="3"/>
      <c r="R579" s="3"/>
      <c r="S579" s="3"/>
      <c r="T579" s="3"/>
      <c r="U579" s="3"/>
      <c r="V579" s="3"/>
      <c r="W579" s="3"/>
      <c r="X579" s="3"/>
      <c r="Y579" s="3"/>
      <c r="Z579" s="3"/>
    </row>
    <row r="580" ht="30.0" customHeight="1">
      <c r="A580" s="5" t="s">
        <v>1861</v>
      </c>
      <c r="B580" s="5" t="s">
        <v>1862</v>
      </c>
      <c r="C580" s="5" t="s">
        <v>1863</v>
      </c>
      <c r="D580" s="6"/>
      <c r="E580" s="5">
        <v>585584.0</v>
      </c>
      <c r="F580" s="5">
        <v>587413.0</v>
      </c>
      <c r="G580" s="5"/>
      <c r="H580" s="5" t="s">
        <v>164</v>
      </c>
      <c r="I580" s="5"/>
      <c r="J580" s="13" t="s">
        <v>1071</v>
      </c>
      <c r="K580" s="9"/>
      <c r="L580" s="3"/>
      <c r="M580" s="3"/>
      <c r="N580" s="3"/>
      <c r="O580" s="3"/>
      <c r="P580" s="3"/>
      <c r="Q580" s="3"/>
      <c r="R580" s="3"/>
      <c r="S580" s="3"/>
      <c r="T580" s="3"/>
      <c r="U580" s="3"/>
      <c r="V580" s="3"/>
      <c r="W580" s="3"/>
      <c r="X580" s="3"/>
      <c r="Y580" s="3"/>
      <c r="Z580" s="3"/>
    </row>
    <row r="581" ht="30.0" customHeight="1">
      <c r="A581" s="5" t="s">
        <v>1864</v>
      </c>
      <c r="B581" s="5" t="s">
        <v>1864</v>
      </c>
      <c r="C581" s="5" t="s">
        <v>1865</v>
      </c>
      <c r="D581" s="6"/>
      <c r="E581" s="5">
        <v>587340.0</v>
      </c>
      <c r="F581" s="5">
        <v>588356.0</v>
      </c>
      <c r="G581" s="5"/>
      <c r="H581" s="5" t="s">
        <v>1866</v>
      </c>
      <c r="I581" s="5"/>
      <c r="J581" s="7" t="str">
        <f t="shared" ref="J581:J599" si="130">HYPERLINK("http://www.ncbi.nlm.nih.gov/pubmed/?term=16299333","Chain et al. 2005. Infect Immun. 73:8353-61")</f>
        <v>Chain et al. 2005. Infect Immun. 73:8353-61</v>
      </c>
      <c r="K581" s="8" t="str">
        <f t="shared" ref="K581:K599" si="131">HYPERLINK("http://www.ncbi.nlm.nih.gov/nuccore/NC_007618","Brucella abortus 2308; accesion number NC_007618")</f>
        <v>Brucella abortus 2308; accesion number NC_007618</v>
      </c>
      <c r="L581" s="3"/>
      <c r="M581" s="3"/>
      <c r="N581" s="3"/>
      <c r="O581" s="3"/>
      <c r="P581" s="3"/>
      <c r="Q581" s="3"/>
      <c r="R581" s="3"/>
      <c r="S581" s="3"/>
      <c r="T581" s="3"/>
      <c r="U581" s="3"/>
      <c r="V581" s="3"/>
      <c r="W581" s="3"/>
      <c r="X581" s="3"/>
      <c r="Y581" s="3"/>
      <c r="Z581" s="3"/>
    </row>
    <row r="582" ht="30.0" customHeight="1">
      <c r="A582" s="5" t="s">
        <v>1867</v>
      </c>
      <c r="B582" s="5" t="s">
        <v>1867</v>
      </c>
      <c r="C582" s="5" t="s">
        <v>1868</v>
      </c>
      <c r="D582" s="6"/>
      <c r="E582" s="5">
        <v>588370.0</v>
      </c>
      <c r="F582" s="5">
        <v>588717.0</v>
      </c>
      <c r="G582" s="5"/>
      <c r="H582" s="5" t="s">
        <v>52</v>
      </c>
      <c r="I582" s="5"/>
      <c r="J582" s="7" t="str">
        <f t="shared" si="130"/>
        <v>Chain et al. 2005. Infect Immun. 73:8353-61</v>
      </c>
      <c r="K582" s="8" t="str">
        <f t="shared" si="131"/>
        <v>Brucella abortus 2308; accesion number NC_007618</v>
      </c>
      <c r="L582" s="3"/>
      <c r="M582" s="3"/>
      <c r="N582" s="3"/>
      <c r="O582" s="3"/>
      <c r="P582" s="3"/>
      <c r="Q582" s="3"/>
      <c r="R582" s="3"/>
      <c r="S582" s="3"/>
      <c r="T582" s="3"/>
      <c r="U582" s="3"/>
      <c r="V582" s="3"/>
      <c r="W582" s="3"/>
      <c r="X582" s="3"/>
      <c r="Y582" s="3"/>
      <c r="Z582" s="3"/>
    </row>
    <row r="583" ht="30.0" customHeight="1">
      <c r="A583" s="5" t="s">
        <v>1869</v>
      </c>
      <c r="B583" s="5" t="s">
        <v>1869</v>
      </c>
      <c r="C583" s="5" t="s">
        <v>1870</v>
      </c>
      <c r="D583" s="6"/>
      <c r="E583" s="5">
        <v>588728.0</v>
      </c>
      <c r="F583" s="5">
        <v>589804.0</v>
      </c>
      <c r="G583" s="5" t="s">
        <v>35</v>
      </c>
      <c r="H583" s="5" t="s">
        <v>52</v>
      </c>
      <c r="I583" s="5"/>
      <c r="J583" s="7" t="str">
        <f t="shared" si="130"/>
        <v>Chain et al. 2005. Infect Immun. 73:8353-61</v>
      </c>
      <c r="K583" s="8" t="str">
        <f t="shared" si="131"/>
        <v>Brucella abortus 2308; accesion number NC_007618</v>
      </c>
      <c r="L583" s="3"/>
      <c r="M583" s="3"/>
      <c r="N583" s="3"/>
      <c r="O583" s="3"/>
      <c r="P583" s="3"/>
      <c r="Q583" s="3"/>
      <c r="R583" s="3"/>
      <c r="S583" s="3"/>
      <c r="T583" s="3"/>
      <c r="U583" s="3"/>
      <c r="V583" s="3"/>
      <c r="W583" s="3"/>
      <c r="X583" s="3"/>
      <c r="Y583" s="3"/>
      <c r="Z583" s="3"/>
    </row>
    <row r="584" ht="30.0" customHeight="1">
      <c r="A584" s="5" t="s">
        <v>1871</v>
      </c>
      <c r="B584" s="5" t="s">
        <v>1871</v>
      </c>
      <c r="C584" s="5" t="s">
        <v>1872</v>
      </c>
      <c r="D584" s="6"/>
      <c r="E584" s="5">
        <v>590002.0</v>
      </c>
      <c r="F584" s="5">
        <v>590544.0</v>
      </c>
      <c r="G584" s="5" t="s">
        <v>35</v>
      </c>
      <c r="H584" s="5" t="s">
        <v>52</v>
      </c>
      <c r="I584" s="5"/>
      <c r="J584" s="7" t="str">
        <f t="shared" si="130"/>
        <v>Chain et al. 2005. Infect Immun. 73:8353-61</v>
      </c>
      <c r="K584" s="8" t="str">
        <f t="shared" si="131"/>
        <v>Brucella abortus 2308; accesion number NC_007618</v>
      </c>
      <c r="L584" s="3"/>
      <c r="M584" s="3"/>
      <c r="N584" s="3"/>
      <c r="O584" s="3"/>
      <c r="P584" s="3"/>
      <c r="Q584" s="3"/>
      <c r="R584" s="3"/>
      <c r="S584" s="3"/>
      <c r="T584" s="3"/>
      <c r="U584" s="3"/>
      <c r="V584" s="3"/>
      <c r="W584" s="3"/>
      <c r="X584" s="3"/>
      <c r="Y584" s="3"/>
      <c r="Z584" s="3"/>
    </row>
    <row r="585" ht="30.0" customHeight="1">
      <c r="A585" s="5" t="s">
        <v>1873</v>
      </c>
      <c r="B585" s="5" t="s">
        <v>1873</v>
      </c>
      <c r="C585" s="5" t="s">
        <v>1874</v>
      </c>
      <c r="D585" s="6"/>
      <c r="E585" s="5">
        <v>590537.0</v>
      </c>
      <c r="F585" s="5">
        <v>591148.0</v>
      </c>
      <c r="G585" s="5" t="s">
        <v>35</v>
      </c>
      <c r="H585" s="5" t="s">
        <v>52</v>
      </c>
      <c r="I585" s="5"/>
      <c r="J585" s="7" t="str">
        <f t="shared" si="130"/>
        <v>Chain et al. 2005. Infect Immun. 73:8353-61</v>
      </c>
      <c r="K585" s="8" t="str">
        <f t="shared" si="131"/>
        <v>Brucella abortus 2308; accesion number NC_007618</v>
      </c>
      <c r="L585" s="3"/>
      <c r="M585" s="3"/>
      <c r="N585" s="3"/>
      <c r="O585" s="3"/>
      <c r="P585" s="3"/>
      <c r="Q585" s="3"/>
      <c r="R585" s="3"/>
      <c r="S585" s="3"/>
      <c r="T585" s="3"/>
      <c r="U585" s="3"/>
      <c r="V585" s="3"/>
      <c r="W585" s="3"/>
      <c r="X585" s="3"/>
      <c r="Y585" s="3"/>
      <c r="Z585" s="3"/>
    </row>
    <row r="586" ht="30.0" customHeight="1">
      <c r="A586" s="5" t="s">
        <v>1875</v>
      </c>
      <c r="B586" s="5" t="s">
        <v>1875</v>
      </c>
      <c r="C586" s="5" t="s">
        <v>1876</v>
      </c>
      <c r="D586" s="6"/>
      <c r="E586" s="5">
        <v>591155.0</v>
      </c>
      <c r="F586" s="5">
        <v>593311.0</v>
      </c>
      <c r="G586" s="5" t="s">
        <v>35</v>
      </c>
      <c r="H586" s="5" t="s">
        <v>1877</v>
      </c>
      <c r="I586" s="5"/>
      <c r="J586" s="7" t="str">
        <f t="shared" si="130"/>
        <v>Chain et al. 2005. Infect Immun. 73:8353-61</v>
      </c>
      <c r="K586" s="8" t="str">
        <f t="shared" si="131"/>
        <v>Brucella abortus 2308; accesion number NC_007618</v>
      </c>
      <c r="L586" s="3"/>
      <c r="M586" s="3"/>
      <c r="N586" s="3"/>
      <c r="O586" s="3"/>
      <c r="P586" s="3"/>
      <c r="Q586" s="3"/>
      <c r="R586" s="3"/>
      <c r="S586" s="3"/>
      <c r="T586" s="3"/>
      <c r="U586" s="3"/>
      <c r="V586" s="3"/>
      <c r="W586" s="3"/>
      <c r="X586" s="3"/>
      <c r="Y586" s="3"/>
      <c r="Z586" s="3"/>
    </row>
    <row r="587" ht="30.0" customHeight="1">
      <c r="A587" s="5" t="s">
        <v>1878</v>
      </c>
      <c r="B587" s="5" t="s">
        <v>1878</v>
      </c>
      <c r="C587" s="5" t="s">
        <v>1879</v>
      </c>
      <c r="D587" s="6"/>
      <c r="E587" s="5">
        <v>593732.0</v>
      </c>
      <c r="F587" s="5">
        <v>594181.0</v>
      </c>
      <c r="G587" s="5"/>
      <c r="H587" s="5" t="s">
        <v>52</v>
      </c>
      <c r="I587" s="5"/>
      <c r="J587" s="7" t="str">
        <f t="shared" si="130"/>
        <v>Chain et al. 2005. Infect Immun. 73:8353-61</v>
      </c>
      <c r="K587" s="8" t="str">
        <f t="shared" si="131"/>
        <v>Brucella abortus 2308; accesion number NC_007618</v>
      </c>
      <c r="L587" s="3"/>
      <c r="M587" s="3"/>
      <c r="N587" s="3"/>
      <c r="O587" s="3"/>
      <c r="P587" s="3"/>
      <c r="Q587" s="3"/>
      <c r="R587" s="3"/>
      <c r="S587" s="3"/>
      <c r="T587" s="3"/>
      <c r="U587" s="3"/>
      <c r="V587" s="3"/>
      <c r="W587" s="3"/>
      <c r="X587" s="3"/>
      <c r="Y587" s="3"/>
      <c r="Z587" s="3"/>
    </row>
    <row r="588" ht="30.0" customHeight="1">
      <c r="A588" s="5" t="s">
        <v>1880</v>
      </c>
      <c r="B588" s="5" t="s">
        <v>1880</v>
      </c>
      <c r="C588" s="5" t="s">
        <v>1881</v>
      </c>
      <c r="D588" s="6"/>
      <c r="E588" s="5">
        <v>594225.0</v>
      </c>
      <c r="F588" s="5">
        <v>595367.0</v>
      </c>
      <c r="G588" s="5"/>
      <c r="H588" s="5" t="s">
        <v>986</v>
      </c>
      <c r="I588" s="5"/>
      <c r="J588" s="7" t="str">
        <f t="shared" si="130"/>
        <v>Chain et al. 2005. Infect Immun. 73:8353-61</v>
      </c>
      <c r="K588" s="8" t="str">
        <f t="shared" si="131"/>
        <v>Brucella abortus 2308; accesion number NC_007618</v>
      </c>
      <c r="L588" s="3"/>
      <c r="M588" s="3"/>
      <c r="N588" s="3"/>
      <c r="O588" s="3"/>
      <c r="P588" s="3"/>
      <c r="Q588" s="3"/>
      <c r="R588" s="3"/>
      <c r="S588" s="3"/>
      <c r="T588" s="3"/>
      <c r="U588" s="3"/>
      <c r="V588" s="3"/>
      <c r="W588" s="3"/>
      <c r="X588" s="3"/>
      <c r="Y588" s="3"/>
      <c r="Z588" s="3"/>
    </row>
    <row r="589" ht="30.0" customHeight="1">
      <c r="A589" s="5" t="s">
        <v>1882</v>
      </c>
      <c r="B589" s="5" t="s">
        <v>1882</v>
      </c>
      <c r="C589" s="5" t="s">
        <v>1883</v>
      </c>
      <c r="D589" s="6"/>
      <c r="E589" s="5">
        <v>595399.0</v>
      </c>
      <c r="F589" s="5">
        <v>596592.0</v>
      </c>
      <c r="G589" s="5"/>
      <c r="H589" s="5" t="s">
        <v>1884</v>
      </c>
      <c r="I589" s="5"/>
      <c r="J589" s="7" t="str">
        <f t="shared" si="130"/>
        <v>Chain et al. 2005. Infect Immun. 73:8353-61</v>
      </c>
      <c r="K589" s="8" t="str">
        <f t="shared" si="131"/>
        <v>Brucella abortus 2308; accesion number NC_007618</v>
      </c>
      <c r="L589" s="3"/>
      <c r="M589" s="3"/>
      <c r="N589" s="3"/>
      <c r="O589" s="3"/>
      <c r="P589" s="3"/>
      <c r="Q589" s="3"/>
      <c r="R589" s="3"/>
      <c r="S589" s="3"/>
      <c r="T589" s="3"/>
      <c r="U589" s="3"/>
      <c r="V589" s="3"/>
      <c r="W589" s="3"/>
      <c r="X589" s="3"/>
      <c r="Y589" s="3"/>
      <c r="Z589" s="3"/>
    </row>
    <row r="590" ht="30.0" customHeight="1">
      <c r="A590" s="5" t="s">
        <v>1885</v>
      </c>
      <c r="B590" s="5" t="s">
        <v>1885</v>
      </c>
      <c r="C590" s="5" t="s">
        <v>1886</v>
      </c>
      <c r="D590" s="6"/>
      <c r="E590" s="5">
        <v>596589.0</v>
      </c>
      <c r="F590" s="5">
        <v>596966.0</v>
      </c>
      <c r="G590" s="5"/>
      <c r="H590" s="5" t="s">
        <v>52</v>
      </c>
      <c r="I590" s="5"/>
      <c r="J590" s="7" t="str">
        <f t="shared" si="130"/>
        <v>Chain et al. 2005. Infect Immun. 73:8353-61</v>
      </c>
      <c r="K590" s="8" t="str">
        <f t="shared" si="131"/>
        <v>Brucella abortus 2308; accesion number NC_007618</v>
      </c>
      <c r="L590" s="3"/>
      <c r="M590" s="3"/>
      <c r="N590" s="3"/>
      <c r="O590" s="3"/>
      <c r="P590" s="3"/>
      <c r="Q590" s="3"/>
      <c r="R590" s="3"/>
      <c r="S590" s="3"/>
      <c r="T590" s="3"/>
      <c r="U590" s="3"/>
      <c r="V590" s="3"/>
      <c r="W590" s="3"/>
      <c r="X590" s="3"/>
      <c r="Y590" s="3"/>
      <c r="Z590" s="3"/>
    </row>
    <row r="591" ht="30.0" customHeight="1">
      <c r="A591" s="5" t="s">
        <v>1887</v>
      </c>
      <c r="B591" s="5" t="s">
        <v>1887</v>
      </c>
      <c r="C591" s="5" t="s">
        <v>1888</v>
      </c>
      <c r="D591" s="6"/>
      <c r="E591" s="5">
        <v>596953.0</v>
      </c>
      <c r="F591" s="5">
        <v>597621.0</v>
      </c>
      <c r="G591" s="5"/>
      <c r="H591" s="5" t="s">
        <v>1889</v>
      </c>
      <c r="I591" s="5"/>
      <c r="J591" s="7" t="str">
        <f t="shared" si="130"/>
        <v>Chain et al. 2005. Infect Immun. 73:8353-61</v>
      </c>
      <c r="K591" s="8" t="str">
        <f t="shared" si="131"/>
        <v>Brucella abortus 2308; accesion number NC_007618</v>
      </c>
      <c r="L591" s="3"/>
      <c r="M591" s="3"/>
      <c r="N591" s="3"/>
      <c r="O591" s="3"/>
      <c r="P591" s="3"/>
      <c r="Q591" s="3"/>
      <c r="R591" s="3"/>
      <c r="S591" s="3"/>
      <c r="T591" s="3"/>
      <c r="U591" s="3"/>
      <c r="V591" s="3"/>
      <c r="W591" s="3"/>
      <c r="X591" s="3"/>
      <c r="Y591" s="3"/>
      <c r="Z591" s="3"/>
    </row>
    <row r="592" ht="30.0" customHeight="1">
      <c r="A592" s="5" t="s">
        <v>1890</v>
      </c>
      <c r="B592" s="5" t="s">
        <v>1890</v>
      </c>
      <c r="C592" s="5" t="s">
        <v>1891</v>
      </c>
      <c r="D592" s="6"/>
      <c r="E592" s="5">
        <v>597643.0</v>
      </c>
      <c r="F592" s="5">
        <v>598917.0</v>
      </c>
      <c r="G592" s="5"/>
      <c r="H592" s="5" t="s">
        <v>1892</v>
      </c>
      <c r="I592" s="5"/>
      <c r="J592" s="7" t="str">
        <f t="shared" si="130"/>
        <v>Chain et al. 2005. Infect Immun. 73:8353-61</v>
      </c>
      <c r="K592" s="8" t="str">
        <f t="shared" si="131"/>
        <v>Brucella abortus 2308; accesion number NC_007618</v>
      </c>
      <c r="L592" s="3"/>
      <c r="M592" s="3"/>
      <c r="N592" s="3"/>
      <c r="O592" s="3"/>
      <c r="P592" s="3"/>
      <c r="Q592" s="3"/>
      <c r="R592" s="3"/>
      <c r="S592" s="3"/>
      <c r="T592" s="3"/>
      <c r="U592" s="3"/>
      <c r="V592" s="3"/>
      <c r="W592" s="3"/>
      <c r="X592" s="3"/>
      <c r="Y592" s="3"/>
      <c r="Z592" s="3"/>
    </row>
    <row r="593" ht="30.0" customHeight="1">
      <c r="A593" s="5" t="s">
        <v>1893</v>
      </c>
      <c r="B593" s="5" t="s">
        <v>1893</v>
      </c>
      <c r="C593" s="5" t="s">
        <v>1894</v>
      </c>
      <c r="D593" s="6"/>
      <c r="E593" s="5">
        <v>599082.0</v>
      </c>
      <c r="F593" s="5">
        <v>599648.0</v>
      </c>
      <c r="G593" s="5"/>
      <c r="H593" s="5" t="s">
        <v>52</v>
      </c>
      <c r="I593" s="5"/>
      <c r="J593" s="7" t="str">
        <f t="shared" si="130"/>
        <v>Chain et al. 2005. Infect Immun. 73:8353-61</v>
      </c>
      <c r="K593" s="8" t="str">
        <f t="shared" si="131"/>
        <v>Brucella abortus 2308; accesion number NC_007618</v>
      </c>
      <c r="L593" s="3"/>
      <c r="M593" s="3"/>
      <c r="N593" s="3"/>
      <c r="O593" s="3"/>
      <c r="P593" s="3"/>
      <c r="Q593" s="3"/>
      <c r="R593" s="3"/>
      <c r="S593" s="3"/>
      <c r="T593" s="3"/>
      <c r="U593" s="3"/>
      <c r="V593" s="3"/>
      <c r="W593" s="3"/>
      <c r="X593" s="3"/>
      <c r="Y593" s="3"/>
      <c r="Z593" s="3"/>
    </row>
    <row r="594" ht="30.0" customHeight="1">
      <c r="A594" s="5" t="s">
        <v>1895</v>
      </c>
      <c r="B594" s="5" t="s">
        <v>1895</v>
      </c>
      <c r="C594" s="5" t="s">
        <v>1896</v>
      </c>
      <c r="D594" s="6"/>
      <c r="E594" s="5">
        <v>599645.0</v>
      </c>
      <c r="F594" s="5">
        <v>599983.0</v>
      </c>
      <c r="G594" s="5"/>
      <c r="H594" s="5" t="s">
        <v>1897</v>
      </c>
      <c r="I594" s="5"/>
      <c r="J594" s="7" t="str">
        <f t="shared" si="130"/>
        <v>Chain et al. 2005. Infect Immun. 73:8353-61</v>
      </c>
      <c r="K594" s="8" t="str">
        <f t="shared" si="131"/>
        <v>Brucella abortus 2308; accesion number NC_007618</v>
      </c>
      <c r="L594" s="3"/>
      <c r="M594" s="3"/>
      <c r="N594" s="3"/>
      <c r="O594" s="3"/>
      <c r="P594" s="3"/>
      <c r="Q594" s="3"/>
      <c r="R594" s="3"/>
      <c r="S594" s="3"/>
      <c r="T594" s="3"/>
      <c r="U594" s="3"/>
      <c r="V594" s="3"/>
      <c r="W594" s="3"/>
      <c r="X594" s="3"/>
      <c r="Y594" s="3"/>
      <c r="Z594" s="3"/>
    </row>
    <row r="595" ht="30.0" customHeight="1">
      <c r="A595" s="5" t="s">
        <v>1898</v>
      </c>
      <c r="B595" s="5" t="s">
        <v>1898</v>
      </c>
      <c r="C595" s="5" t="s">
        <v>1899</v>
      </c>
      <c r="D595" s="6"/>
      <c r="E595" s="5">
        <v>600106.0</v>
      </c>
      <c r="F595" s="5">
        <v>600513.0</v>
      </c>
      <c r="G595" s="5"/>
      <c r="H595" s="5" t="s">
        <v>52</v>
      </c>
      <c r="I595" s="5"/>
      <c r="J595" s="7" t="str">
        <f t="shared" si="130"/>
        <v>Chain et al. 2005. Infect Immun. 73:8353-61</v>
      </c>
      <c r="K595" s="8" t="str">
        <f t="shared" si="131"/>
        <v>Brucella abortus 2308; accesion number NC_007618</v>
      </c>
      <c r="L595" s="3"/>
      <c r="M595" s="3"/>
      <c r="N595" s="3"/>
      <c r="O595" s="3"/>
      <c r="P595" s="3"/>
      <c r="Q595" s="3"/>
      <c r="R595" s="3"/>
      <c r="S595" s="3"/>
      <c r="T595" s="3"/>
      <c r="U595" s="3"/>
      <c r="V595" s="3"/>
      <c r="W595" s="3"/>
      <c r="X595" s="3"/>
      <c r="Y595" s="3"/>
      <c r="Z595" s="3"/>
    </row>
    <row r="596" ht="30.0" customHeight="1">
      <c r="A596" s="5" t="s">
        <v>1900</v>
      </c>
      <c r="B596" s="5" t="s">
        <v>1900</v>
      </c>
      <c r="C596" s="5" t="s">
        <v>1901</v>
      </c>
      <c r="D596" s="6"/>
      <c r="E596" s="5">
        <v>600554.0</v>
      </c>
      <c r="F596" s="5">
        <v>600967.0</v>
      </c>
      <c r="G596" s="5"/>
      <c r="H596" s="5" t="s">
        <v>1902</v>
      </c>
      <c r="I596" s="5"/>
      <c r="J596" s="7" t="str">
        <f t="shared" si="130"/>
        <v>Chain et al. 2005. Infect Immun. 73:8353-61</v>
      </c>
      <c r="K596" s="8" t="str">
        <f t="shared" si="131"/>
        <v>Brucella abortus 2308; accesion number NC_007618</v>
      </c>
      <c r="L596" s="3"/>
      <c r="M596" s="3"/>
      <c r="N596" s="3"/>
      <c r="O596" s="3"/>
      <c r="P596" s="3"/>
      <c r="Q596" s="3"/>
      <c r="R596" s="3"/>
      <c r="S596" s="3"/>
      <c r="T596" s="3"/>
      <c r="U596" s="3"/>
      <c r="V596" s="3"/>
      <c r="W596" s="3"/>
      <c r="X596" s="3"/>
      <c r="Y596" s="3"/>
      <c r="Z596" s="3"/>
    </row>
    <row r="597" ht="30.0" customHeight="1">
      <c r="A597" s="5" t="s">
        <v>1903</v>
      </c>
      <c r="B597" s="5" t="s">
        <v>1903</v>
      </c>
      <c r="C597" s="5" t="s">
        <v>1904</v>
      </c>
      <c r="D597" s="6"/>
      <c r="E597" s="5">
        <v>600970.0</v>
      </c>
      <c r="F597" s="5">
        <v>601305.0</v>
      </c>
      <c r="G597" s="5"/>
      <c r="H597" s="5" t="s">
        <v>52</v>
      </c>
      <c r="I597" s="5"/>
      <c r="J597" s="7" t="str">
        <f t="shared" si="130"/>
        <v>Chain et al. 2005. Infect Immun. 73:8353-61</v>
      </c>
      <c r="K597" s="8" t="str">
        <f t="shared" si="131"/>
        <v>Brucella abortus 2308; accesion number NC_007618</v>
      </c>
      <c r="L597" s="3"/>
      <c r="M597" s="3"/>
      <c r="N597" s="3"/>
      <c r="O597" s="3"/>
      <c r="P597" s="3"/>
      <c r="Q597" s="3"/>
      <c r="R597" s="3"/>
      <c r="S597" s="3"/>
      <c r="T597" s="3"/>
      <c r="U597" s="3"/>
      <c r="V597" s="3"/>
      <c r="W597" s="3"/>
      <c r="X597" s="3"/>
      <c r="Y597" s="3"/>
      <c r="Z597" s="3"/>
    </row>
    <row r="598" ht="30.0" customHeight="1">
      <c r="A598" s="5" t="s">
        <v>1905</v>
      </c>
      <c r="B598" s="5" t="s">
        <v>1905</v>
      </c>
      <c r="C598" s="5" t="s">
        <v>1906</v>
      </c>
      <c r="D598" s="6"/>
      <c r="E598" s="5">
        <v>601524.0</v>
      </c>
      <c r="F598" s="5">
        <v>602069.0</v>
      </c>
      <c r="G598" s="5"/>
      <c r="H598" s="5" t="s">
        <v>1907</v>
      </c>
      <c r="I598" s="5"/>
      <c r="J598" s="7" t="str">
        <f t="shared" si="130"/>
        <v>Chain et al. 2005. Infect Immun. 73:8353-61</v>
      </c>
      <c r="K598" s="8" t="str">
        <f t="shared" si="131"/>
        <v>Brucella abortus 2308; accesion number NC_007618</v>
      </c>
      <c r="L598" s="3"/>
      <c r="M598" s="3"/>
      <c r="N598" s="3"/>
      <c r="O598" s="3"/>
      <c r="P598" s="3"/>
      <c r="Q598" s="3"/>
      <c r="R598" s="3"/>
      <c r="S598" s="3"/>
      <c r="T598" s="3"/>
      <c r="U598" s="3"/>
      <c r="V598" s="3"/>
      <c r="W598" s="3"/>
      <c r="X598" s="3"/>
      <c r="Y598" s="3"/>
      <c r="Z598" s="3"/>
    </row>
    <row r="599" ht="30.0" customHeight="1">
      <c r="A599" s="5" t="s">
        <v>1908</v>
      </c>
      <c r="B599" s="5" t="s">
        <v>1908</v>
      </c>
      <c r="C599" s="5" t="s">
        <v>1909</v>
      </c>
      <c r="D599" s="6"/>
      <c r="E599" s="5">
        <v>602072.0</v>
      </c>
      <c r="F599" s="5">
        <v>602704.0</v>
      </c>
      <c r="G599" s="5"/>
      <c r="H599" s="5" t="s">
        <v>1910</v>
      </c>
      <c r="I599" s="5"/>
      <c r="J599" s="7" t="str">
        <f t="shared" si="130"/>
        <v>Chain et al. 2005. Infect Immun. 73:8353-61</v>
      </c>
      <c r="K599" s="8" t="str">
        <f t="shared" si="131"/>
        <v>Brucella abortus 2308; accesion number NC_007618</v>
      </c>
      <c r="L599" s="3"/>
      <c r="M599" s="3"/>
      <c r="N599" s="3"/>
      <c r="O599" s="3"/>
      <c r="P599" s="3"/>
      <c r="Q599" s="3"/>
      <c r="R599" s="3"/>
      <c r="S599" s="3"/>
      <c r="T599" s="3"/>
      <c r="U599" s="3"/>
      <c r="V599" s="3"/>
      <c r="W599" s="3"/>
      <c r="X599" s="3"/>
      <c r="Y599" s="3"/>
      <c r="Z599" s="3"/>
    </row>
    <row r="600" ht="30.0" customHeight="1">
      <c r="A600" s="5" t="s">
        <v>1911</v>
      </c>
      <c r="B600" s="5" t="s">
        <v>1911</v>
      </c>
      <c r="C600" s="5" t="s">
        <v>1912</v>
      </c>
      <c r="D600" s="6" t="s">
        <v>59</v>
      </c>
      <c r="E600" s="5">
        <v>602701.0</v>
      </c>
      <c r="F600" s="5">
        <v>603575.0</v>
      </c>
      <c r="G600" s="5"/>
      <c r="H600" s="5"/>
      <c r="I600" s="5" t="s">
        <v>1913</v>
      </c>
      <c r="J600" s="11" t="str">
        <f>HYPERLINK("http://www.ncbi.nlm.nih.gov/nuccore/NC_004310.3","Brucella suis 1330 genome; accesion number NC_004310")</f>
        <v>Brucella suis 1330 genome; accesion number NC_004310</v>
      </c>
      <c r="K600" s="13" t="s">
        <v>154</v>
      </c>
      <c r="L600" s="3"/>
      <c r="M600" s="3"/>
      <c r="N600" s="3"/>
      <c r="O600" s="3"/>
      <c r="P600" s="3"/>
      <c r="Q600" s="3"/>
      <c r="R600" s="3"/>
      <c r="S600" s="3"/>
      <c r="T600" s="3"/>
      <c r="U600" s="3"/>
      <c r="V600" s="3"/>
      <c r="W600" s="3"/>
      <c r="X600" s="3"/>
      <c r="Y600" s="3"/>
      <c r="Z600" s="3"/>
    </row>
    <row r="601" ht="30.0" customHeight="1">
      <c r="A601" s="5" t="s">
        <v>1914</v>
      </c>
      <c r="B601" s="5" t="s">
        <v>1914</v>
      </c>
      <c r="C601" s="5" t="s">
        <v>1915</v>
      </c>
      <c r="D601" s="6"/>
      <c r="E601" s="5">
        <v>603572.0</v>
      </c>
      <c r="F601" s="5">
        <v>603994.0</v>
      </c>
      <c r="G601" s="5"/>
      <c r="H601" s="5" t="s">
        <v>1916</v>
      </c>
      <c r="I601" s="5"/>
      <c r="J601" s="7" t="str">
        <f>HYPERLINK("http://www.ncbi.nlm.nih.gov/pubmed/?term=16299333","Chain et al. 2005. Infect Immun. 73:8353-61")</f>
        <v>Chain et al. 2005. Infect Immun. 73:8353-61</v>
      </c>
      <c r="K601" s="8" t="str">
        <f>HYPERLINK("http://www.ncbi.nlm.nih.gov/nuccore/NC_007618","Brucella abortus 2308; accesion number NC_007618")</f>
        <v>Brucella abortus 2308; accesion number NC_007618</v>
      </c>
      <c r="L601" s="3"/>
      <c r="M601" s="3"/>
      <c r="N601" s="3"/>
      <c r="O601" s="3"/>
      <c r="P601" s="3"/>
      <c r="Q601" s="3"/>
      <c r="R601" s="3"/>
      <c r="S601" s="3"/>
      <c r="T601" s="3"/>
      <c r="U601" s="3"/>
      <c r="V601" s="3"/>
      <c r="W601" s="3"/>
      <c r="X601" s="3"/>
      <c r="Y601" s="3"/>
      <c r="Z601" s="3"/>
    </row>
    <row r="602" ht="30.0" customHeight="1">
      <c r="A602" s="5" t="s">
        <v>1917</v>
      </c>
      <c r="B602" s="5" t="s">
        <v>1917</v>
      </c>
      <c r="C602" s="5" t="s">
        <v>1918</v>
      </c>
      <c r="D602" s="6" t="s">
        <v>59</v>
      </c>
      <c r="E602" s="5">
        <v>604088.0</v>
      </c>
      <c r="F602" s="5">
        <v>606816.0</v>
      </c>
      <c r="G602" s="5"/>
      <c r="H602" s="5"/>
      <c r="I602" s="5" t="s">
        <v>1919</v>
      </c>
      <c r="J602" s="11" t="str">
        <f>HYPERLINK("http://www.ncbi.nlm.nih.gov/nuccore/17986284","Brucella melitensis 16M genome; accession number NC_003317")</f>
        <v>Brucella melitensis 16M genome; accession number NC_003317</v>
      </c>
      <c r="K602" s="13" t="s">
        <v>471</v>
      </c>
      <c r="L602" s="3"/>
      <c r="M602" s="3"/>
      <c r="N602" s="3"/>
      <c r="O602" s="3"/>
      <c r="P602" s="3"/>
      <c r="Q602" s="3"/>
      <c r="R602" s="3"/>
      <c r="S602" s="3"/>
      <c r="T602" s="3"/>
      <c r="U602" s="3"/>
      <c r="V602" s="3"/>
      <c r="W602" s="3"/>
      <c r="X602" s="3"/>
      <c r="Y602" s="3"/>
      <c r="Z602" s="3"/>
    </row>
    <row r="603" ht="30.0" customHeight="1">
      <c r="A603" s="5" t="s">
        <v>1920</v>
      </c>
      <c r="B603" s="5" t="s">
        <v>1920</v>
      </c>
      <c r="C603" s="5" t="s">
        <v>1921</v>
      </c>
      <c r="D603" s="6"/>
      <c r="E603" s="5">
        <v>607926.0</v>
      </c>
      <c r="F603" s="5">
        <v>608132.0</v>
      </c>
      <c r="G603" s="5"/>
      <c r="H603" s="5" t="s">
        <v>52</v>
      </c>
      <c r="I603" s="5"/>
      <c r="J603" s="7" t="str">
        <f t="shared" ref="J603:J604" si="132">HYPERLINK("http://www.ncbi.nlm.nih.gov/pubmed/?term=16299333","Chain et al. 2005. Infect Immun. 73:8353-61")</f>
        <v>Chain et al. 2005. Infect Immun. 73:8353-61</v>
      </c>
      <c r="K603" s="8" t="str">
        <f t="shared" ref="K603:K604" si="133">HYPERLINK("http://www.ncbi.nlm.nih.gov/nuccore/NC_007618","Brucella abortus 2308; accesion number NC_007618")</f>
        <v>Brucella abortus 2308; accesion number NC_007618</v>
      </c>
      <c r="L603" s="3"/>
      <c r="M603" s="3"/>
      <c r="N603" s="3"/>
      <c r="O603" s="3"/>
      <c r="P603" s="3"/>
      <c r="Q603" s="3"/>
      <c r="R603" s="3"/>
      <c r="S603" s="3"/>
      <c r="T603" s="3"/>
      <c r="U603" s="3"/>
      <c r="V603" s="3"/>
      <c r="W603" s="3"/>
      <c r="X603" s="3"/>
      <c r="Y603" s="3"/>
      <c r="Z603" s="3"/>
    </row>
    <row r="604" ht="30.0" customHeight="1">
      <c r="A604" s="5" t="s">
        <v>1922</v>
      </c>
      <c r="B604" s="5" t="s">
        <v>1922</v>
      </c>
      <c r="C604" s="5" t="s">
        <v>1923</v>
      </c>
      <c r="D604" s="6"/>
      <c r="E604" s="5">
        <v>608294.0</v>
      </c>
      <c r="F604" s="5">
        <v>608590.0</v>
      </c>
      <c r="G604" s="5"/>
      <c r="H604" s="5" t="s">
        <v>52</v>
      </c>
      <c r="I604" s="5"/>
      <c r="J604" s="7" t="str">
        <f t="shared" si="132"/>
        <v>Chain et al. 2005. Infect Immun. 73:8353-61</v>
      </c>
      <c r="K604" s="8" t="str">
        <f t="shared" si="133"/>
        <v>Brucella abortus 2308; accesion number NC_007618</v>
      </c>
      <c r="L604" s="3"/>
      <c r="M604" s="3"/>
      <c r="N604" s="3"/>
      <c r="O604" s="3"/>
      <c r="P604" s="3"/>
      <c r="Q604" s="3"/>
      <c r="R604" s="3"/>
      <c r="S604" s="3"/>
      <c r="T604" s="3"/>
      <c r="U604" s="3"/>
      <c r="V604" s="3"/>
      <c r="W604" s="3"/>
      <c r="X604" s="3"/>
      <c r="Y604" s="3"/>
      <c r="Z604" s="3"/>
    </row>
    <row r="605" ht="30.0" customHeight="1">
      <c r="A605" s="5" t="s">
        <v>1924</v>
      </c>
      <c r="B605" s="5" t="s">
        <v>1925</v>
      </c>
      <c r="C605" s="5" t="s">
        <v>1926</v>
      </c>
      <c r="D605" s="6"/>
      <c r="E605" s="5">
        <v>608669.0</v>
      </c>
      <c r="F605" s="5">
        <v>609358.0</v>
      </c>
      <c r="G605" s="5"/>
      <c r="H605" s="5" t="s">
        <v>1927</v>
      </c>
      <c r="I605" s="5"/>
      <c r="J605" s="11" t="str">
        <f t="shared" ref="J605:J606" si="134">HYPERLINK("http://www.ncbi.nlm.nih.gov/pubmed/9595675","Dorrell et al. 1998. FEMS Microbiol Lett. 162(1):143-50")</f>
        <v>Dorrell et al. 1998. FEMS Microbiol Lett. 162(1):143-50</v>
      </c>
      <c r="K605" s="9"/>
      <c r="L605" s="9"/>
      <c r="M605" s="3"/>
      <c r="N605" s="3"/>
      <c r="O605" s="3"/>
      <c r="P605" s="3"/>
      <c r="Q605" s="3"/>
      <c r="R605" s="3"/>
      <c r="S605" s="3"/>
      <c r="T605" s="3"/>
      <c r="U605" s="3"/>
      <c r="V605" s="3"/>
      <c r="W605" s="3"/>
      <c r="X605" s="3"/>
      <c r="Y605" s="3"/>
      <c r="Z605" s="3"/>
    </row>
    <row r="606" ht="30.0" customHeight="1">
      <c r="A606" s="5" t="s">
        <v>1928</v>
      </c>
      <c r="B606" s="5" t="s">
        <v>1929</v>
      </c>
      <c r="C606" s="5" t="s">
        <v>1930</v>
      </c>
      <c r="D606" s="6"/>
      <c r="E606" s="5">
        <v>609445.0</v>
      </c>
      <c r="F606" s="5">
        <v>610743.0</v>
      </c>
      <c r="G606" s="5"/>
      <c r="H606" s="5" t="s">
        <v>164</v>
      </c>
      <c r="I606" s="5"/>
      <c r="J606" s="11" t="str">
        <f t="shared" si="134"/>
        <v>Dorrell et al. 1998. FEMS Microbiol Lett. 162(1):143-50</v>
      </c>
      <c r="K606" s="9"/>
      <c r="L606" s="3"/>
      <c r="M606" s="3"/>
      <c r="N606" s="3"/>
      <c r="O606" s="3"/>
      <c r="P606" s="3"/>
      <c r="Q606" s="3"/>
      <c r="R606" s="3"/>
      <c r="S606" s="3"/>
      <c r="T606" s="3"/>
      <c r="U606" s="3"/>
      <c r="V606" s="3"/>
      <c r="W606" s="3"/>
      <c r="X606" s="3"/>
      <c r="Y606" s="3"/>
      <c r="Z606" s="3"/>
    </row>
    <row r="607" ht="30.0" customHeight="1">
      <c r="A607" s="5" t="s">
        <v>1931</v>
      </c>
      <c r="B607" s="5" t="s">
        <v>1931</v>
      </c>
      <c r="C607" s="5" t="s">
        <v>1932</v>
      </c>
      <c r="D607" s="6"/>
      <c r="E607" s="5">
        <v>610804.0</v>
      </c>
      <c r="F607" s="5">
        <v>611289.0</v>
      </c>
      <c r="G607" s="5"/>
      <c r="H607" s="5" t="s">
        <v>1933</v>
      </c>
      <c r="I607" s="5"/>
      <c r="J607" s="7" t="str">
        <f t="shared" ref="J607:J611" si="135">HYPERLINK("http://www.ncbi.nlm.nih.gov/pubmed/?term=16299333","Chain et al. 2005. Infect Immun. 73:8353-61")</f>
        <v>Chain et al. 2005. Infect Immun. 73:8353-61</v>
      </c>
      <c r="K607" s="8" t="str">
        <f t="shared" ref="K607:K611" si="136">HYPERLINK("http://www.ncbi.nlm.nih.gov/nuccore/NC_007618","Brucella abortus 2308; accesion number NC_007618")</f>
        <v>Brucella abortus 2308; accesion number NC_007618</v>
      </c>
      <c r="L607" s="3"/>
      <c r="M607" s="3"/>
      <c r="N607" s="3"/>
      <c r="O607" s="3"/>
      <c r="P607" s="3"/>
      <c r="Q607" s="3"/>
      <c r="R607" s="3"/>
      <c r="S607" s="3"/>
      <c r="T607" s="3"/>
      <c r="U607" s="3"/>
      <c r="V607" s="3"/>
      <c r="W607" s="3"/>
      <c r="X607" s="3"/>
      <c r="Y607" s="3"/>
      <c r="Z607" s="3"/>
    </row>
    <row r="608" ht="30.0" customHeight="1">
      <c r="A608" s="5" t="s">
        <v>1934</v>
      </c>
      <c r="B608" s="5" t="s">
        <v>1934</v>
      </c>
      <c r="C608" s="5" t="s">
        <v>1935</v>
      </c>
      <c r="D608" s="6"/>
      <c r="E608" s="5">
        <v>611390.0</v>
      </c>
      <c r="F608" s="5">
        <v>612529.0</v>
      </c>
      <c r="G608" s="5"/>
      <c r="H608" s="5" t="s">
        <v>52</v>
      </c>
      <c r="I608" s="5"/>
      <c r="J608" s="7" t="str">
        <f t="shared" si="135"/>
        <v>Chain et al. 2005. Infect Immun. 73:8353-61</v>
      </c>
      <c r="K608" s="8" t="str">
        <f t="shared" si="136"/>
        <v>Brucella abortus 2308; accesion number NC_007618</v>
      </c>
      <c r="L608" s="3"/>
      <c r="M608" s="3"/>
      <c r="N608" s="3"/>
      <c r="O608" s="3"/>
      <c r="P608" s="3"/>
      <c r="Q608" s="3"/>
      <c r="R608" s="3"/>
      <c r="S608" s="3"/>
      <c r="T608" s="3"/>
      <c r="U608" s="3"/>
      <c r="V608" s="3"/>
      <c r="W608" s="3"/>
      <c r="X608" s="3"/>
      <c r="Y608" s="3"/>
      <c r="Z608" s="3"/>
    </row>
    <row r="609" ht="30.0" customHeight="1">
      <c r="A609" s="5" t="s">
        <v>1936</v>
      </c>
      <c r="B609" s="5" t="s">
        <v>1937</v>
      </c>
      <c r="C609" s="5" t="s">
        <v>1938</v>
      </c>
      <c r="D609" s="6"/>
      <c r="E609" s="5">
        <v>612526.0</v>
      </c>
      <c r="F609" s="5">
        <v>613023.0</v>
      </c>
      <c r="G609" s="5"/>
      <c r="H609" s="5" t="s">
        <v>1939</v>
      </c>
      <c r="I609" s="5" t="s">
        <v>1940</v>
      </c>
      <c r="J609" s="7" t="str">
        <f t="shared" si="135"/>
        <v>Chain et al. 2005. Infect Immun. 73:8353-61</v>
      </c>
      <c r="K609" s="8" t="str">
        <f t="shared" si="136"/>
        <v>Brucella abortus 2308; accesion number NC_007618</v>
      </c>
      <c r="L609" s="3"/>
      <c r="M609" s="3"/>
      <c r="N609" s="3"/>
      <c r="O609" s="3"/>
      <c r="P609" s="3"/>
      <c r="Q609" s="3"/>
      <c r="R609" s="3"/>
      <c r="S609" s="3"/>
      <c r="T609" s="3"/>
      <c r="U609" s="3"/>
      <c r="V609" s="3"/>
      <c r="W609" s="3"/>
      <c r="X609" s="3"/>
      <c r="Y609" s="3"/>
      <c r="Z609" s="3"/>
    </row>
    <row r="610" ht="30.0" customHeight="1">
      <c r="A610" s="5" t="s">
        <v>1941</v>
      </c>
      <c r="B610" s="5" t="s">
        <v>1942</v>
      </c>
      <c r="C610" s="5" t="s">
        <v>1943</v>
      </c>
      <c r="D610" s="6"/>
      <c r="E610" s="5">
        <v>613043.0</v>
      </c>
      <c r="F610" s="5">
        <v>615034.0</v>
      </c>
      <c r="G610" s="5"/>
      <c r="H610" s="5" t="s">
        <v>1944</v>
      </c>
      <c r="I610" s="5"/>
      <c r="J610" s="7" t="str">
        <f t="shared" si="135"/>
        <v>Chain et al. 2005. Infect Immun. 73:8353-61</v>
      </c>
      <c r="K610" s="8" t="str">
        <f t="shared" si="136"/>
        <v>Brucella abortus 2308; accesion number NC_007618</v>
      </c>
      <c r="L610" s="3"/>
      <c r="M610" s="3"/>
      <c r="N610" s="3"/>
      <c r="O610" s="3"/>
      <c r="P610" s="3"/>
      <c r="Q610" s="3"/>
      <c r="R610" s="3"/>
      <c r="S610" s="3"/>
      <c r="T610" s="3"/>
      <c r="U610" s="3"/>
      <c r="V610" s="3"/>
      <c r="W610" s="3"/>
      <c r="X610" s="3"/>
      <c r="Y610" s="3"/>
      <c r="Z610" s="3"/>
    </row>
    <row r="611" ht="30.0" customHeight="1">
      <c r="A611" s="5" t="s">
        <v>1945</v>
      </c>
      <c r="B611" s="5" t="s">
        <v>1945</v>
      </c>
      <c r="C611" s="5" t="s">
        <v>1946</v>
      </c>
      <c r="D611" s="6"/>
      <c r="E611" s="5">
        <v>615031.0</v>
      </c>
      <c r="F611" s="5">
        <v>615507.0</v>
      </c>
      <c r="G611" s="5"/>
      <c r="H611" s="5" t="s">
        <v>1947</v>
      </c>
      <c r="I611" s="5"/>
      <c r="J611" s="7" t="str">
        <f t="shared" si="135"/>
        <v>Chain et al. 2005. Infect Immun. 73:8353-61</v>
      </c>
      <c r="K611" s="8" t="str">
        <f t="shared" si="136"/>
        <v>Brucella abortus 2308; accesion number NC_007618</v>
      </c>
      <c r="L611" s="3"/>
      <c r="M611" s="3"/>
      <c r="N611" s="3"/>
      <c r="O611" s="3"/>
      <c r="P611" s="3"/>
      <c r="Q611" s="3"/>
      <c r="R611" s="3"/>
      <c r="S611" s="3"/>
      <c r="T611" s="3"/>
      <c r="U611" s="3"/>
      <c r="V611" s="3"/>
      <c r="W611" s="3"/>
      <c r="X611" s="3"/>
      <c r="Y611" s="3"/>
      <c r="Z611" s="3"/>
    </row>
    <row r="612" ht="30.0" customHeight="1">
      <c r="A612" s="5" t="s">
        <v>1948</v>
      </c>
      <c r="B612" s="5" t="s">
        <v>1949</v>
      </c>
      <c r="C612" s="5" t="s">
        <v>1950</v>
      </c>
      <c r="D612" s="6"/>
      <c r="E612" s="5">
        <v>615649.0</v>
      </c>
      <c r="F612" s="5">
        <v>617190.0</v>
      </c>
      <c r="G612" s="5"/>
      <c r="H612" s="5" t="s">
        <v>1951</v>
      </c>
      <c r="I612" s="5"/>
      <c r="J612" s="8" t="str">
        <f>HYPERLINK("http://www.ncbi.nlm.nih.gov/pubmed/?term=8112833","Roop et al. 1994. Infect. Immun. 62:1000-1007")</f>
        <v>Roop et al. 1994. Infect. Immun. 62:1000-1007</v>
      </c>
      <c r="K612" s="9"/>
      <c r="L612" s="9"/>
      <c r="M612" s="3"/>
      <c r="N612" s="3"/>
      <c r="O612" s="3"/>
      <c r="P612" s="3"/>
      <c r="Q612" s="3"/>
      <c r="R612" s="3"/>
      <c r="S612" s="3"/>
      <c r="T612" s="3"/>
      <c r="U612" s="3"/>
      <c r="V612" s="3"/>
      <c r="W612" s="3"/>
      <c r="X612" s="3"/>
      <c r="Y612" s="3"/>
      <c r="Z612" s="3"/>
    </row>
    <row r="613" ht="30.0" customHeight="1">
      <c r="A613" s="5" t="s">
        <v>1952</v>
      </c>
      <c r="B613" s="5" t="s">
        <v>1953</v>
      </c>
      <c r="C613" s="5" t="s">
        <v>1954</v>
      </c>
      <c r="D613" s="6"/>
      <c r="E613" s="5">
        <v>617284.0</v>
      </c>
      <c r="F613" s="5">
        <v>617991.0</v>
      </c>
      <c r="G613" s="5"/>
      <c r="H613" s="5" t="s">
        <v>1955</v>
      </c>
      <c r="I613" s="5"/>
      <c r="J613" s="13" t="s">
        <v>1071</v>
      </c>
      <c r="K613" s="9"/>
      <c r="L613" s="3"/>
      <c r="M613" s="3"/>
      <c r="N613" s="3"/>
      <c r="O613" s="3"/>
      <c r="P613" s="3"/>
      <c r="Q613" s="3"/>
      <c r="R613" s="3"/>
      <c r="S613" s="3"/>
      <c r="T613" s="3"/>
      <c r="U613" s="3"/>
      <c r="V613" s="3"/>
      <c r="W613" s="3"/>
      <c r="X613" s="3"/>
      <c r="Y613" s="3"/>
      <c r="Z613" s="3"/>
    </row>
    <row r="614" ht="30.0" customHeight="1">
      <c r="A614" s="5" t="s">
        <v>1956</v>
      </c>
      <c r="B614" s="5" t="s">
        <v>1957</v>
      </c>
      <c r="C614" s="5" t="s">
        <v>1958</v>
      </c>
      <c r="D614" s="6"/>
      <c r="E614" s="5">
        <v>617991.0</v>
      </c>
      <c r="F614" s="5">
        <v>619394.0</v>
      </c>
      <c r="G614" s="5"/>
      <c r="H614" s="5" t="s">
        <v>164</v>
      </c>
      <c r="I614" s="5"/>
      <c r="J614" s="13" t="s">
        <v>1071</v>
      </c>
      <c r="K614" s="9"/>
      <c r="L614" s="3"/>
      <c r="M614" s="3"/>
      <c r="N614" s="3"/>
      <c r="O614" s="3"/>
      <c r="P614" s="3"/>
      <c r="Q614" s="3"/>
      <c r="R614" s="3"/>
      <c r="S614" s="3"/>
      <c r="T614" s="3"/>
      <c r="U614" s="3"/>
      <c r="V614" s="3"/>
      <c r="W614" s="3"/>
      <c r="X614" s="3"/>
      <c r="Y614" s="3"/>
      <c r="Z614" s="3"/>
    </row>
    <row r="615" ht="30.0" customHeight="1">
      <c r="A615" s="5" t="s">
        <v>1959</v>
      </c>
      <c r="B615" s="5" t="s">
        <v>1960</v>
      </c>
      <c r="C615" s="5" t="s">
        <v>1961</v>
      </c>
      <c r="D615" s="6"/>
      <c r="E615" s="5">
        <v>619517.0</v>
      </c>
      <c r="F615" s="5">
        <v>622468.0</v>
      </c>
      <c r="G615" s="5"/>
      <c r="H615" s="5" t="s">
        <v>1962</v>
      </c>
      <c r="I615" s="5" t="s">
        <v>1963</v>
      </c>
      <c r="J615" s="7" t="str">
        <f t="shared" ref="J615:J616" si="137">HYPERLINK("http://www.ncbi.nlm.nih.gov/pubmed/?term=16299333","Chain et al. 2005. Infect Immun. 73:8353-61")</f>
        <v>Chain et al. 2005. Infect Immun. 73:8353-61</v>
      </c>
      <c r="K615" s="8" t="str">
        <f t="shared" ref="K615:K616" si="138">HYPERLINK("http://www.ncbi.nlm.nih.gov/nuccore/NC_007618","Brucella abortus 2308; accesion number NC_007618")</f>
        <v>Brucella abortus 2308; accesion number NC_007618</v>
      </c>
      <c r="L615" s="3"/>
      <c r="M615" s="3"/>
      <c r="N615" s="3"/>
      <c r="O615" s="3"/>
      <c r="P615" s="3"/>
      <c r="Q615" s="3"/>
      <c r="R615" s="3"/>
      <c r="S615" s="3"/>
      <c r="T615" s="3"/>
      <c r="U615" s="3"/>
      <c r="V615" s="3"/>
      <c r="W615" s="3"/>
      <c r="X615" s="3"/>
      <c r="Y615" s="3"/>
      <c r="Z615" s="3"/>
    </row>
    <row r="616" ht="30.0" customHeight="1">
      <c r="A616" s="5" t="s">
        <v>1964</v>
      </c>
      <c r="B616" s="5" t="s">
        <v>1965</v>
      </c>
      <c r="C616" s="5" t="s">
        <v>1966</v>
      </c>
      <c r="D616" s="6"/>
      <c r="E616" s="5">
        <v>622513.0</v>
      </c>
      <c r="F616" s="5">
        <v>624624.0</v>
      </c>
      <c r="G616" s="5" t="s">
        <v>35</v>
      </c>
      <c r="H616" s="5" t="s">
        <v>1967</v>
      </c>
      <c r="I616" s="5"/>
      <c r="J616" s="7" t="str">
        <f t="shared" si="137"/>
        <v>Chain et al. 2005. Infect Immun. 73:8353-61</v>
      </c>
      <c r="K616" s="8" t="str">
        <f t="shared" si="138"/>
        <v>Brucella abortus 2308; accesion number NC_007618</v>
      </c>
      <c r="L616" s="3"/>
      <c r="M616" s="3"/>
      <c r="N616" s="3"/>
      <c r="O616" s="3"/>
      <c r="P616" s="3"/>
      <c r="Q616" s="3"/>
      <c r="R616" s="3"/>
      <c r="S616" s="3"/>
      <c r="T616" s="3"/>
      <c r="U616" s="3"/>
      <c r="V616" s="3"/>
      <c r="W616" s="3"/>
      <c r="X616" s="3"/>
      <c r="Y616" s="3"/>
      <c r="Z616" s="3"/>
    </row>
    <row r="617" ht="30.0" customHeight="1">
      <c r="A617" s="5" t="s">
        <v>1968</v>
      </c>
      <c r="B617" s="5" t="s">
        <v>1969</v>
      </c>
      <c r="C617" s="5" t="s">
        <v>1970</v>
      </c>
      <c r="D617" s="6"/>
      <c r="E617" s="5">
        <v>624895.0</v>
      </c>
      <c r="F617" s="5">
        <v>627246.0</v>
      </c>
      <c r="G617" s="5" t="s">
        <v>35</v>
      </c>
      <c r="H617" s="5" t="s">
        <v>164</v>
      </c>
      <c r="I617" s="5"/>
      <c r="J617" s="13" t="s">
        <v>1071</v>
      </c>
      <c r="K617" s="9"/>
      <c r="L617" s="3"/>
      <c r="M617" s="3"/>
      <c r="N617" s="3"/>
      <c r="O617" s="3"/>
      <c r="P617" s="3"/>
      <c r="Q617" s="3"/>
      <c r="R617" s="3"/>
      <c r="S617" s="3"/>
      <c r="T617" s="3"/>
      <c r="U617" s="3"/>
      <c r="V617" s="3"/>
      <c r="W617" s="3"/>
      <c r="X617" s="3"/>
      <c r="Y617" s="3"/>
      <c r="Z617" s="3"/>
    </row>
    <row r="618" ht="30.0" customHeight="1">
      <c r="A618" s="5" t="s">
        <v>1971</v>
      </c>
      <c r="B618" s="5" t="s">
        <v>1972</v>
      </c>
      <c r="C618" s="5" t="s">
        <v>1973</v>
      </c>
      <c r="D618" s="6"/>
      <c r="E618" s="5">
        <v>627637.0</v>
      </c>
      <c r="F618" s="5">
        <v>630288.0</v>
      </c>
      <c r="G618" s="5" t="s">
        <v>35</v>
      </c>
      <c r="H618" s="5" t="s">
        <v>1974</v>
      </c>
      <c r="I618" s="5"/>
      <c r="J618" s="7" t="str">
        <f t="shared" ref="J618:J648" si="139">HYPERLINK("http://www.ncbi.nlm.nih.gov/pubmed/?term=16299333","Chain et al. 2005. Infect Immun. 73:8353-61")</f>
        <v>Chain et al. 2005. Infect Immun. 73:8353-61</v>
      </c>
      <c r="K618" s="8" t="str">
        <f t="shared" ref="K618:K648" si="140">HYPERLINK("http://www.ncbi.nlm.nih.gov/nuccore/NC_007618","Brucella abortus 2308; accesion number NC_007618")</f>
        <v>Brucella abortus 2308; accesion number NC_007618</v>
      </c>
      <c r="L618" s="3"/>
      <c r="M618" s="3"/>
      <c r="N618" s="3"/>
      <c r="O618" s="3"/>
      <c r="P618" s="3"/>
      <c r="Q618" s="3"/>
      <c r="R618" s="3"/>
      <c r="S618" s="3"/>
      <c r="T618" s="3"/>
      <c r="U618" s="3"/>
      <c r="V618" s="3"/>
      <c r="W618" s="3"/>
      <c r="X618" s="3"/>
      <c r="Y618" s="3"/>
      <c r="Z618" s="3"/>
    </row>
    <row r="619" ht="30.0" customHeight="1">
      <c r="A619" s="5" t="s">
        <v>1975</v>
      </c>
      <c r="B619" s="5" t="s">
        <v>1975</v>
      </c>
      <c r="C619" s="5" t="s">
        <v>1976</v>
      </c>
      <c r="D619" s="6"/>
      <c r="E619" s="5">
        <v>630457.0</v>
      </c>
      <c r="F619" s="5">
        <v>631473.0</v>
      </c>
      <c r="G619" s="5"/>
      <c r="H619" s="5" t="s">
        <v>52</v>
      </c>
      <c r="I619" s="5"/>
      <c r="J619" s="7" t="str">
        <f t="shared" si="139"/>
        <v>Chain et al. 2005. Infect Immun. 73:8353-61</v>
      </c>
      <c r="K619" s="8" t="str">
        <f t="shared" si="140"/>
        <v>Brucella abortus 2308; accesion number NC_007618</v>
      </c>
      <c r="L619" s="3"/>
      <c r="M619" s="3"/>
      <c r="N619" s="3"/>
      <c r="O619" s="3"/>
      <c r="P619" s="3"/>
      <c r="Q619" s="3"/>
      <c r="R619" s="3"/>
      <c r="S619" s="3"/>
      <c r="T619" s="3"/>
      <c r="U619" s="3"/>
      <c r="V619" s="3"/>
      <c r="W619" s="3"/>
      <c r="X619" s="3"/>
      <c r="Y619" s="3"/>
      <c r="Z619" s="3"/>
    </row>
    <row r="620" ht="30.0" customHeight="1">
      <c r="A620" s="5" t="s">
        <v>1977</v>
      </c>
      <c r="B620" s="5" t="s">
        <v>1977</v>
      </c>
      <c r="C620" s="5" t="s">
        <v>1978</v>
      </c>
      <c r="D620" s="6"/>
      <c r="E620" s="5">
        <v>631478.0</v>
      </c>
      <c r="F620" s="5">
        <v>632734.0</v>
      </c>
      <c r="G620" s="5" t="s">
        <v>35</v>
      </c>
      <c r="H620" s="5" t="s">
        <v>1979</v>
      </c>
      <c r="I620" s="5"/>
      <c r="J620" s="7" t="str">
        <f t="shared" si="139"/>
        <v>Chain et al. 2005. Infect Immun. 73:8353-61</v>
      </c>
      <c r="K620" s="8" t="str">
        <f t="shared" si="140"/>
        <v>Brucella abortus 2308; accesion number NC_007618</v>
      </c>
      <c r="L620" s="3"/>
      <c r="M620" s="3"/>
      <c r="N620" s="3"/>
      <c r="O620" s="3"/>
      <c r="P620" s="3"/>
      <c r="Q620" s="3"/>
      <c r="R620" s="3"/>
      <c r="S620" s="3"/>
      <c r="T620" s="3"/>
      <c r="U620" s="3"/>
      <c r="V620" s="3"/>
      <c r="W620" s="3"/>
      <c r="X620" s="3"/>
      <c r="Y620" s="3"/>
      <c r="Z620" s="3"/>
    </row>
    <row r="621" ht="30.0" customHeight="1">
      <c r="A621" s="5" t="s">
        <v>1980</v>
      </c>
      <c r="B621" s="5" t="s">
        <v>1980</v>
      </c>
      <c r="C621" s="5" t="s">
        <v>1981</v>
      </c>
      <c r="D621" s="6"/>
      <c r="E621" s="5">
        <v>632896.0</v>
      </c>
      <c r="F621" s="5">
        <v>633768.0</v>
      </c>
      <c r="G621" s="5" t="s">
        <v>35</v>
      </c>
      <c r="H621" s="5" t="s">
        <v>1982</v>
      </c>
      <c r="I621" s="5"/>
      <c r="J621" s="7" t="str">
        <f t="shared" si="139"/>
        <v>Chain et al. 2005. Infect Immun. 73:8353-61</v>
      </c>
      <c r="K621" s="8" t="str">
        <f t="shared" si="140"/>
        <v>Brucella abortus 2308; accesion number NC_007618</v>
      </c>
      <c r="L621" s="3"/>
      <c r="M621" s="3"/>
      <c r="N621" s="3"/>
      <c r="O621" s="3"/>
      <c r="P621" s="3"/>
      <c r="Q621" s="3"/>
      <c r="R621" s="3"/>
      <c r="S621" s="3"/>
      <c r="T621" s="3"/>
      <c r="U621" s="3"/>
      <c r="V621" s="3"/>
      <c r="W621" s="3"/>
      <c r="X621" s="3"/>
      <c r="Y621" s="3"/>
      <c r="Z621" s="3"/>
    </row>
    <row r="622" ht="30.0" customHeight="1">
      <c r="A622" s="5" t="s">
        <v>1983</v>
      </c>
      <c r="B622" s="5" t="s">
        <v>1983</v>
      </c>
      <c r="C622" s="5" t="s">
        <v>1984</v>
      </c>
      <c r="D622" s="6"/>
      <c r="E622" s="5">
        <v>634157.0</v>
      </c>
      <c r="F622" s="5">
        <v>635848.0</v>
      </c>
      <c r="G622" s="5"/>
      <c r="H622" s="5" t="s">
        <v>1985</v>
      </c>
      <c r="I622" s="5"/>
      <c r="J622" s="7" t="str">
        <f t="shared" si="139"/>
        <v>Chain et al. 2005. Infect Immun. 73:8353-61</v>
      </c>
      <c r="K622" s="8" t="str">
        <f t="shared" si="140"/>
        <v>Brucella abortus 2308; accesion number NC_007618</v>
      </c>
      <c r="L622" s="3"/>
      <c r="M622" s="3"/>
      <c r="N622" s="3"/>
      <c r="O622" s="3"/>
      <c r="P622" s="3"/>
      <c r="Q622" s="3"/>
      <c r="R622" s="3"/>
      <c r="S622" s="3"/>
      <c r="T622" s="3"/>
      <c r="U622" s="3"/>
      <c r="V622" s="3"/>
      <c r="W622" s="3"/>
      <c r="X622" s="3"/>
      <c r="Y622" s="3"/>
      <c r="Z622" s="3"/>
    </row>
    <row r="623" ht="30.0" customHeight="1">
      <c r="A623" s="5" t="s">
        <v>1986</v>
      </c>
      <c r="B623" s="5" t="s">
        <v>1986</v>
      </c>
      <c r="C623" s="5" t="s">
        <v>1987</v>
      </c>
      <c r="D623" s="6"/>
      <c r="E623" s="5">
        <v>635964.0</v>
      </c>
      <c r="F623" s="5">
        <v>636932.0</v>
      </c>
      <c r="G623" s="5" t="s">
        <v>35</v>
      </c>
      <c r="H623" s="5" t="s">
        <v>1988</v>
      </c>
      <c r="I623" s="5"/>
      <c r="J623" s="7" t="str">
        <f t="shared" si="139"/>
        <v>Chain et al. 2005. Infect Immun. 73:8353-61</v>
      </c>
      <c r="K623" s="8" t="str">
        <f t="shared" si="140"/>
        <v>Brucella abortus 2308; accesion number NC_007618</v>
      </c>
      <c r="L623" s="3"/>
      <c r="M623" s="3"/>
      <c r="N623" s="3"/>
      <c r="O623" s="3"/>
      <c r="P623" s="3"/>
      <c r="Q623" s="3"/>
      <c r="R623" s="3"/>
      <c r="S623" s="3"/>
      <c r="T623" s="3"/>
      <c r="U623" s="3"/>
      <c r="V623" s="3"/>
      <c r="W623" s="3"/>
      <c r="X623" s="3"/>
      <c r="Y623" s="3"/>
      <c r="Z623" s="3"/>
    </row>
    <row r="624" ht="30.0" customHeight="1">
      <c r="A624" s="5" t="s">
        <v>1989</v>
      </c>
      <c r="B624" s="5" t="s">
        <v>1990</v>
      </c>
      <c r="C624" s="5" t="s">
        <v>1991</v>
      </c>
      <c r="D624" s="6"/>
      <c r="E624" s="5">
        <v>637101.0</v>
      </c>
      <c r="F624" s="5">
        <v>638603.0</v>
      </c>
      <c r="G624" s="5" t="s">
        <v>35</v>
      </c>
      <c r="H624" s="5" t="s">
        <v>1992</v>
      </c>
      <c r="I624" s="5" t="s">
        <v>1993</v>
      </c>
      <c r="J624" s="7" t="str">
        <f t="shared" si="139"/>
        <v>Chain et al. 2005. Infect Immun. 73:8353-61</v>
      </c>
      <c r="K624" s="8" t="str">
        <f t="shared" si="140"/>
        <v>Brucella abortus 2308; accesion number NC_007618</v>
      </c>
      <c r="L624" s="3"/>
      <c r="M624" s="3"/>
      <c r="N624" s="3"/>
      <c r="O624" s="3"/>
      <c r="P624" s="3"/>
      <c r="Q624" s="3"/>
      <c r="R624" s="3"/>
      <c r="S624" s="3"/>
      <c r="T624" s="3"/>
      <c r="U624" s="3"/>
      <c r="V624" s="3"/>
      <c r="W624" s="3"/>
      <c r="X624" s="3"/>
      <c r="Y624" s="3"/>
      <c r="Z624" s="3"/>
    </row>
    <row r="625" ht="30.0" customHeight="1">
      <c r="A625" s="5" t="s">
        <v>1994</v>
      </c>
      <c r="B625" s="5" t="s">
        <v>1994</v>
      </c>
      <c r="C625" s="5" t="s">
        <v>1995</v>
      </c>
      <c r="D625" s="6"/>
      <c r="E625" s="5">
        <v>638796.0</v>
      </c>
      <c r="F625" s="5">
        <v>639092.0</v>
      </c>
      <c r="G625" s="5"/>
      <c r="H625" s="5" t="s">
        <v>52</v>
      </c>
      <c r="I625" s="5"/>
      <c r="J625" s="7" t="str">
        <f t="shared" si="139"/>
        <v>Chain et al. 2005. Infect Immun. 73:8353-61</v>
      </c>
      <c r="K625" s="8" t="str">
        <f t="shared" si="140"/>
        <v>Brucella abortus 2308; accesion number NC_007618</v>
      </c>
      <c r="L625" s="3"/>
      <c r="M625" s="3"/>
      <c r="N625" s="3"/>
      <c r="O625" s="3"/>
      <c r="P625" s="3"/>
      <c r="Q625" s="3"/>
      <c r="R625" s="3"/>
      <c r="S625" s="3"/>
      <c r="T625" s="3"/>
      <c r="U625" s="3"/>
      <c r="V625" s="3"/>
      <c r="W625" s="3"/>
      <c r="X625" s="3"/>
      <c r="Y625" s="3"/>
      <c r="Z625" s="3"/>
    </row>
    <row r="626" ht="30.0" customHeight="1">
      <c r="A626" s="5" t="s">
        <v>1996</v>
      </c>
      <c r="B626" s="5" t="s">
        <v>1996</v>
      </c>
      <c r="C626" s="5" t="s">
        <v>1997</v>
      </c>
      <c r="D626" s="6"/>
      <c r="E626" s="5">
        <v>639170.0</v>
      </c>
      <c r="F626" s="5">
        <v>639880.0</v>
      </c>
      <c r="G626" s="5"/>
      <c r="H626" s="5" t="s">
        <v>1998</v>
      </c>
      <c r="I626" s="5"/>
      <c r="J626" s="7" t="str">
        <f t="shared" si="139"/>
        <v>Chain et al. 2005. Infect Immun. 73:8353-61</v>
      </c>
      <c r="K626" s="8" t="str">
        <f t="shared" si="140"/>
        <v>Brucella abortus 2308; accesion number NC_007618</v>
      </c>
      <c r="L626" s="3"/>
      <c r="M626" s="3"/>
      <c r="N626" s="3"/>
      <c r="O626" s="3"/>
      <c r="P626" s="3"/>
      <c r="Q626" s="3"/>
      <c r="R626" s="3"/>
      <c r="S626" s="3"/>
      <c r="T626" s="3"/>
      <c r="U626" s="3"/>
      <c r="V626" s="3"/>
      <c r="W626" s="3"/>
      <c r="X626" s="3"/>
      <c r="Y626" s="3"/>
      <c r="Z626" s="3"/>
    </row>
    <row r="627" ht="30.0" customHeight="1">
      <c r="A627" s="5" t="s">
        <v>1999</v>
      </c>
      <c r="B627" s="5" t="s">
        <v>1999</v>
      </c>
      <c r="C627" s="5" t="s">
        <v>2000</v>
      </c>
      <c r="D627" s="6"/>
      <c r="E627" s="5">
        <v>639939.0</v>
      </c>
      <c r="F627" s="5">
        <v>640286.0</v>
      </c>
      <c r="G627" s="5" t="s">
        <v>35</v>
      </c>
      <c r="H627" s="5" t="s">
        <v>2001</v>
      </c>
      <c r="I627" s="5"/>
      <c r="J627" s="7" t="str">
        <f t="shared" si="139"/>
        <v>Chain et al. 2005. Infect Immun. 73:8353-61</v>
      </c>
      <c r="K627" s="8" t="str">
        <f t="shared" si="140"/>
        <v>Brucella abortus 2308; accesion number NC_007618</v>
      </c>
      <c r="L627" s="3"/>
      <c r="M627" s="3"/>
      <c r="N627" s="3"/>
      <c r="O627" s="3"/>
      <c r="P627" s="3"/>
      <c r="Q627" s="3"/>
      <c r="R627" s="3"/>
      <c r="S627" s="3"/>
      <c r="T627" s="3"/>
      <c r="U627" s="3"/>
      <c r="V627" s="3"/>
      <c r="W627" s="3"/>
      <c r="X627" s="3"/>
      <c r="Y627" s="3"/>
      <c r="Z627" s="3"/>
    </row>
    <row r="628" ht="30.0" customHeight="1">
      <c r="A628" s="5" t="s">
        <v>2002</v>
      </c>
      <c r="B628" s="5" t="s">
        <v>2002</v>
      </c>
      <c r="C628" s="5" t="s">
        <v>2003</v>
      </c>
      <c r="D628" s="6"/>
      <c r="E628" s="5">
        <v>640283.0</v>
      </c>
      <c r="F628" s="5">
        <v>640567.0</v>
      </c>
      <c r="G628" s="5" t="s">
        <v>35</v>
      </c>
      <c r="H628" s="5" t="s">
        <v>52</v>
      </c>
      <c r="I628" s="5"/>
      <c r="J628" s="7" t="str">
        <f t="shared" si="139"/>
        <v>Chain et al. 2005. Infect Immun. 73:8353-61</v>
      </c>
      <c r="K628" s="8" t="str">
        <f t="shared" si="140"/>
        <v>Brucella abortus 2308; accesion number NC_007618</v>
      </c>
      <c r="L628" s="3"/>
      <c r="M628" s="3"/>
      <c r="N628" s="3"/>
      <c r="O628" s="3"/>
      <c r="P628" s="3"/>
      <c r="Q628" s="3"/>
      <c r="R628" s="3"/>
      <c r="S628" s="3"/>
      <c r="T628" s="3"/>
      <c r="U628" s="3"/>
      <c r="V628" s="3"/>
      <c r="W628" s="3"/>
      <c r="X628" s="3"/>
      <c r="Y628" s="3"/>
      <c r="Z628" s="3"/>
    </row>
    <row r="629" ht="30.0" customHeight="1">
      <c r="A629" s="5" t="s">
        <v>2004</v>
      </c>
      <c r="B629" s="5" t="s">
        <v>2004</v>
      </c>
      <c r="C629" s="5" t="s">
        <v>2005</v>
      </c>
      <c r="D629" s="6"/>
      <c r="E629" s="5">
        <v>640786.0</v>
      </c>
      <c r="F629" s="5">
        <v>641043.0</v>
      </c>
      <c r="G629" s="5"/>
      <c r="H629" s="5" t="s">
        <v>52</v>
      </c>
      <c r="I629" s="5"/>
      <c r="J629" s="7" t="str">
        <f t="shared" si="139"/>
        <v>Chain et al. 2005. Infect Immun. 73:8353-61</v>
      </c>
      <c r="K629" s="8" t="str">
        <f t="shared" si="140"/>
        <v>Brucella abortus 2308; accesion number NC_007618</v>
      </c>
      <c r="L629" s="3"/>
      <c r="M629" s="3"/>
      <c r="N629" s="3"/>
      <c r="O629" s="3"/>
      <c r="P629" s="3"/>
      <c r="Q629" s="3"/>
      <c r="R629" s="3"/>
      <c r="S629" s="3"/>
      <c r="T629" s="3"/>
      <c r="U629" s="3"/>
      <c r="V629" s="3"/>
      <c r="W629" s="3"/>
      <c r="X629" s="3"/>
      <c r="Y629" s="3"/>
      <c r="Z629" s="3"/>
    </row>
    <row r="630" ht="30.0" customHeight="1">
      <c r="A630" s="5" t="s">
        <v>2006</v>
      </c>
      <c r="B630" s="5" t="s">
        <v>2006</v>
      </c>
      <c r="C630" s="5" t="s">
        <v>2007</v>
      </c>
      <c r="D630" s="6"/>
      <c r="E630" s="5">
        <v>641103.0</v>
      </c>
      <c r="F630" s="5">
        <v>641876.0</v>
      </c>
      <c r="G630" s="5" t="s">
        <v>35</v>
      </c>
      <c r="H630" s="5" t="s">
        <v>104</v>
      </c>
      <c r="I630" s="5"/>
      <c r="J630" s="7" t="str">
        <f t="shared" si="139"/>
        <v>Chain et al. 2005. Infect Immun. 73:8353-61</v>
      </c>
      <c r="K630" s="8" t="str">
        <f t="shared" si="140"/>
        <v>Brucella abortus 2308; accesion number NC_007618</v>
      </c>
      <c r="L630" s="3"/>
      <c r="M630" s="3"/>
      <c r="N630" s="3"/>
      <c r="O630" s="3"/>
      <c r="P630" s="3"/>
      <c r="Q630" s="3"/>
      <c r="R630" s="3"/>
      <c r="S630" s="3"/>
      <c r="T630" s="3"/>
      <c r="U630" s="3"/>
      <c r="V630" s="3"/>
      <c r="W630" s="3"/>
      <c r="X630" s="3"/>
      <c r="Y630" s="3"/>
      <c r="Z630" s="3"/>
    </row>
    <row r="631" ht="30.0" customHeight="1">
      <c r="A631" s="5" t="s">
        <v>2008</v>
      </c>
      <c r="B631" s="5" t="s">
        <v>2008</v>
      </c>
      <c r="C631" s="5" t="s">
        <v>2009</v>
      </c>
      <c r="D631" s="6"/>
      <c r="E631" s="5">
        <v>642140.0</v>
      </c>
      <c r="F631" s="5">
        <v>642235.0</v>
      </c>
      <c r="G631" s="5"/>
      <c r="H631" s="5" t="s">
        <v>52</v>
      </c>
      <c r="I631" s="5"/>
      <c r="J631" s="7" t="str">
        <f t="shared" si="139"/>
        <v>Chain et al. 2005. Infect Immun. 73:8353-61</v>
      </c>
      <c r="K631" s="8" t="str">
        <f t="shared" si="140"/>
        <v>Brucella abortus 2308; accesion number NC_007618</v>
      </c>
      <c r="L631" s="3"/>
      <c r="M631" s="3"/>
      <c r="N631" s="3"/>
      <c r="O631" s="3"/>
      <c r="P631" s="3"/>
      <c r="Q631" s="3"/>
      <c r="R631" s="3"/>
      <c r="S631" s="3"/>
      <c r="T631" s="3"/>
      <c r="U631" s="3"/>
      <c r="V631" s="3"/>
      <c r="W631" s="3"/>
      <c r="X631" s="3"/>
      <c r="Y631" s="3"/>
      <c r="Z631" s="3"/>
    </row>
    <row r="632" ht="30.0" customHeight="1">
      <c r="A632" s="5" t="s">
        <v>2010</v>
      </c>
      <c r="B632" s="5" t="s">
        <v>2010</v>
      </c>
      <c r="C632" s="5" t="s">
        <v>2011</v>
      </c>
      <c r="D632" s="6"/>
      <c r="E632" s="5">
        <v>642529.0</v>
      </c>
      <c r="F632" s="5">
        <v>643179.0</v>
      </c>
      <c r="G632" s="5"/>
      <c r="H632" s="5" t="s">
        <v>2012</v>
      </c>
      <c r="I632" s="5"/>
      <c r="J632" s="7" t="str">
        <f t="shared" si="139"/>
        <v>Chain et al. 2005. Infect Immun. 73:8353-61</v>
      </c>
      <c r="K632" s="8" t="str">
        <f t="shared" si="140"/>
        <v>Brucella abortus 2308; accesion number NC_007618</v>
      </c>
      <c r="L632" s="3"/>
      <c r="M632" s="3"/>
      <c r="N632" s="3"/>
      <c r="O632" s="3"/>
      <c r="P632" s="3"/>
      <c r="Q632" s="3"/>
      <c r="R632" s="3"/>
      <c r="S632" s="3"/>
      <c r="T632" s="3"/>
      <c r="U632" s="3"/>
      <c r="V632" s="3"/>
      <c r="W632" s="3"/>
      <c r="X632" s="3"/>
      <c r="Y632" s="3"/>
      <c r="Z632" s="3"/>
    </row>
    <row r="633" ht="30.0" customHeight="1">
      <c r="A633" s="5" t="s">
        <v>2013</v>
      </c>
      <c r="B633" s="5" t="s">
        <v>2013</v>
      </c>
      <c r="C633" s="5" t="s">
        <v>2014</v>
      </c>
      <c r="D633" s="6"/>
      <c r="E633" s="5">
        <v>643224.0</v>
      </c>
      <c r="F633" s="5">
        <v>643598.0</v>
      </c>
      <c r="G633" s="5" t="s">
        <v>35</v>
      </c>
      <c r="H633" s="5" t="s">
        <v>774</v>
      </c>
      <c r="I633" s="5"/>
      <c r="J633" s="7" t="str">
        <f t="shared" si="139"/>
        <v>Chain et al. 2005. Infect Immun. 73:8353-61</v>
      </c>
      <c r="K633" s="8" t="str">
        <f t="shared" si="140"/>
        <v>Brucella abortus 2308; accesion number NC_007618</v>
      </c>
      <c r="L633" s="3"/>
      <c r="M633" s="3"/>
      <c r="N633" s="3"/>
      <c r="O633" s="3"/>
      <c r="P633" s="3"/>
      <c r="Q633" s="3"/>
      <c r="R633" s="3"/>
      <c r="S633" s="3"/>
      <c r="T633" s="3"/>
      <c r="U633" s="3"/>
      <c r="V633" s="3"/>
      <c r="W633" s="3"/>
      <c r="X633" s="3"/>
      <c r="Y633" s="3"/>
      <c r="Z633" s="3"/>
    </row>
    <row r="634" ht="30.0" customHeight="1">
      <c r="A634" s="5" t="s">
        <v>2015</v>
      </c>
      <c r="B634" s="5" t="s">
        <v>2015</v>
      </c>
      <c r="C634" s="5" t="s">
        <v>2016</v>
      </c>
      <c r="D634" s="6"/>
      <c r="E634" s="5">
        <v>643616.0</v>
      </c>
      <c r="F634" s="5">
        <v>644749.0</v>
      </c>
      <c r="G634" s="5" t="s">
        <v>35</v>
      </c>
      <c r="H634" s="5" t="s">
        <v>2017</v>
      </c>
      <c r="I634" s="5" t="s">
        <v>2018</v>
      </c>
      <c r="J634" s="7" t="str">
        <f t="shared" si="139"/>
        <v>Chain et al. 2005. Infect Immun. 73:8353-61</v>
      </c>
      <c r="K634" s="8" t="str">
        <f t="shared" si="140"/>
        <v>Brucella abortus 2308; accesion number NC_007618</v>
      </c>
      <c r="L634" s="3"/>
      <c r="M634" s="3"/>
      <c r="N634" s="3"/>
      <c r="O634" s="3"/>
      <c r="P634" s="3"/>
      <c r="Q634" s="3"/>
      <c r="R634" s="3"/>
      <c r="S634" s="3"/>
      <c r="T634" s="3"/>
      <c r="U634" s="3"/>
      <c r="V634" s="3"/>
      <c r="W634" s="3"/>
      <c r="X634" s="3"/>
      <c r="Y634" s="3"/>
      <c r="Z634" s="3"/>
    </row>
    <row r="635" ht="30.0" customHeight="1">
      <c r="A635" s="5" t="s">
        <v>2019</v>
      </c>
      <c r="B635" s="5" t="s">
        <v>2019</v>
      </c>
      <c r="C635" s="5" t="s">
        <v>2020</v>
      </c>
      <c r="D635" s="6"/>
      <c r="E635" s="5">
        <v>645112.0</v>
      </c>
      <c r="F635" s="5">
        <v>646038.0</v>
      </c>
      <c r="G635" s="5" t="s">
        <v>35</v>
      </c>
      <c r="H635" s="5" t="s">
        <v>788</v>
      </c>
      <c r="I635" s="5"/>
      <c r="J635" s="7" t="str">
        <f t="shared" si="139"/>
        <v>Chain et al. 2005. Infect Immun. 73:8353-61</v>
      </c>
      <c r="K635" s="8" t="str">
        <f t="shared" si="140"/>
        <v>Brucella abortus 2308; accesion number NC_007618</v>
      </c>
      <c r="L635" s="3"/>
      <c r="M635" s="3"/>
      <c r="N635" s="3"/>
      <c r="O635" s="3"/>
      <c r="P635" s="3"/>
      <c r="Q635" s="3"/>
      <c r="R635" s="3"/>
      <c r="S635" s="3"/>
      <c r="T635" s="3"/>
      <c r="U635" s="3"/>
      <c r="V635" s="3"/>
      <c r="W635" s="3"/>
      <c r="X635" s="3"/>
      <c r="Y635" s="3"/>
      <c r="Z635" s="3"/>
    </row>
    <row r="636" ht="30.0" customHeight="1">
      <c r="A636" s="5" t="s">
        <v>2021</v>
      </c>
      <c r="B636" s="5" t="s">
        <v>2022</v>
      </c>
      <c r="C636" s="5" t="s">
        <v>2023</v>
      </c>
      <c r="D636" s="6"/>
      <c r="E636" s="5">
        <v>646312.0</v>
      </c>
      <c r="F636" s="5">
        <v>647277.0</v>
      </c>
      <c r="G636" s="5" t="s">
        <v>35</v>
      </c>
      <c r="H636" s="5" t="s">
        <v>2024</v>
      </c>
      <c r="I636" s="5"/>
      <c r="J636" s="7" t="str">
        <f t="shared" si="139"/>
        <v>Chain et al. 2005. Infect Immun. 73:8353-61</v>
      </c>
      <c r="K636" s="8" t="str">
        <f t="shared" si="140"/>
        <v>Brucella abortus 2308; accesion number NC_007618</v>
      </c>
      <c r="L636" s="3"/>
      <c r="M636" s="3"/>
      <c r="N636" s="3"/>
      <c r="O636" s="3"/>
      <c r="P636" s="3"/>
      <c r="Q636" s="3"/>
      <c r="R636" s="3"/>
      <c r="S636" s="3"/>
      <c r="T636" s="3"/>
      <c r="U636" s="3"/>
      <c r="V636" s="3"/>
      <c r="W636" s="3"/>
      <c r="X636" s="3"/>
      <c r="Y636" s="3"/>
      <c r="Z636" s="3"/>
    </row>
    <row r="637" ht="30.0" customHeight="1">
      <c r="A637" s="5" t="s">
        <v>2025</v>
      </c>
      <c r="B637" s="5" t="s">
        <v>2026</v>
      </c>
      <c r="C637" s="5" t="s">
        <v>2027</v>
      </c>
      <c r="D637" s="6"/>
      <c r="E637" s="5">
        <v>648078.0</v>
      </c>
      <c r="F637" s="5">
        <v>649205.0</v>
      </c>
      <c r="G637" s="5"/>
      <c r="H637" s="5" t="s">
        <v>2028</v>
      </c>
      <c r="I637" s="5"/>
      <c r="J637" s="7" t="str">
        <f t="shared" si="139"/>
        <v>Chain et al. 2005. Infect Immun. 73:8353-61</v>
      </c>
      <c r="K637" s="8" t="str">
        <f t="shared" si="140"/>
        <v>Brucella abortus 2308; accesion number NC_007618</v>
      </c>
      <c r="L637" s="3"/>
      <c r="M637" s="3"/>
      <c r="N637" s="3"/>
      <c r="O637" s="3"/>
      <c r="P637" s="3"/>
      <c r="Q637" s="3"/>
      <c r="R637" s="3"/>
      <c r="S637" s="3"/>
      <c r="T637" s="3"/>
      <c r="U637" s="3"/>
      <c r="V637" s="3"/>
      <c r="W637" s="3"/>
      <c r="X637" s="3"/>
      <c r="Y637" s="3"/>
      <c r="Z637" s="3"/>
    </row>
    <row r="638" ht="30.0" customHeight="1">
      <c r="A638" s="5" t="s">
        <v>2029</v>
      </c>
      <c r="B638" s="5" t="s">
        <v>2029</v>
      </c>
      <c r="C638" s="5" t="s">
        <v>2030</v>
      </c>
      <c r="D638" s="6"/>
      <c r="E638" s="5">
        <v>649349.0</v>
      </c>
      <c r="F638" s="5">
        <v>649990.0</v>
      </c>
      <c r="G638" s="5"/>
      <c r="H638" s="5" t="s">
        <v>52</v>
      </c>
      <c r="I638" s="5"/>
      <c r="J638" s="7" t="str">
        <f t="shared" si="139"/>
        <v>Chain et al. 2005. Infect Immun. 73:8353-61</v>
      </c>
      <c r="K638" s="8" t="str">
        <f t="shared" si="140"/>
        <v>Brucella abortus 2308; accesion number NC_007618</v>
      </c>
      <c r="L638" s="3"/>
      <c r="M638" s="3"/>
      <c r="N638" s="3"/>
      <c r="O638" s="3"/>
      <c r="P638" s="3"/>
      <c r="Q638" s="3"/>
      <c r="R638" s="3"/>
      <c r="S638" s="3"/>
      <c r="T638" s="3"/>
      <c r="U638" s="3"/>
      <c r="V638" s="3"/>
      <c r="W638" s="3"/>
      <c r="X638" s="3"/>
      <c r="Y638" s="3"/>
      <c r="Z638" s="3"/>
    </row>
    <row r="639" ht="30.0" customHeight="1">
      <c r="A639" s="5" t="s">
        <v>2031</v>
      </c>
      <c r="B639" s="5" t="s">
        <v>2031</v>
      </c>
      <c r="C639" s="5" t="s">
        <v>2032</v>
      </c>
      <c r="D639" s="6"/>
      <c r="E639" s="5">
        <v>650040.0</v>
      </c>
      <c r="F639" s="5">
        <v>650240.0</v>
      </c>
      <c r="G639" s="5" t="s">
        <v>35</v>
      </c>
      <c r="H639" s="5" t="s">
        <v>52</v>
      </c>
      <c r="I639" s="5"/>
      <c r="J639" s="7" t="str">
        <f t="shared" si="139"/>
        <v>Chain et al. 2005. Infect Immun. 73:8353-61</v>
      </c>
      <c r="K639" s="8" t="str">
        <f t="shared" si="140"/>
        <v>Brucella abortus 2308; accesion number NC_007618</v>
      </c>
      <c r="L639" s="3"/>
      <c r="M639" s="3"/>
      <c r="N639" s="3"/>
      <c r="O639" s="3"/>
      <c r="P639" s="3"/>
      <c r="Q639" s="3"/>
      <c r="R639" s="3"/>
      <c r="S639" s="3"/>
      <c r="T639" s="3"/>
      <c r="U639" s="3"/>
      <c r="V639" s="3"/>
      <c r="W639" s="3"/>
      <c r="X639" s="3"/>
      <c r="Y639" s="3"/>
      <c r="Z639" s="3"/>
    </row>
    <row r="640" ht="30.0" customHeight="1">
      <c r="A640" s="5" t="s">
        <v>2033</v>
      </c>
      <c r="B640" s="5" t="s">
        <v>2033</v>
      </c>
      <c r="C640" s="5" t="s">
        <v>2034</v>
      </c>
      <c r="D640" s="6"/>
      <c r="E640" s="5">
        <v>650289.0</v>
      </c>
      <c r="F640" s="5">
        <v>650963.0</v>
      </c>
      <c r="G640" s="5"/>
      <c r="H640" s="5" t="s">
        <v>2035</v>
      </c>
      <c r="I640" s="5"/>
      <c r="J640" s="7" t="str">
        <f t="shared" si="139"/>
        <v>Chain et al. 2005. Infect Immun. 73:8353-61</v>
      </c>
      <c r="K640" s="8" t="str">
        <f t="shared" si="140"/>
        <v>Brucella abortus 2308; accesion number NC_007618</v>
      </c>
      <c r="L640" s="3"/>
      <c r="M640" s="3"/>
      <c r="N640" s="3"/>
      <c r="O640" s="3"/>
      <c r="P640" s="3"/>
      <c r="Q640" s="3"/>
      <c r="R640" s="3"/>
      <c r="S640" s="3"/>
      <c r="T640" s="3"/>
      <c r="U640" s="3"/>
      <c r="V640" s="3"/>
      <c r="W640" s="3"/>
      <c r="X640" s="3"/>
      <c r="Y640" s="3"/>
      <c r="Z640" s="3"/>
    </row>
    <row r="641" ht="30.0" customHeight="1">
      <c r="A641" s="5" t="s">
        <v>2036</v>
      </c>
      <c r="B641" s="5" t="s">
        <v>2036</v>
      </c>
      <c r="C641" s="5" t="s">
        <v>2037</v>
      </c>
      <c r="D641" s="6"/>
      <c r="E641" s="5">
        <v>653007.0</v>
      </c>
      <c r="F641" s="5">
        <v>653171.0</v>
      </c>
      <c r="G641" s="5"/>
      <c r="H641" s="5" t="s">
        <v>52</v>
      </c>
      <c r="I641" s="5"/>
      <c r="J641" s="7" t="str">
        <f t="shared" si="139"/>
        <v>Chain et al. 2005. Infect Immun. 73:8353-61</v>
      </c>
      <c r="K641" s="8" t="str">
        <f t="shared" si="140"/>
        <v>Brucella abortus 2308; accesion number NC_007618</v>
      </c>
      <c r="L641" s="3"/>
      <c r="M641" s="3"/>
      <c r="N641" s="3"/>
      <c r="O641" s="3"/>
      <c r="P641" s="3"/>
      <c r="Q641" s="3"/>
      <c r="R641" s="3"/>
      <c r="S641" s="3"/>
      <c r="T641" s="3"/>
      <c r="U641" s="3"/>
      <c r="V641" s="3"/>
      <c r="W641" s="3"/>
      <c r="X641" s="3"/>
      <c r="Y641" s="3"/>
      <c r="Z641" s="3"/>
    </row>
    <row r="642" ht="30.0" customHeight="1">
      <c r="A642" s="5" t="s">
        <v>2038</v>
      </c>
      <c r="B642" s="5" t="s">
        <v>2039</v>
      </c>
      <c r="C642" s="5" t="s">
        <v>2040</v>
      </c>
      <c r="D642" s="6"/>
      <c r="E642" s="5">
        <v>653254.0</v>
      </c>
      <c r="F642" s="5">
        <v>653346.0</v>
      </c>
      <c r="G642" s="5"/>
      <c r="H642" s="5" t="s">
        <v>52</v>
      </c>
      <c r="I642" s="5"/>
      <c r="J642" s="7" t="str">
        <f t="shared" si="139"/>
        <v>Chain et al. 2005. Infect Immun. 73:8353-61</v>
      </c>
      <c r="K642" s="8" t="str">
        <f t="shared" si="140"/>
        <v>Brucella abortus 2308; accesion number NC_007618</v>
      </c>
      <c r="L642" s="3"/>
      <c r="M642" s="3"/>
      <c r="N642" s="3"/>
      <c r="O642" s="3"/>
      <c r="P642" s="3"/>
      <c r="Q642" s="3"/>
      <c r="R642" s="3"/>
      <c r="S642" s="3"/>
      <c r="T642" s="3"/>
      <c r="U642" s="3"/>
      <c r="V642" s="3"/>
      <c r="W642" s="3"/>
      <c r="X642" s="3"/>
      <c r="Y642" s="3"/>
      <c r="Z642" s="3"/>
    </row>
    <row r="643" ht="30.0" customHeight="1">
      <c r="A643" s="5" t="s">
        <v>2041</v>
      </c>
      <c r="B643" s="5" t="s">
        <v>2041</v>
      </c>
      <c r="C643" s="5" t="s">
        <v>2042</v>
      </c>
      <c r="D643" s="6"/>
      <c r="E643" s="5">
        <v>653559.0</v>
      </c>
      <c r="F643" s="5">
        <v>654440.0</v>
      </c>
      <c r="G643" s="5"/>
      <c r="H643" s="5" t="s">
        <v>2043</v>
      </c>
      <c r="I643" s="5" t="s">
        <v>2044</v>
      </c>
      <c r="J643" s="7" t="str">
        <f t="shared" si="139"/>
        <v>Chain et al. 2005. Infect Immun. 73:8353-61</v>
      </c>
      <c r="K643" s="8" t="str">
        <f t="shared" si="140"/>
        <v>Brucella abortus 2308; accesion number NC_007618</v>
      </c>
      <c r="L643" s="3"/>
      <c r="M643" s="3"/>
      <c r="N643" s="3"/>
      <c r="O643" s="3"/>
      <c r="P643" s="3"/>
      <c r="Q643" s="3"/>
      <c r="R643" s="3"/>
      <c r="S643" s="3"/>
      <c r="T643" s="3"/>
      <c r="U643" s="3"/>
      <c r="V643" s="3"/>
      <c r="W643" s="3"/>
      <c r="X643" s="3"/>
      <c r="Y643" s="3"/>
      <c r="Z643" s="3"/>
    </row>
    <row r="644" ht="30.0" customHeight="1">
      <c r="A644" s="5" t="s">
        <v>2045</v>
      </c>
      <c r="B644" s="5" t="s">
        <v>2046</v>
      </c>
      <c r="C644" s="5" t="s">
        <v>2047</v>
      </c>
      <c r="D644" s="6"/>
      <c r="E644" s="5">
        <v>654531.0</v>
      </c>
      <c r="F644" s="5">
        <v>655007.0</v>
      </c>
      <c r="G644" s="5"/>
      <c r="H644" s="5" t="s">
        <v>2048</v>
      </c>
      <c r="I644" s="5" t="s">
        <v>2049</v>
      </c>
      <c r="J644" s="7" t="str">
        <f t="shared" si="139"/>
        <v>Chain et al. 2005. Infect Immun. 73:8353-61</v>
      </c>
      <c r="K644" s="8" t="str">
        <f t="shared" si="140"/>
        <v>Brucella abortus 2308; accesion number NC_007618</v>
      </c>
      <c r="L644" s="3"/>
      <c r="M644" s="3"/>
      <c r="N644" s="3"/>
      <c r="O644" s="3"/>
      <c r="P644" s="3"/>
      <c r="Q644" s="3"/>
      <c r="R644" s="3"/>
      <c r="S644" s="3"/>
      <c r="T644" s="3"/>
      <c r="U644" s="3"/>
      <c r="V644" s="3"/>
      <c r="W644" s="3"/>
      <c r="X644" s="3"/>
      <c r="Y644" s="3"/>
      <c r="Z644" s="3"/>
    </row>
    <row r="645" ht="30.0" customHeight="1">
      <c r="A645" s="5" t="s">
        <v>2050</v>
      </c>
      <c r="B645" s="5" t="s">
        <v>2050</v>
      </c>
      <c r="C645" s="5" t="s">
        <v>2051</v>
      </c>
      <c r="D645" s="6"/>
      <c r="E645" s="5">
        <v>655243.0</v>
      </c>
      <c r="F645" s="5">
        <v>655914.0</v>
      </c>
      <c r="G645" s="5" t="s">
        <v>35</v>
      </c>
      <c r="H645" s="5" t="s">
        <v>2052</v>
      </c>
      <c r="I645" s="5"/>
      <c r="J645" s="7" t="str">
        <f t="shared" si="139"/>
        <v>Chain et al. 2005. Infect Immun. 73:8353-61</v>
      </c>
      <c r="K645" s="8" t="str">
        <f t="shared" si="140"/>
        <v>Brucella abortus 2308; accesion number NC_007618</v>
      </c>
      <c r="L645" s="3"/>
      <c r="M645" s="3"/>
      <c r="N645" s="3"/>
      <c r="O645" s="3"/>
      <c r="P645" s="3"/>
      <c r="Q645" s="3"/>
      <c r="R645" s="3"/>
      <c r="S645" s="3"/>
      <c r="T645" s="3"/>
      <c r="U645" s="3"/>
      <c r="V645" s="3"/>
      <c r="W645" s="3"/>
      <c r="X645" s="3"/>
      <c r="Y645" s="3"/>
      <c r="Z645" s="3"/>
    </row>
    <row r="646" ht="30.0" customHeight="1">
      <c r="A646" s="5" t="s">
        <v>2053</v>
      </c>
      <c r="B646" s="5" t="s">
        <v>2053</v>
      </c>
      <c r="C646" s="5" t="s">
        <v>2054</v>
      </c>
      <c r="D646" s="6"/>
      <c r="E646" s="5">
        <v>655945.0</v>
      </c>
      <c r="F646" s="5">
        <v>656520.0</v>
      </c>
      <c r="G646" s="5" t="s">
        <v>35</v>
      </c>
      <c r="H646" s="5" t="s">
        <v>52</v>
      </c>
      <c r="I646" s="5"/>
      <c r="J646" s="7" t="str">
        <f t="shared" si="139"/>
        <v>Chain et al. 2005. Infect Immun. 73:8353-61</v>
      </c>
      <c r="K646" s="8" t="str">
        <f t="shared" si="140"/>
        <v>Brucella abortus 2308; accesion number NC_007618</v>
      </c>
      <c r="L646" s="3"/>
      <c r="M646" s="3"/>
      <c r="N646" s="3"/>
      <c r="O646" s="3"/>
      <c r="P646" s="3"/>
      <c r="Q646" s="3"/>
      <c r="R646" s="3"/>
      <c r="S646" s="3"/>
      <c r="T646" s="3"/>
      <c r="U646" s="3"/>
      <c r="V646" s="3"/>
      <c r="W646" s="3"/>
      <c r="X646" s="3"/>
      <c r="Y646" s="3"/>
      <c r="Z646" s="3"/>
    </row>
    <row r="647" ht="30.0" customHeight="1">
      <c r="A647" s="5" t="s">
        <v>2055</v>
      </c>
      <c r="B647" s="5" t="s">
        <v>2055</v>
      </c>
      <c r="C647" s="5" t="s">
        <v>2056</v>
      </c>
      <c r="D647" s="6"/>
      <c r="E647" s="5">
        <v>656720.0</v>
      </c>
      <c r="F647" s="5">
        <v>656875.0</v>
      </c>
      <c r="G647" s="5" t="s">
        <v>35</v>
      </c>
      <c r="H647" s="5" t="s">
        <v>52</v>
      </c>
      <c r="I647" s="5"/>
      <c r="J647" s="7" t="str">
        <f t="shared" si="139"/>
        <v>Chain et al. 2005. Infect Immun. 73:8353-61</v>
      </c>
      <c r="K647" s="8" t="str">
        <f t="shared" si="140"/>
        <v>Brucella abortus 2308; accesion number NC_007618</v>
      </c>
      <c r="L647" s="3"/>
      <c r="M647" s="3"/>
      <c r="N647" s="3"/>
      <c r="O647" s="3"/>
      <c r="P647" s="3"/>
      <c r="Q647" s="3"/>
      <c r="R647" s="3"/>
      <c r="S647" s="3"/>
      <c r="T647" s="3"/>
      <c r="U647" s="3"/>
      <c r="V647" s="3"/>
      <c r="W647" s="3"/>
      <c r="X647" s="3"/>
      <c r="Y647" s="3"/>
      <c r="Z647" s="3"/>
    </row>
    <row r="648" ht="30.0" customHeight="1">
      <c r="A648" s="5" t="s">
        <v>2057</v>
      </c>
      <c r="B648" s="5" t="s">
        <v>2058</v>
      </c>
      <c r="C648" s="5" t="s">
        <v>2059</v>
      </c>
      <c r="D648" s="6"/>
      <c r="E648" s="5">
        <v>656917.0</v>
      </c>
      <c r="F648" s="5">
        <v>657318.0</v>
      </c>
      <c r="G648" s="5"/>
      <c r="H648" s="5" t="s">
        <v>2060</v>
      </c>
      <c r="I648" s="5" t="s">
        <v>2061</v>
      </c>
      <c r="J648" s="7" t="str">
        <f t="shared" si="139"/>
        <v>Chain et al. 2005. Infect Immun. 73:8353-61</v>
      </c>
      <c r="K648" s="8" t="str">
        <f t="shared" si="140"/>
        <v>Brucella abortus 2308; accesion number NC_007618</v>
      </c>
      <c r="L648" s="3"/>
      <c r="M648" s="3"/>
      <c r="N648" s="3"/>
      <c r="O648" s="3"/>
      <c r="P648" s="3"/>
      <c r="Q648" s="3"/>
      <c r="R648" s="3"/>
      <c r="S648" s="3"/>
      <c r="T648" s="3"/>
      <c r="U648" s="3"/>
      <c r="V648" s="3"/>
      <c r="W648" s="3"/>
      <c r="X648" s="3"/>
      <c r="Y648" s="3"/>
      <c r="Z648" s="3"/>
    </row>
    <row r="649" ht="30.0" customHeight="1">
      <c r="A649" s="5" t="s">
        <v>2062</v>
      </c>
      <c r="B649" s="5" t="s">
        <v>2063</v>
      </c>
      <c r="C649" s="5" t="s">
        <v>2064</v>
      </c>
      <c r="D649" s="6"/>
      <c r="E649" s="5">
        <v>657559.0</v>
      </c>
      <c r="F649" s="5">
        <v>659811.0</v>
      </c>
      <c r="G649" s="5"/>
      <c r="H649" s="5" t="s">
        <v>2065</v>
      </c>
      <c r="I649" s="5"/>
      <c r="J649" s="11" t="str">
        <f>HYPERLINK("http://www.ncbi.nlm.nih.gov/pubmed/16803581","Dozot et al. 2006. Cell Microbiol.8(11):1791-802")</f>
        <v>Dozot et al. 2006. Cell Microbiol.8(11):1791-802</v>
      </c>
      <c r="K649" s="9"/>
      <c r="L649" s="9"/>
      <c r="M649" s="3"/>
      <c r="N649" s="3"/>
      <c r="O649" s="3"/>
      <c r="P649" s="3"/>
      <c r="Q649" s="3"/>
      <c r="R649" s="3"/>
      <c r="S649" s="3"/>
      <c r="T649" s="3"/>
      <c r="U649" s="3"/>
      <c r="V649" s="3"/>
      <c r="W649" s="3"/>
      <c r="X649" s="3"/>
      <c r="Y649" s="3"/>
      <c r="Z649" s="3"/>
    </row>
    <row r="650" ht="30.0" customHeight="1">
      <c r="A650" s="5" t="s">
        <v>2066</v>
      </c>
      <c r="B650" s="5" t="s">
        <v>2067</v>
      </c>
      <c r="C650" s="5" t="s">
        <v>2068</v>
      </c>
      <c r="D650" s="6"/>
      <c r="E650" s="5">
        <v>659819.0</v>
      </c>
      <c r="F650" s="5">
        <v>660397.0</v>
      </c>
      <c r="G650" s="5"/>
      <c r="H650" s="5" t="s">
        <v>2069</v>
      </c>
      <c r="I650" s="5" t="s">
        <v>2070</v>
      </c>
      <c r="J650" s="7" t="str">
        <f>HYPERLINK("http://www.ncbi.nlm.nih.gov/pubmed/?term=16299333","Chain et al. 2005. Infect Immun. 73:8353-61")</f>
        <v>Chain et al. 2005. Infect Immun. 73:8353-61</v>
      </c>
      <c r="K650" s="8" t="str">
        <f>HYPERLINK("http://www.ncbi.nlm.nih.gov/nuccore/NC_007618","Brucella abortus 2308; accesion number NC_007618")</f>
        <v>Brucella abortus 2308; accesion number NC_007618</v>
      </c>
      <c r="L650" s="3"/>
      <c r="M650" s="3"/>
      <c r="N650" s="3"/>
      <c r="O650" s="3"/>
      <c r="P650" s="3"/>
      <c r="Q650" s="3"/>
      <c r="R650" s="3"/>
      <c r="S650" s="3"/>
      <c r="T650" s="3"/>
      <c r="U650" s="3"/>
      <c r="V650" s="3"/>
      <c r="W650" s="3"/>
      <c r="X650" s="3"/>
      <c r="Y650" s="3"/>
      <c r="Z650" s="3"/>
    </row>
    <row r="651" ht="30.0" customHeight="1">
      <c r="A651" s="5" t="s">
        <v>2071</v>
      </c>
      <c r="B651" s="5" t="s">
        <v>2072</v>
      </c>
      <c r="C651" s="5" t="s">
        <v>2073</v>
      </c>
      <c r="D651" s="6"/>
      <c r="E651" s="5">
        <v>660566.0</v>
      </c>
      <c r="F651" s="5">
        <v>661312.0</v>
      </c>
      <c r="G651" s="5"/>
      <c r="H651" s="5" t="s">
        <v>2074</v>
      </c>
      <c r="I651" s="5"/>
      <c r="J651" s="13" t="s">
        <v>208</v>
      </c>
      <c r="K651" s="3"/>
      <c r="L651" s="3"/>
      <c r="M651" s="3"/>
      <c r="N651" s="3"/>
      <c r="O651" s="3"/>
      <c r="P651" s="3"/>
      <c r="Q651" s="3"/>
      <c r="R651" s="3"/>
      <c r="S651" s="3"/>
      <c r="T651" s="3"/>
      <c r="U651" s="3"/>
      <c r="V651" s="3"/>
      <c r="W651" s="3"/>
      <c r="X651" s="3"/>
      <c r="Y651" s="3"/>
      <c r="Z651" s="3"/>
    </row>
    <row r="652" ht="30.0" customHeight="1">
      <c r="A652" s="5" t="s">
        <v>2075</v>
      </c>
      <c r="B652" s="5" t="s">
        <v>2075</v>
      </c>
      <c r="C652" s="5" t="s">
        <v>2076</v>
      </c>
      <c r="D652" s="6"/>
      <c r="E652" s="5">
        <v>661693.0</v>
      </c>
      <c r="F652" s="5">
        <v>663027.0</v>
      </c>
      <c r="G652" s="5"/>
      <c r="H652" s="5" t="s">
        <v>576</v>
      </c>
      <c r="I652" s="5" t="s">
        <v>577</v>
      </c>
      <c r="J652" s="7" t="str">
        <f t="shared" ref="J652:J653" si="141">HYPERLINK("http://www.ncbi.nlm.nih.gov/pubmed/?term=16299333","Chain et al. 2005. Infect Immun. 73:8353-61")</f>
        <v>Chain et al. 2005. Infect Immun. 73:8353-61</v>
      </c>
      <c r="K652" s="8" t="str">
        <f t="shared" ref="K652:K653" si="142">HYPERLINK("http://www.ncbi.nlm.nih.gov/nuccore/NC_007618","Brucella abortus 2308; accesion number NC_007618")</f>
        <v>Brucella abortus 2308; accesion number NC_007618</v>
      </c>
      <c r="L652" s="3"/>
      <c r="M652" s="3"/>
      <c r="N652" s="3"/>
      <c r="O652" s="3"/>
      <c r="P652" s="3"/>
      <c r="Q652" s="3"/>
      <c r="R652" s="3"/>
      <c r="S652" s="3"/>
      <c r="T652" s="3"/>
      <c r="U652" s="3"/>
      <c r="V652" s="3"/>
      <c r="W652" s="3"/>
      <c r="X652" s="3"/>
      <c r="Y652" s="3"/>
      <c r="Z652" s="3"/>
    </row>
    <row r="653" ht="30.0" customHeight="1">
      <c r="A653" s="5" t="s">
        <v>2077</v>
      </c>
      <c r="B653" s="5" t="s">
        <v>2077</v>
      </c>
      <c r="C653" s="5" t="s">
        <v>2078</v>
      </c>
      <c r="D653" s="6"/>
      <c r="E653" s="5">
        <v>663211.0</v>
      </c>
      <c r="F653" s="5">
        <v>664422.0</v>
      </c>
      <c r="G653" s="5" t="s">
        <v>35</v>
      </c>
      <c r="H653" s="5" t="s">
        <v>2079</v>
      </c>
      <c r="I653" s="5"/>
      <c r="J653" s="7" t="str">
        <f t="shared" si="141"/>
        <v>Chain et al. 2005. Infect Immun. 73:8353-61</v>
      </c>
      <c r="K653" s="8" t="str">
        <f t="shared" si="142"/>
        <v>Brucella abortus 2308; accesion number NC_007618</v>
      </c>
      <c r="L653" s="3"/>
      <c r="M653" s="3"/>
      <c r="N653" s="3"/>
      <c r="O653" s="3"/>
      <c r="P653" s="3"/>
      <c r="Q653" s="3"/>
      <c r="R653" s="3"/>
      <c r="S653" s="3"/>
      <c r="T653" s="3"/>
      <c r="U653" s="3"/>
      <c r="V653" s="3"/>
      <c r="W653" s="3"/>
      <c r="X653" s="3"/>
      <c r="Y653" s="3"/>
      <c r="Z653" s="3"/>
    </row>
    <row r="654" ht="30.0" customHeight="1">
      <c r="A654" s="5" t="s">
        <v>2080</v>
      </c>
      <c r="B654" s="5" t="s">
        <v>2081</v>
      </c>
      <c r="C654" s="5" t="s">
        <v>2082</v>
      </c>
      <c r="D654" s="6"/>
      <c r="E654" s="5">
        <v>664674.0</v>
      </c>
      <c r="F654" s="5">
        <v>665513.0</v>
      </c>
      <c r="G654" s="5"/>
      <c r="H654" s="5" t="s">
        <v>2083</v>
      </c>
      <c r="I654" s="5"/>
      <c r="J654" s="13" t="s">
        <v>208</v>
      </c>
      <c r="K654" s="9"/>
      <c r="L654" s="3"/>
      <c r="M654" s="3"/>
      <c r="N654" s="3"/>
      <c r="O654" s="3"/>
      <c r="P654" s="3"/>
      <c r="Q654" s="3"/>
      <c r="R654" s="3"/>
      <c r="S654" s="3"/>
      <c r="T654" s="3"/>
      <c r="U654" s="3"/>
      <c r="V654" s="3"/>
      <c r="W654" s="3"/>
      <c r="X654" s="3"/>
      <c r="Y654" s="3"/>
      <c r="Z654" s="3"/>
    </row>
    <row r="655" ht="30.0" customHeight="1">
      <c r="A655" s="5" t="s">
        <v>2084</v>
      </c>
      <c r="B655" s="5" t="s">
        <v>2085</v>
      </c>
      <c r="C655" s="5" t="s">
        <v>2086</v>
      </c>
      <c r="D655" s="6"/>
      <c r="E655" s="5">
        <v>665566.0</v>
      </c>
      <c r="F655" s="5">
        <v>666138.0</v>
      </c>
      <c r="G655" s="5"/>
      <c r="H655" s="5" t="s">
        <v>2087</v>
      </c>
      <c r="I655" s="5"/>
      <c r="J655" s="11" t="str">
        <f>HYPERLINK("http://www.ncbi.nlm.nih.gov/pubmed/23950720","Myeni et al. 2013. PLoS Pathog. 9(8):e1003556")</f>
        <v>Myeni et al. 2013. PLoS Pathog. 9(8):e1003556</v>
      </c>
      <c r="K655" s="3"/>
      <c r="L655" s="9"/>
      <c r="M655" s="3"/>
      <c r="N655" s="3"/>
      <c r="O655" s="3"/>
      <c r="P655" s="3"/>
      <c r="Q655" s="3"/>
      <c r="R655" s="3"/>
      <c r="S655" s="3"/>
      <c r="T655" s="3"/>
      <c r="U655" s="3"/>
      <c r="V655" s="3"/>
      <c r="W655" s="3"/>
      <c r="X655" s="3"/>
      <c r="Y655" s="3"/>
      <c r="Z655" s="3"/>
    </row>
    <row r="656" ht="30.0" customHeight="1">
      <c r="A656" s="5" t="s">
        <v>2088</v>
      </c>
      <c r="B656" s="5" t="s">
        <v>2089</v>
      </c>
      <c r="C656" s="5" t="s">
        <v>2090</v>
      </c>
      <c r="D656" s="6"/>
      <c r="E656" s="5">
        <v>666135.0</v>
      </c>
      <c r="F656" s="5">
        <v>666539.0</v>
      </c>
      <c r="G656" s="5"/>
      <c r="H656" s="5" t="s">
        <v>2091</v>
      </c>
      <c r="I656" s="5" t="s">
        <v>2092</v>
      </c>
      <c r="J656" s="7" t="str">
        <f t="shared" ref="J656:J688" si="143">HYPERLINK("http://www.ncbi.nlm.nih.gov/pubmed/?term=16299333","Chain et al. 2005. Infect Immun. 73:8353-61")</f>
        <v>Chain et al. 2005. Infect Immun. 73:8353-61</v>
      </c>
      <c r="K656" s="8" t="str">
        <f t="shared" ref="K656:K688" si="144">HYPERLINK("http://www.ncbi.nlm.nih.gov/nuccore/NC_007618","Brucella abortus 2308; accesion number NC_007618")</f>
        <v>Brucella abortus 2308; accesion number NC_007618</v>
      </c>
      <c r="L656" s="3"/>
      <c r="M656" s="3"/>
      <c r="N656" s="3"/>
      <c r="O656" s="3"/>
      <c r="P656" s="3"/>
      <c r="Q656" s="3"/>
      <c r="R656" s="3"/>
      <c r="S656" s="3"/>
      <c r="T656" s="3"/>
      <c r="U656" s="3"/>
      <c r="V656" s="3"/>
      <c r="W656" s="3"/>
      <c r="X656" s="3"/>
      <c r="Y656" s="3"/>
      <c r="Z656" s="3"/>
    </row>
    <row r="657" ht="30.0" customHeight="1">
      <c r="A657" s="5" t="s">
        <v>2093</v>
      </c>
      <c r="B657" s="5" t="s">
        <v>2093</v>
      </c>
      <c r="C657" s="5" t="s">
        <v>2094</v>
      </c>
      <c r="D657" s="6"/>
      <c r="E657" s="5">
        <v>666650.0</v>
      </c>
      <c r="F657" s="5">
        <v>667432.0</v>
      </c>
      <c r="G657" s="5"/>
      <c r="H657" s="5" t="s">
        <v>2095</v>
      </c>
      <c r="I657" s="5"/>
      <c r="J657" s="7" t="str">
        <f t="shared" si="143"/>
        <v>Chain et al. 2005. Infect Immun. 73:8353-61</v>
      </c>
      <c r="K657" s="8" t="str">
        <f t="shared" si="144"/>
        <v>Brucella abortus 2308; accesion number NC_007618</v>
      </c>
      <c r="L657" s="3"/>
      <c r="M657" s="3"/>
      <c r="N657" s="3"/>
      <c r="O657" s="3"/>
      <c r="P657" s="3"/>
      <c r="Q657" s="3"/>
      <c r="R657" s="3"/>
      <c r="S657" s="3"/>
      <c r="T657" s="3"/>
      <c r="U657" s="3"/>
      <c r="V657" s="3"/>
      <c r="W657" s="3"/>
      <c r="X657" s="3"/>
      <c r="Y657" s="3"/>
      <c r="Z657" s="3"/>
    </row>
    <row r="658" ht="30.0" customHeight="1">
      <c r="A658" s="5" t="s">
        <v>2096</v>
      </c>
      <c r="B658" s="5" t="s">
        <v>2097</v>
      </c>
      <c r="C658" s="5" t="s">
        <v>2098</v>
      </c>
      <c r="D658" s="6"/>
      <c r="E658" s="5">
        <v>667401.0</v>
      </c>
      <c r="F658" s="5">
        <v>668138.0</v>
      </c>
      <c r="G658" s="5"/>
      <c r="H658" s="5" t="s">
        <v>1674</v>
      </c>
      <c r="I658" s="5" t="s">
        <v>2099</v>
      </c>
      <c r="J658" s="7" t="str">
        <f t="shared" si="143"/>
        <v>Chain et al. 2005. Infect Immun. 73:8353-61</v>
      </c>
      <c r="K658" s="8" t="str">
        <f t="shared" si="144"/>
        <v>Brucella abortus 2308; accesion number NC_007618</v>
      </c>
      <c r="L658" s="3"/>
      <c r="M658" s="3"/>
      <c r="N658" s="3"/>
      <c r="O658" s="3"/>
      <c r="P658" s="3"/>
      <c r="Q658" s="3"/>
      <c r="R658" s="3"/>
      <c r="S658" s="3"/>
      <c r="T658" s="3"/>
      <c r="U658" s="3"/>
      <c r="V658" s="3"/>
      <c r="W658" s="3"/>
      <c r="X658" s="3"/>
      <c r="Y658" s="3"/>
      <c r="Z658" s="3"/>
    </row>
    <row r="659" ht="30.0" customHeight="1">
      <c r="A659" s="5" t="s">
        <v>2100</v>
      </c>
      <c r="B659" s="5" t="s">
        <v>2100</v>
      </c>
      <c r="C659" s="5" t="s">
        <v>2101</v>
      </c>
      <c r="D659" s="6"/>
      <c r="E659" s="5">
        <v>668181.0</v>
      </c>
      <c r="F659" s="5">
        <v>668279.0</v>
      </c>
      <c r="G659" s="5"/>
      <c r="H659" s="5" t="s">
        <v>52</v>
      </c>
      <c r="I659" s="5"/>
      <c r="J659" s="7" t="str">
        <f t="shared" si="143"/>
        <v>Chain et al. 2005. Infect Immun. 73:8353-61</v>
      </c>
      <c r="K659" s="8" t="str">
        <f t="shared" si="144"/>
        <v>Brucella abortus 2308; accesion number NC_007618</v>
      </c>
      <c r="L659" s="3"/>
      <c r="M659" s="3"/>
      <c r="N659" s="3"/>
      <c r="O659" s="3"/>
      <c r="P659" s="3"/>
      <c r="Q659" s="3"/>
      <c r="R659" s="3"/>
      <c r="S659" s="3"/>
      <c r="T659" s="3"/>
      <c r="U659" s="3"/>
      <c r="V659" s="3"/>
      <c r="W659" s="3"/>
      <c r="X659" s="3"/>
      <c r="Y659" s="3"/>
      <c r="Z659" s="3"/>
    </row>
    <row r="660" ht="30.0" customHeight="1">
      <c r="A660" s="5" t="s">
        <v>2102</v>
      </c>
      <c r="B660" s="5" t="s">
        <v>2103</v>
      </c>
      <c r="C660" s="5" t="s">
        <v>2104</v>
      </c>
      <c r="D660" s="6"/>
      <c r="E660" s="5">
        <v>668283.0</v>
      </c>
      <c r="F660" s="5">
        <v>669218.0</v>
      </c>
      <c r="G660" s="5"/>
      <c r="H660" s="5" t="s">
        <v>2105</v>
      </c>
      <c r="I660" s="5" t="s">
        <v>2106</v>
      </c>
      <c r="J660" s="7" t="str">
        <f t="shared" si="143"/>
        <v>Chain et al. 2005. Infect Immun. 73:8353-61</v>
      </c>
      <c r="K660" s="8" t="str">
        <f t="shared" si="144"/>
        <v>Brucella abortus 2308; accesion number NC_007618</v>
      </c>
      <c r="L660" s="3"/>
      <c r="M660" s="3"/>
      <c r="N660" s="3"/>
      <c r="O660" s="3"/>
      <c r="P660" s="3"/>
      <c r="Q660" s="3"/>
      <c r="R660" s="3"/>
      <c r="S660" s="3"/>
      <c r="T660" s="3"/>
      <c r="U660" s="3"/>
      <c r="V660" s="3"/>
      <c r="W660" s="3"/>
      <c r="X660" s="3"/>
      <c r="Y660" s="3"/>
      <c r="Z660" s="3"/>
    </row>
    <row r="661" ht="30.0" customHeight="1">
      <c r="A661" s="5" t="s">
        <v>2107</v>
      </c>
      <c r="B661" s="5" t="s">
        <v>2108</v>
      </c>
      <c r="C661" s="5" t="s">
        <v>2109</v>
      </c>
      <c r="D661" s="6"/>
      <c r="E661" s="5">
        <v>669245.0</v>
      </c>
      <c r="F661" s="5">
        <v>669988.0</v>
      </c>
      <c r="G661" s="5"/>
      <c r="H661" s="5" t="s">
        <v>2110</v>
      </c>
      <c r="I661" s="5" t="s">
        <v>2111</v>
      </c>
      <c r="J661" s="7" t="str">
        <f t="shared" si="143"/>
        <v>Chain et al. 2005. Infect Immun. 73:8353-61</v>
      </c>
      <c r="K661" s="8" t="str">
        <f t="shared" si="144"/>
        <v>Brucella abortus 2308; accesion number NC_007618</v>
      </c>
      <c r="L661" s="3"/>
      <c r="M661" s="3"/>
      <c r="N661" s="3"/>
      <c r="O661" s="3"/>
      <c r="P661" s="3"/>
      <c r="Q661" s="3"/>
      <c r="R661" s="3"/>
      <c r="S661" s="3"/>
      <c r="T661" s="3"/>
      <c r="U661" s="3"/>
      <c r="V661" s="3"/>
      <c r="W661" s="3"/>
      <c r="X661" s="3"/>
      <c r="Y661" s="3"/>
      <c r="Z661" s="3"/>
    </row>
    <row r="662" ht="30.0" customHeight="1">
      <c r="A662" s="5" t="s">
        <v>2112</v>
      </c>
      <c r="B662" s="5" t="s">
        <v>2112</v>
      </c>
      <c r="C662" s="5" t="s">
        <v>2113</v>
      </c>
      <c r="D662" s="6"/>
      <c r="E662" s="5">
        <v>669966.0</v>
      </c>
      <c r="F662" s="5">
        <v>670475.0</v>
      </c>
      <c r="G662" s="5" t="s">
        <v>35</v>
      </c>
      <c r="H662" s="5" t="s">
        <v>2114</v>
      </c>
      <c r="I662" s="5"/>
      <c r="J662" s="7" t="str">
        <f t="shared" si="143"/>
        <v>Chain et al. 2005. Infect Immun. 73:8353-61</v>
      </c>
      <c r="K662" s="8" t="str">
        <f t="shared" si="144"/>
        <v>Brucella abortus 2308; accesion number NC_007618</v>
      </c>
      <c r="L662" s="3"/>
      <c r="M662" s="3"/>
      <c r="N662" s="3"/>
      <c r="O662" s="3"/>
      <c r="P662" s="3"/>
      <c r="Q662" s="3"/>
      <c r="R662" s="3"/>
      <c r="S662" s="3"/>
      <c r="T662" s="3"/>
      <c r="U662" s="3"/>
      <c r="V662" s="3"/>
      <c r="W662" s="3"/>
      <c r="X662" s="3"/>
      <c r="Y662" s="3"/>
      <c r="Z662" s="3"/>
    </row>
    <row r="663" ht="30.0" customHeight="1">
      <c r="A663" s="5" t="s">
        <v>2115</v>
      </c>
      <c r="B663" s="5" t="s">
        <v>2115</v>
      </c>
      <c r="C663" s="5" t="s">
        <v>2116</v>
      </c>
      <c r="D663" s="6"/>
      <c r="E663" s="5">
        <v>670472.0</v>
      </c>
      <c r="F663" s="5">
        <v>671092.0</v>
      </c>
      <c r="G663" s="5" t="s">
        <v>35</v>
      </c>
      <c r="H663" s="5" t="s">
        <v>2117</v>
      </c>
      <c r="I663" s="5"/>
      <c r="J663" s="7" t="str">
        <f t="shared" si="143"/>
        <v>Chain et al. 2005. Infect Immun. 73:8353-61</v>
      </c>
      <c r="K663" s="8" t="str">
        <f t="shared" si="144"/>
        <v>Brucella abortus 2308; accesion number NC_007618</v>
      </c>
      <c r="L663" s="3"/>
      <c r="M663" s="3"/>
      <c r="N663" s="3"/>
      <c r="O663" s="3"/>
      <c r="P663" s="3"/>
      <c r="Q663" s="3"/>
      <c r="R663" s="3"/>
      <c r="S663" s="3"/>
      <c r="T663" s="3"/>
      <c r="U663" s="3"/>
      <c r="V663" s="3"/>
      <c r="W663" s="3"/>
      <c r="X663" s="3"/>
      <c r="Y663" s="3"/>
      <c r="Z663" s="3"/>
    </row>
    <row r="664" ht="30.0" customHeight="1">
      <c r="A664" s="5" t="s">
        <v>2118</v>
      </c>
      <c r="B664" s="5" t="s">
        <v>2118</v>
      </c>
      <c r="C664" s="5" t="s">
        <v>2119</v>
      </c>
      <c r="D664" s="6"/>
      <c r="E664" s="5">
        <v>671092.0</v>
      </c>
      <c r="F664" s="5">
        <v>671955.0</v>
      </c>
      <c r="G664" s="5" t="s">
        <v>35</v>
      </c>
      <c r="H664" s="5" t="s">
        <v>2120</v>
      </c>
      <c r="I664" s="5"/>
      <c r="J664" s="7" t="str">
        <f t="shared" si="143"/>
        <v>Chain et al. 2005. Infect Immun. 73:8353-61</v>
      </c>
      <c r="K664" s="8" t="str">
        <f t="shared" si="144"/>
        <v>Brucella abortus 2308; accesion number NC_007618</v>
      </c>
      <c r="L664" s="3"/>
      <c r="M664" s="3"/>
      <c r="N664" s="3"/>
      <c r="O664" s="3"/>
      <c r="P664" s="3"/>
      <c r="Q664" s="3"/>
      <c r="R664" s="3"/>
      <c r="S664" s="3"/>
      <c r="T664" s="3"/>
      <c r="U664" s="3"/>
      <c r="V664" s="3"/>
      <c r="W664" s="3"/>
      <c r="X664" s="3"/>
      <c r="Y664" s="3"/>
      <c r="Z664" s="3"/>
    </row>
    <row r="665" ht="30.0" customHeight="1">
      <c r="A665" s="5" t="s">
        <v>2121</v>
      </c>
      <c r="B665" s="5" t="s">
        <v>2122</v>
      </c>
      <c r="C665" s="5" t="s">
        <v>2123</v>
      </c>
      <c r="D665" s="6"/>
      <c r="E665" s="5">
        <v>672041.0</v>
      </c>
      <c r="F665" s="5">
        <v>673375.0</v>
      </c>
      <c r="G665" s="5"/>
      <c r="H665" s="5" t="s">
        <v>2124</v>
      </c>
      <c r="I665" s="5" t="s">
        <v>2125</v>
      </c>
      <c r="J665" s="7" t="str">
        <f t="shared" si="143"/>
        <v>Chain et al. 2005. Infect Immun. 73:8353-61</v>
      </c>
      <c r="K665" s="8" t="str">
        <f t="shared" si="144"/>
        <v>Brucella abortus 2308; accesion number NC_007618</v>
      </c>
      <c r="L665" s="3"/>
      <c r="M665" s="3"/>
      <c r="N665" s="3"/>
      <c r="O665" s="3"/>
      <c r="P665" s="3"/>
      <c r="Q665" s="3"/>
      <c r="R665" s="3"/>
      <c r="S665" s="3"/>
      <c r="T665" s="3"/>
      <c r="U665" s="3"/>
      <c r="V665" s="3"/>
      <c r="W665" s="3"/>
      <c r="X665" s="3"/>
      <c r="Y665" s="3"/>
      <c r="Z665" s="3"/>
    </row>
    <row r="666" ht="30.0" customHeight="1">
      <c r="A666" s="5" t="s">
        <v>2126</v>
      </c>
      <c r="B666" s="5" t="s">
        <v>2126</v>
      </c>
      <c r="C666" s="5" t="s">
        <v>2127</v>
      </c>
      <c r="D666" s="6"/>
      <c r="E666" s="5">
        <v>673424.0</v>
      </c>
      <c r="F666" s="5">
        <v>674188.0</v>
      </c>
      <c r="G666" s="5" t="s">
        <v>35</v>
      </c>
      <c r="H666" s="5" t="s">
        <v>52</v>
      </c>
      <c r="I666" s="5"/>
      <c r="J666" s="7" t="str">
        <f t="shared" si="143"/>
        <v>Chain et al. 2005. Infect Immun. 73:8353-61</v>
      </c>
      <c r="K666" s="8" t="str">
        <f t="shared" si="144"/>
        <v>Brucella abortus 2308; accesion number NC_007618</v>
      </c>
      <c r="L666" s="3"/>
      <c r="M666" s="3"/>
      <c r="N666" s="3"/>
      <c r="O666" s="3"/>
      <c r="P666" s="3"/>
      <c r="Q666" s="3"/>
      <c r="R666" s="3"/>
      <c r="S666" s="3"/>
      <c r="T666" s="3"/>
      <c r="U666" s="3"/>
      <c r="V666" s="3"/>
      <c r="W666" s="3"/>
      <c r="X666" s="3"/>
      <c r="Y666" s="3"/>
      <c r="Z666" s="3"/>
    </row>
    <row r="667" ht="30.0" customHeight="1">
      <c r="A667" s="5" t="s">
        <v>2128</v>
      </c>
      <c r="B667" s="5" t="s">
        <v>2128</v>
      </c>
      <c r="C667" s="5" t="s">
        <v>2129</v>
      </c>
      <c r="D667" s="6"/>
      <c r="E667" s="5">
        <v>674237.0</v>
      </c>
      <c r="F667" s="5">
        <v>674503.0</v>
      </c>
      <c r="G667" s="5" t="s">
        <v>35</v>
      </c>
      <c r="H667" s="5" t="s">
        <v>52</v>
      </c>
      <c r="I667" s="5"/>
      <c r="J667" s="7" t="str">
        <f t="shared" si="143"/>
        <v>Chain et al. 2005. Infect Immun. 73:8353-61</v>
      </c>
      <c r="K667" s="8" t="str">
        <f t="shared" si="144"/>
        <v>Brucella abortus 2308; accesion number NC_007618</v>
      </c>
      <c r="L667" s="3"/>
      <c r="M667" s="3"/>
      <c r="N667" s="3"/>
      <c r="O667" s="3"/>
      <c r="P667" s="3"/>
      <c r="Q667" s="3"/>
      <c r="R667" s="3"/>
      <c r="S667" s="3"/>
      <c r="T667" s="3"/>
      <c r="U667" s="3"/>
      <c r="V667" s="3"/>
      <c r="W667" s="3"/>
      <c r="X667" s="3"/>
      <c r="Y667" s="3"/>
      <c r="Z667" s="3"/>
    </row>
    <row r="668" ht="30.0" customHeight="1">
      <c r="A668" s="5" t="s">
        <v>2130</v>
      </c>
      <c r="B668" s="5" t="s">
        <v>2130</v>
      </c>
      <c r="C668" s="5" t="s">
        <v>2131</v>
      </c>
      <c r="D668" s="6"/>
      <c r="E668" s="5">
        <v>674660.0</v>
      </c>
      <c r="F668" s="5">
        <v>675043.0</v>
      </c>
      <c r="G668" s="5" t="s">
        <v>35</v>
      </c>
      <c r="H668" s="5" t="s">
        <v>52</v>
      </c>
      <c r="I668" s="5"/>
      <c r="J668" s="7" t="str">
        <f t="shared" si="143"/>
        <v>Chain et al. 2005. Infect Immun. 73:8353-61</v>
      </c>
      <c r="K668" s="8" t="str">
        <f t="shared" si="144"/>
        <v>Brucella abortus 2308; accesion number NC_007618</v>
      </c>
      <c r="L668" s="3"/>
      <c r="M668" s="3"/>
      <c r="N668" s="3"/>
      <c r="O668" s="3"/>
      <c r="P668" s="3"/>
      <c r="Q668" s="3"/>
      <c r="R668" s="3"/>
      <c r="S668" s="3"/>
      <c r="T668" s="3"/>
      <c r="U668" s="3"/>
      <c r="V668" s="3"/>
      <c r="W668" s="3"/>
      <c r="X668" s="3"/>
      <c r="Y668" s="3"/>
      <c r="Z668" s="3"/>
    </row>
    <row r="669" ht="30.0" customHeight="1">
      <c r="A669" s="5" t="s">
        <v>2132</v>
      </c>
      <c r="B669" s="5" t="s">
        <v>2132</v>
      </c>
      <c r="C669" s="5" t="s">
        <v>2133</v>
      </c>
      <c r="D669" s="6"/>
      <c r="E669" s="5">
        <v>675123.0</v>
      </c>
      <c r="F669" s="5">
        <v>675566.0</v>
      </c>
      <c r="G669" s="5" t="s">
        <v>35</v>
      </c>
      <c r="H669" s="5" t="s">
        <v>2134</v>
      </c>
      <c r="I669" s="5"/>
      <c r="J669" s="7" t="str">
        <f t="shared" si="143"/>
        <v>Chain et al. 2005. Infect Immun. 73:8353-61</v>
      </c>
      <c r="K669" s="8" t="str">
        <f t="shared" si="144"/>
        <v>Brucella abortus 2308; accesion number NC_007618</v>
      </c>
      <c r="L669" s="3"/>
      <c r="M669" s="3"/>
      <c r="N669" s="3"/>
      <c r="O669" s="3"/>
      <c r="P669" s="3"/>
      <c r="Q669" s="3"/>
      <c r="R669" s="3"/>
      <c r="S669" s="3"/>
      <c r="T669" s="3"/>
      <c r="U669" s="3"/>
      <c r="V669" s="3"/>
      <c r="W669" s="3"/>
      <c r="X669" s="3"/>
      <c r="Y669" s="3"/>
      <c r="Z669" s="3"/>
    </row>
    <row r="670" ht="30.0" customHeight="1">
      <c r="A670" s="5" t="s">
        <v>2135</v>
      </c>
      <c r="B670" s="5" t="s">
        <v>2135</v>
      </c>
      <c r="C670" s="5" t="s">
        <v>2136</v>
      </c>
      <c r="D670" s="6"/>
      <c r="E670" s="5">
        <v>675652.0</v>
      </c>
      <c r="F670" s="5">
        <v>676431.0</v>
      </c>
      <c r="G670" s="5"/>
      <c r="H670" s="5" t="s">
        <v>52</v>
      </c>
      <c r="I670" s="5"/>
      <c r="J670" s="7" t="str">
        <f t="shared" si="143"/>
        <v>Chain et al. 2005. Infect Immun. 73:8353-61</v>
      </c>
      <c r="K670" s="8" t="str">
        <f t="shared" si="144"/>
        <v>Brucella abortus 2308; accesion number NC_007618</v>
      </c>
      <c r="L670" s="3"/>
      <c r="M670" s="3"/>
      <c r="N670" s="3"/>
      <c r="O670" s="3"/>
      <c r="P670" s="3"/>
      <c r="Q670" s="3"/>
      <c r="R670" s="3"/>
      <c r="S670" s="3"/>
      <c r="T670" s="3"/>
      <c r="U670" s="3"/>
      <c r="V670" s="3"/>
      <c r="W670" s="3"/>
      <c r="X670" s="3"/>
      <c r="Y670" s="3"/>
      <c r="Z670" s="3"/>
    </row>
    <row r="671" ht="30.0" customHeight="1">
      <c r="A671" s="5" t="s">
        <v>2137</v>
      </c>
      <c r="B671" s="5" t="s">
        <v>2137</v>
      </c>
      <c r="C671" s="5" t="s">
        <v>2138</v>
      </c>
      <c r="D671" s="6"/>
      <c r="E671" s="5">
        <v>676486.0</v>
      </c>
      <c r="F671" s="5">
        <v>677100.0</v>
      </c>
      <c r="G671" s="5"/>
      <c r="H671" s="5" t="s">
        <v>255</v>
      </c>
      <c r="I671" s="5"/>
      <c r="J671" s="7" t="str">
        <f t="shared" si="143"/>
        <v>Chain et al. 2005. Infect Immun. 73:8353-61</v>
      </c>
      <c r="K671" s="8" t="str">
        <f t="shared" si="144"/>
        <v>Brucella abortus 2308; accesion number NC_007618</v>
      </c>
      <c r="L671" s="3"/>
      <c r="M671" s="3"/>
      <c r="N671" s="3"/>
      <c r="O671" s="3"/>
      <c r="P671" s="3"/>
      <c r="Q671" s="3"/>
      <c r="R671" s="3"/>
      <c r="S671" s="3"/>
      <c r="T671" s="3"/>
      <c r="U671" s="3"/>
      <c r="V671" s="3"/>
      <c r="W671" s="3"/>
      <c r="X671" s="3"/>
      <c r="Y671" s="3"/>
      <c r="Z671" s="3"/>
    </row>
    <row r="672" ht="30.0" customHeight="1">
      <c r="A672" s="5" t="s">
        <v>2139</v>
      </c>
      <c r="B672" s="5" t="s">
        <v>2139</v>
      </c>
      <c r="C672" s="5" t="s">
        <v>2140</v>
      </c>
      <c r="D672" s="6"/>
      <c r="E672" s="5">
        <v>677077.0</v>
      </c>
      <c r="F672" s="5">
        <v>677244.0</v>
      </c>
      <c r="G672" s="5" t="s">
        <v>35</v>
      </c>
      <c r="H672" s="5" t="s">
        <v>52</v>
      </c>
      <c r="I672" s="5"/>
      <c r="J672" s="7" t="str">
        <f t="shared" si="143"/>
        <v>Chain et al. 2005. Infect Immun. 73:8353-61</v>
      </c>
      <c r="K672" s="8" t="str">
        <f t="shared" si="144"/>
        <v>Brucella abortus 2308; accesion number NC_007618</v>
      </c>
      <c r="L672" s="3"/>
      <c r="M672" s="3"/>
      <c r="N672" s="3"/>
      <c r="O672" s="3"/>
      <c r="P672" s="3"/>
      <c r="Q672" s="3"/>
      <c r="R672" s="3"/>
      <c r="S672" s="3"/>
      <c r="T672" s="3"/>
      <c r="U672" s="3"/>
      <c r="V672" s="3"/>
      <c r="W672" s="3"/>
      <c r="X672" s="3"/>
      <c r="Y672" s="3"/>
      <c r="Z672" s="3"/>
    </row>
    <row r="673" ht="30.0" customHeight="1">
      <c r="A673" s="5" t="s">
        <v>2141</v>
      </c>
      <c r="B673" s="5" t="s">
        <v>2141</v>
      </c>
      <c r="C673" s="5" t="s">
        <v>2142</v>
      </c>
      <c r="D673" s="6"/>
      <c r="E673" s="5">
        <v>677370.0</v>
      </c>
      <c r="F673" s="5">
        <v>677492.0</v>
      </c>
      <c r="G673" s="5"/>
      <c r="H673" s="5" t="s">
        <v>52</v>
      </c>
      <c r="I673" s="5"/>
      <c r="J673" s="7" t="str">
        <f t="shared" si="143"/>
        <v>Chain et al. 2005. Infect Immun. 73:8353-61</v>
      </c>
      <c r="K673" s="8" t="str">
        <f t="shared" si="144"/>
        <v>Brucella abortus 2308; accesion number NC_007618</v>
      </c>
      <c r="L673" s="3"/>
      <c r="M673" s="3"/>
      <c r="N673" s="3"/>
      <c r="O673" s="3"/>
      <c r="P673" s="3"/>
      <c r="Q673" s="3"/>
      <c r="R673" s="3"/>
      <c r="S673" s="3"/>
      <c r="T673" s="3"/>
      <c r="U673" s="3"/>
      <c r="V673" s="3"/>
      <c r="W673" s="3"/>
      <c r="X673" s="3"/>
      <c r="Y673" s="3"/>
      <c r="Z673" s="3"/>
    </row>
    <row r="674" ht="30.0" customHeight="1">
      <c r="A674" s="5" t="s">
        <v>2143</v>
      </c>
      <c r="B674" s="5" t="s">
        <v>2144</v>
      </c>
      <c r="C674" s="5" t="s">
        <v>2145</v>
      </c>
      <c r="D674" s="6"/>
      <c r="E674" s="5">
        <v>677611.0</v>
      </c>
      <c r="F674" s="5">
        <v>679131.0</v>
      </c>
      <c r="G674" s="5"/>
      <c r="H674" s="5" t="s">
        <v>2146</v>
      </c>
      <c r="I674" s="5" t="s">
        <v>2147</v>
      </c>
      <c r="J674" s="7" t="str">
        <f t="shared" si="143"/>
        <v>Chain et al. 2005. Infect Immun. 73:8353-61</v>
      </c>
      <c r="K674" s="8" t="str">
        <f t="shared" si="144"/>
        <v>Brucella abortus 2308; accesion number NC_007618</v>
      </c>
      <c r="L674" s="3"/>
      <c r="M674" s="3"/>
      <c r="N674" s="3"/>
      <c r="O674" s="3"/>
      <c r="P674" s="3"/>
      <c r="Q674" s="3"/>
      <c r="R674" s="3"/>
      <c r="S674" s="3"/>
      <c r="T674" s="3"/>
      <c r="U674" s="3"/>
      <c r="V674" s="3"/>
      <c r="W674" s="3"/>
      <c r="X674" s="3"/>
      <c r="Y674" s="3"/>
      <c r="Z674" s="3"/>
    </row>
    <row r="675" ht="30.0" customHeight="1">
      <c r="A675" s="5" t="s">
        <v>2148</v>
      </c>
      <c r="B675" s="5" t="s">
        <v>2148</v>
      </c>
      <c r="C675" s="5" t="s">
        <v>2149</v>
      </c>
      <c r="D675" s="6"/>
      <c r="E675" s="5">
        <v>679150.0</v>
      </c>
      <c r="F675" s="5">
        <v>679284.0</v>
      </c>
      <c r="G675" s="5"/>
      <c r="H675" s="5" t="s">
        <v>52</v>
      </c>
      <c r="I675" s="5"/>
      <c r="J675" s="7" t="str">
        <f t="shared" si="143"/>
        <v>Chain et al. 2005. Infect Immun. 73:8353-61</v>
      </c>
      <c r="K675" s="8" t="str">
        <f t="shared" si="144"/>
        <v>Brucella abortus 2308; accesion number NC_007618</v>
      </c>
      <c r="L675" s="3"/>
      <c r="M675" s="3"/>
      <c r="N675" s="3"/>
      <c r="O675" s="3"/>
      <c r="P675" s="3"/>
      <c r="Q675" s="3"/>
      <c r="R675" s="3"/>
      <c r="S675" s="3"/>
      <c r="T675" s="3"/>
      <c r="U675" s="3"/>
      <c r="V675" s="3"/>
      <c r="W675" s="3"/>
      <c r="X675" s="3"/>
      <c r="Y675" s="3"/>
      <c r="Z675" s="3"/>
    </row>
    <row r="676" ht="30.0" customHeight="1">
      <c r="A676" s="5" t="s">
        <v>2150</v>
      </c>
      <c r="B676" s="5" t="s">
        <v>2150</v>
      </c>
      <c r="C676" s="5" t="s">
        <v>2151</v>
      </c>
      <c r="D676" s="6"/>
      <c r="E676" s="5">
        <v>679284.0</v>
      </c>
      <c r="F676" s="5">
        <v>679418.0</v>
      </c>
      <c r="G676" s="5"/>
      <c r="H676" s="5" t="s">
        <v>2152</v>
      </c>
      <c r="I676" s="5"/>
      <c r="J676" s="7" t="str">
        <f t="shared" si="143"/>
        <v>Chain et al. 2005. Infect Immun. 73:8353-61</v>
      </c>
      <c r="K676" s="8" t="str">
        <f t="shared" si="144"/>
        <v>Brucella abortus 2308; accesion number NC_007618</v>
      </c>
      <c r="L676" s="3"/>
      <c r="M676" s="3"/>
      <c r="N676" s="3"/>
      <c r="O676" s="3"/>
      <c r="P676" s="3"/>
      <c r="Q676" s="3"/>
      <c r="R676" s="3"/>
      <c r="S676" s="3"/>
      <c r="T676" s="3"/>
      <c r="U676" s="3"/>
      <c r="V676" s="3"/>
      <c r="W676" s="3"/>
      <c r="X676" s="3"/>
      <c r="Y676" s="3"/>
      <c r="Z676" s="3"/>
    </row>
    <row r="677" ht="30.0" customHeight="1">
      <c r="A677" s="5" t="s">
        <v>2153</v>
      </c>
      <c r="B677" s="5" t="s">
        <v>2153</v>
      </c>
      <c r="C677" s="5" t="s">
        <v>2154</v>
      </c>
      <c r="D677" s="6"/>
      <c r="E677" s="5">
        <v>679418.0</v>
      </c>
      <c r="F677" s="5">
        <v>679552.0</v>
      </c>
      <c r="G677" s="5"/>
      <c r="H677" s="5" t="s">
        <v>52</v>
      </c>
      <c r="I677" s="5"/>
      <c r="J677" s="7" t="str">
        <f t="shared" si="143"/>
        <v>Chain et al. 2005. Infect Immun. 73:8353-61</v>
      </c>
      <c r="K677" s="8" t="str">
        <f t="shared" si="144"/>
        <v>Brucella abortus 2308; accesion number NC_007618</v>
      </c>
      <c r="L677" s="3"/>
      <c r="M677" s="3"/>
      <c r="N677" s="3"/>
      <c r="O677" s="3"/>
      <c r="P677" s="3"/>
      <c r="Q677" s="3"/>
      <c r="R677" s="3"/>
      <c r="S677" s="3"/>
      <c r="T677" s="3"/>
      <c r="U677" s="3"/>
      <c r="V677" s="3"/>
      <c r="W677" s="3"/>
      <c r="X677" s="3"/>
      <c r="Y677" s="3"/>
      <c r="Z677" s="3"/>
    </row>
    <row r="678" ht="30.0" customHeight="1">
      <c r="A678" s="5" t="s">
        <v>2155</v>
      </c>
      <c r="B678" s="5" t="s">
        <v>2155</v>
      </c>
      <c r="C678" s="5" t="s">
        <v>2156</v>
      </c>
      <c r="D678" s="6"/>
      <c r="E678" s="5">
        <v>679552.0</v>
      </c>
      <c r="F678" s="5">
        <v>681165.0</v>
      </c>
      <c r="G678" s="5"/>
      <c r="H678" s="5" t="s">
        <v>2157</v>
      </c>
      <c r="I678" s="5"/>
      <c r="J678" s="7" t="str">
        <f t="shared" si="143"/>
        <v>Chain et al. 2005. Infect Immun. 73:8353-61</v>
      </c>
      <c r="K678" s="8" t="str">
        <f t="shared" si="144"/>
        <v>Brucella abortus 2308; accesion number NC_007618</v>
      </c>
      <c r="L678" s="3"/>
      <c r="M678" s="3"/>
      <c r="N678" s="3"/>
      <c r="O678" s="3"/>
      <c r="P678" s="3"/>
      <c r="Q678" s="3"/>
      <c r="R678" s="3"/>
      <c r="S678" s="3"/>
      <c r="T678" s="3"/>
      <c r="U678" s="3"/>
      <c r="V678" s="3"/>
      <c r="W678" s="3"/>
      <c r="X678" s="3"/>
      <c r="Y678" s="3"/>
      <c r="Z678" s="3"/>
    </row>
    <row r="679" ht="30.0" customHeight="1">
      <c r="A679" s="5" t="s">
        <v>2158</v>
      </c>
      <c r="B679" s="5" t="s">
        <v>2158</v>
      </c>
      <c r="C679" s="5" t="s">
        <v>2159</v>
      </c>
      <c r="D679" s="6"/>
      <c r="E679" s="5">
        <v>681412.0</v>
      </c>
      <c r="F679" s="5">
        <v>682332.0</v>
      </c>
      <c r="G679" s="5"/>
      <c r="H679" s="5" t="s">
        <v>52</v>
      </c>
      <c r="I679" s="5"/>
      <c r="J679" s="7" t="str">
        <f t="shared" si="143"/>
        <v>Chain et al. 2005. Infect Immun. 73:8353-61</v>
      </c>
      <c r="K679" s="8" t="str">
        <f t="shared" si="144"/>
        <v>Brucella abortus 2308; accesion number NC_007618</v>
      </c>
      <c r="L679" s="3"/>
      <c r="M679" s="3"/>
      <c r="N679" s="3"/>
      <c r="O679" s="3"/>
      <c r="P679" s="3"/>
      <c r="Q679" s="3"/>
      <c r="R679" s="3"/>
      <c r="S679" s="3"/>
      <c r="T679" s="3"/>
      <c r="U679" s="3"/>
      <c r="V679" s="3"/>
      <c r="W679" s="3"/>
      <c r="X679" s="3"/>
      <c r="Y679" s="3"/>
      <c r="Z679" s="3"/>
    </row>
    <row r="680" ht="30.0" customHeight="1">
      <c r="A680" s="5" t="s">
        <v>2160</v>
      </c>
      <c r="B680" s="5" t="s">
        <v>2160</v>
      </c>
      <c r="C680" s="5" t="s">
        <v>2161</v>
      </c>
      <c r="D680" s="6"/>
      <c r="E680" s="5">
        <v>682465.0</v>
      </c>
      <c r="F680" s="5">
        <v>684198.0</v>
      </c>
      <c r="G680" s="5"/>
      <c r="H680" s="5" t="s">
        <v>2162</v>
      </c>
      <c r="I680" s="5"/>
      <c r="J680" s="7" t="str">
        <f t="shared" si="143"/>
        <v>Chain et al. 2005. Infect Immun. 73:8353-61</v>
      </c>
      <c r="K680" s="8" t="str">
        <f t="shared" si="144"/>
        <v>Brucella abortus 2308; accesion number NC_007618</v>
      </c>
      <c r="L680" s="3"/>
      <c r="M680" s="3"/>
      <c r="N680" s="3"/>
      <c r="O680" s="3"/>
      <c r="P680" s="3"/>
      <c r="Q680" s="3"/>
      <c r="R680" s="3"/>
      <c r="S680" s="3"/>
      <c r="T680" s="3"/>
      <c r="U680" s="3"/>
      <c r="V680" s="3"/>
      <c r="W680" s="3"/>
      <c r="X680" s="3"/>
      <c r="Y680" s="3"/>
      <c r="Z680" s="3"/>
    </row>
    <row r="681" ht="30.0" customHeight="1">
      <c r="A681" s="5" t="s">
        <v>2163</v>
      </c>
      <c r="B681" s="5" t="s">
        <v>2164</v>
      </c>
      <c r="C681" s="5" t="s">
        <v>2165</v>
      </c>
      <c r="D681" s="6"/>
      <c r="E681" s="5">
        <v>684266.0</v>
      </c>
      <c r="F681" s="5">
        <v>685096.0</v>
      </c>
      <c r="G681" s="5" t="s">
        <v>35</v>
      </c>
      <c r="H681" s="5" t="s">
        <v>2166</v>
      </c>
      <c r="I681" s="5" t="s">
        <v>2167</v>
      </c>
      <c r="J681" s="7" t="str">
        <f t="shared" si="143"/>
        <v>Chain et al. 2005. Infect Immun. 73:8353-61</v>
      </c>
      <c r="K681" s="8" t="str">
        <f t="shared" si="144"/>
        <v>Brucella abortus 2308; accesion number NC_007618</v>
      </c>
      <c r="L681" s="3"/>
      <c r="M681" s="3"/>
      <c r="N681" s="3"/>
      <c r="O681" s="3"/>
      <c r="P681" s="3"/>
      <c r="Q681" s="3"/>
      <c r="R681" s="3"/>
      <c r="S681" s="3"/>
      <c r="T681" s="3"/>
      <c r="U681" s="3"/>
      <c r="V681" s="3"/>
      <c r="W681" s="3"/>
      <c r="X681" s="3"/>
      <c r="Y681" s="3"/>
      <c r="Z681" s="3"/>
    </row>
    <row r="682" ht="30.0" customHeight="1">
      <c r="A682" s="5" t="s">
        <v>2168</v>
      </c>
      <c r="B682" s="5" t="s">
        <v>2169</v>
      </c>
      <c r="C682" s="5" t="s">
        <v>2170</v>
      </c>
      <c r="D682" s="6"/>
      <c r="E682" s="5">
        <v>685093.0</v>
      </c>
      <c r="F682" s="5">
        <v>686124.0</v>
      </c>
      <c r="G682" s="5" t="s">
        <v>35</v>
      </c>
      <c r="H682" s="5" t="s">
        <v>2171</v>
      </c>
      <c r="I682" s="5" t="s">
        <v>2172</v>
      </c>
      <c r="J682" s="7" t="str">
        <f t="shared" si="143"/>
        <v>Chain et al. 2005. Infect Immun. 73:8353-61</v>
      </c>
      <c r="K682" s="8" t="str">
        <f t="shared" si="144"/>
        <v>Brucella abortus 2308; accesion number NC_007618</v>
      </c>
      <c r="L682" s="3"/>
      <c r="M682" s="3"/>
      <c r="N682" s="3"/>
      <c r="O682" s="3"/>
      <c r="P682" s="3"/>
      <c r="Q682" s="3"/>
      <c r="R682" s="3"/>
      <c r="S682" s="3"/>
      <c r="T682" s="3"/>
      <c r="U682" s="3"/>
      <c r="V682" s="3"/>
      <c r="W682" s="3"/>
      <c r="X682" s="3"/>
      <c r="Y682" s="3"/>
      <c r="Z682" s="3"/>
    </row>
    <row r="683" ht="30.0" customHeight="1">
      <c r="A683" s="5" t="s">
        <v>2173</v>
      </c>
      <c r="B683" s="5" t="s">
        <v>2173</v>
      </c>
      <c r="C683" s="5" t="s">
        <v>2174</v>
      </c>
      <c r="D683" s="6"/>
      <c r="E683" s="5">
        <v>686189.0</v>
      </c>
      <c r="F683" s="5">
        <v>687145.0</v>
      </c>
      <c r="G683" s="5" t="s">
        <v>35</v>
      </c>
      <c r="H683" s="5" t="s">
        <v>2175</v>
      </c>
      <c r="I683" s="5"/>
      <c r="J683" s="7" t="str">
        <f t="shared" si="143"/>
        <v>Chain et al. 2005. Infect Immun. 73:8353-61</v>
      </c>
      <c r="K683" s="8" t="str">
        <f t="shared" si="144"/>
        <v>Brucella abortus 2308; accesion number NC_007618</v>
      </c>
      <c r="L683" s="3"/>
      <c r="M683" s="3"/>
      <c r="N683" s="3"/>
      <c r="O683" s="3"/>
      <c r="P683" s="3"/>
      <c r="Q683" s="3"/>
      <c r="R683" s="3"/>
      <c r="S683" s="3"/>
      <c r="T683" s="3"/>
      <c r="U683" s="3"/>
      <c r="V683" s="3"/>
      <c r="W683" s="3"/>
      <c r="X683" s="3"/>
      <c r="Y683" s="3"/>
      <c r="Z683" s="3"/>
    </row>
    <row r="684" ht="30.0" customHeight="1">
      <c r="A684" s="5" t="s">
        <v>2176</v>
      </c>
      <c r="B684" s="5" t="s">
        <v>2177</v>
      </c>
      <c r="C684" s="5" t="s">
        <v>2178</v>
      </c>
      <c r="D684" s="6"/>
      <c r="E684" s="5">
        <v>687473.0</v>
      </c>
      <c r="F684" s="5">
        <v>689851.0</v>
      </c>
      <c r="G684" s="5" t="s">
        <v>35</v>
      </c>
      <c r="H684" s="5" t="s">
        <v>2179</v>
      </c>
      <c r="I684" s="5"/>
      <c r="J684" s="7" t="str">
        <f t="shared" si="143"/>
        <v>Chain et al. 2005. Infect Immun. 73:8353-61</v>
      </c>
      <c r="K684" s="8" t="str">
        <f t="shared" si="144"/>
        <v>Brucella abortus 2308; accesion number NC_007618</v>
      </c>
      <c r="L684" s="3"/>
      <c r="M684" s="3"/>
      <c r="N684" s="3"/>
      <c r="O684" s="3"/>
      <c r="P684" s="3"/>
      <c r="Q684" s="3"/>
      <c r="R684" s="3"/>
      <c r="S684" s="3"/>
      <c r="T684" s="3"/>
      <c r="U684" s="3"/>
      <c r="V684" s="3"/>
      <c r="W684" s="3"/>
      <c r="X684" s="3"/>
      <c r="Y684" s="3"/>
      <c r="Z684" s="3"/>
    </row>
    <row r="685" ht="30.0" customHeight="1">
      <c r="A685" s="5" t="s">
        <v>2180</v>
      </c>
      <c r="B685" s="5" t="s">
        <v>2181</v>
      </c>
      <c r="C685" s="5" t="s">
        <v>2182</v>
      </c>
      <c r="D685" s="6"/>
      <c r="E685" s="5">
        <v>689872.0</v>
      </c>
      <c r="F685" s="5">
        <v>690960.0</v>
      </c>
      <c r="G685" s="5" t="s">
        <v>35</v>
      </c>
      <c r="H685" s="5" t="s">
        <v>2183</v>
      </c>
      <c r="I685" s="5"/>
      <c r="J685" s="7" t="str">
        <f t="shared" si="143"/>
        <v>Chain et al. 2005. Infect Immun. 73:8353-61</v>
      </c>
      <c r="K685" s="8" t="str">
        <f t="shared" si="144"/>
        <v>Brucella abortus 2308; accesion number NC_007618</v>
      </c>
      <c r="L685" s="3"/>
      <c r="M685" s="3"/>
      <c r="N685" s="3"/>
      <c r="O685" s="3"/>
      <c r="P685" s="3"/>
      <c r="Q685" s="3"/>
      <c r="R685" s="3"/>
      <c r="S685" s="3"/>
      <c r="T685" s="3"/>
      <c r="U685" s="3"/>
      <c r="V685" s="3"/>
      <c r="W685" s="3"/>
      <c r="X685" s="3"/>
      <c r="Y685" s="3"/>
      <c r="Z685" s="3"/>
    </row>
    <row r="686" ht="30.0" customHeight="1">
      <c r="A686" s="5" t="s">
        <v>2184</v>
      </c>
      <c r="B686" s="5" t="s">
        <v>2185</v>
      </c>
      <c r="C686" s="5" t="s">
        <v>2186</v>
      </c>
      <c r="D686" s="6"/>
      <c r="E686" s="5">
        <v>690957.0</v>
      </c>
      <c r="F686" s="5">
        <v>692165.0</v>
      </c>
      <c r="G686" s="5" t="s">
        <v>35</v>
      </c>
      <c r="H686" s="5" t="s">
        <v>2183</v>
      </c>
      <c r="I686" s="5"/>
      <c r="J686" s="7" t="str">
        <f t="shared" si="143"/>
        <v>Chain et al. 2005. Infect Immun. 73:8353-61</v>
      </c>
      <c r="K686" s="8" t="str">
        <f t="shared" si="144"/>
        <v>Brucella abortus 2308; accesion number NC_007618</v>
      </c>
      <c r="L686" s="3"/>
      <c r="M686" s="3"/>
      <c r="N686" s="3"/>
      <c r="O686" s="3"/>
      <c r="P686" s="3"/>
      <c r="Q686" s="3"/>
      <c r="R686" s="3"/>
      <c r="S686" s="3"/>
      <c r="T686" s="3"/>
      <c r="U686" s="3"/>
      <c r="V686" s="3"/>
      <c r="W686" s="3"/>
      <c r="X686" s="3"/>
      <c r="Y686" s="3"/>
      <c r="Z686" s="3"/>
    </row>
    <row r="687" ht="30.0" customHeight="1">
      <c r="A687" s="5" t="s">
        <v>2187</v>
      </c>
      <c r="B687" s="5" t="s">
        <v>2187</v>
      </c>
      <c r="C687" s="5" t="s">
        <v>2188</v>
      </c>
      <c r="D687" s="6"/>
      <c r="E687" s="5">
        <v>692575.0</v>
      </c>
      <c r="F687" s="5">
        <v>694068.0</v>
      </c>
      <c r="G687" s="5"/>
      <c r="H687" s="5" t="s">
        <v>2189</v>
      </c>
      <c r="I687" s="5" t="s">
        <v>2190</v>
      </c>
      <c r="J687" s="7" t="str">
        <f t="shared" si="143"/>
        <v>Chain et al. 2005. Infect Immun. 73:8353-61</v>
      </c>
      <c r="K687" s="8" t="str">
        <f t="shared" si="144"/>
        <v>Brucella abortus 2308; accesion number NC_007618</v>
      </c>
      <c r="L687" s="3"/>
      <c r="M687" s="3"/>
      <c r="N687" s="3"/>
      <c r="O687" s="3"/>
      <c r="P687" s="3"/>
      <c r="Q687" s="3"/>
      <c r="R687" s="3"/>
      <c r="S687" s="3"/>
      <c r="T687" s="3"/>
      <c r="U687" s="3"/>
      <c r="V687" s="3"/>
      <c r="W687" s="3"/>
      <c r="X687" s="3"/>
      <c r="Y687" s="3"/>
      <c r="Z687" s="3"/>
    </row>
    <row r="688" ht="30.0" customHeight="1">
      <c r="A688" s="5" t="s">
        <v>2191</v>
      </c>
      <c r="B688" s="5" t="s">
        <v>2191</v>
      </c>
      <c r="C688" s="5" t="s">
        <v>2192</v>
      </c>
      <c r="D688" s="6"/>
      <c r="E688" s="5">
        <v>694140.0</v>
      </c>
      <c r="F688" s="5">
        <v>694589.0</v>
      </c>
      <c r="G688" s="5"/>
      <c r="H688" s="5" t="s">
        <v>2193</v>
      </c>
      <c r="I688" s="5" t="s">
        <v>2194</v>
      </c>
      <c r="J688" s="7" t="str">
        <f t="shared" si="143"/>
        <v>Chain et al. 2005. Infect Immun. 73:8353-61</v>
      </c>
      <c r="K688" s="8" t="str">
        <f t="shared" si="144"/>
        <v>Brucella abortus 2308; accesion number NC_007618</v>
      </c>
      <c r="L688" s="3"/>
      <c r="M688" s="3"/>
      <c r="N688" s="3"/>
      <c r="O688" s="3"/>
      <c r="P688" s="3"/>
      <c r="Q688" s="3"/>
      <c r="R688" s="3"/>
      <c r="S688" s="3"/>
      <c r="T688" s="3"/>
      <c r="U688" s="3"/>
      <c r="V688" s="3"/>
      <c r="W688" s="3"/>
      <c r="X688" s="3"/>
      <c r="Y688" s="3"/>
      <c r="Z688" s="3"/>
    </row>
    <row r="689" ht="30.0" customHeight="1">
      <c r="A689" s="5" t="s">
        <v>2195</v>
      </c>
      <c r="B689" s="5" t="s">
        <v>2196</v>
      </c>
      <c r="C689" s="5" t="s">
        <v>2197</v>
      </c>
      <c r="D689" s="6"/>
      <c r="E689" s="5">
        <v>694589.0</v>
      </c>
      <c r="F689" s="5">
        <v>695152.0</v>
      </c>
      <c r="G689" s="5"/>
      <c r="H689" s="5" t="s">
        <v>2087</v>
      </c>
      <c r="I689" s="5" t="s">
        <v>2198</v>
      </c>
      <c r="J689" s="11" t="str">
        <f>HYPERLINK("http://www.ncbi.nlm.nih.gov/pubmed/23950720","Myeni et al. 2013. PLoS Pathog. 9(8):e1003556")</f>
        <v>Myeni et al. 2013. PLoS Pathog. 9(8):e1003556</v>
      </c>
      <c r="K689" s="3"/>
      <c r="L689" s="3"/>
      <c r="M689" s="3"/>
      <c r="N689" s="3"/>
      <c r="O689" s="3"/>
      <c r="P689" s="3"/>
      <c r="Q689" s="3"/>
      <c r="R689" s="3"/>
      <c r="S689" s="3"/>
      <c r="T689" s="3"/>
      <c r="U689" s="3"/>
      <c r="V689" s="3"/>
      <c r="W689" s="3"/>
      <c r="X689" s="3"/>
      <c r="Y689" s="3"/>
      <c r="Z689" s="3"/>
    </row>
    <row r="690" ht="30.0" customHeight="1">
      <c r="A690" s="5" t="s">
        <v>2199</v>
      </c>
      <c r="B690" s="5" t="s">
        <v>2199</v>
      </c>
      <c r="C690" s="5" t="s">
        <v>2200</v>
      </c>
      <c r="D690" s="6"/>
      <c r="E690" s="5">
        <v>695229.0</v>
      </c>
      <c r="F690" s="5">
        <v>697112.0</v>
      </c>
      <c r="G690" s="5" t="s">
        <v>35</v>
      </c>
      <c r="H690" s="5" t="s">
        <v>2201</v>
      </c>
      <c r="I690" s="5"/>
      <c r="J690" s="7" t="str">
        <f t="shared" ref="J690:J698" si="145">HYPERLINK("http://www.ncbi.nlm.nih.gov/pubmed/?term=16299333","Chain et al. 2005. Infect Immun. 73:8353-61")</f>
        <v>Chain et al. 2005. Infect Immun. 73:8353-61</v>
      </c>
      <c r="K690" s="8" t="str">
        <f t="shared" ref="K690:K698" si="146">HYPERLINK("http://www.ncbi.nlm.nih.gov/nuccore/NC_007618","Brucella abortus 2308; accesion number NC_007618")</f>
        <v>Brucella abortus 2308; accesion number NC_007618</v>
      </c>
      <c r="L690" s="3"/>
      <c r="M690" s="3"/>
      <c r="N690" s="3"/>
      <c r="O690" s="3"/>
      <c r="P690" s="3"/>
      <c r="Q690" s="3"/>
      <c r="R690" s="3"/>
      <c r="S690" s="3"/>
      <c r="T690" s="3"/>
      <c r="U690" s="3"/>
      <c r="V690" s="3"/>
      <c r="W690" s="3"/>
      <c r="X690" s="3"/>
      <c r="Y690" s="3"/>
      <c r="Z690" s="3"/>
    </row>
    <row r="691" ht="30.0" customHeight="1">
      <c r="A691" s="5" t="s">
        <v>2202</v>
      </c>
      <c r="B691" s="5" t="s">
        <v>2202</v>
      </c>
      <c r="C691" s="5" t="s">
        <v>2203</v>
      </c>
      <c r="D691" s="6"/>
      <c r="E691" s="5">
        <v>697155.0</v>
      </c>
      <c r="F691" s="5">
        <v>697667.0</v>
      </c>
      <c r="G691" s="5" t="s">
        <v>35</v>
      </c>
      <c r="H691" s="5" t="s">
        <v>1366</v>
      </c>
      <c r="I691" s="5"/>
      <c r="J691" s="7" t="str">
        <f t="shared" si="145"/>
        <v>Chain et al. 2005. Infect Immun. 73:8353-61</v>
      </c>
      <c r="K691" s="8" t="str">
        <f t="shared" si="146"/>
        <v>Brucella abortus 2308; accesion number NC_007618</v>
      </c>
      <c r="L691" s="3"/>
      <c r="M691" s="3"/>
      <c r="N691" s="3"/>
      <c r="O691" s="3"/>
      <c r="P691" s="3"/>
      <c r="Q691" s="3"/>
      <c r="R691" s="3"/>
      <c r="S691" s="3"/>
      <c r="T691" s="3"/>
      <c r="U691" s="3"/>
      <c r="V691" s="3"/>
      <c r="W691" s="3"/>
      <c r="X691" s="3"/>
      <c r="Y691" s="3"/>
      <c r="Z691" s="3"/>
    </row>
    <row r="692" ht="30.0" customHeight="1">
      <c r="A692" s="5" t="s">
        <v>2204</v>
      </c>
      <c r="B692" s="5" t="s">
        <v>2205</v>
      </c>
      <c r="C692" s="5" t="s">
        <v>2206</v>
      </c>
      <c r="D692" s="6"/>
      <c r="E692" s="5">
        <v>697896.0</v>
      </c>
      <c r="F692" s="5">
        <v>698318.0</v>
      </c>
      <c r="G692" s="5"/>
      <c r="H692" s="5" t="s">
        <v>2207</v>
      </c>
      <c r="I692" s="5" t="s">
        <v>2208</v>
      </c>
      <c r="J692" s="7" t="str">
        <f t="shared" si="145"/>
        <v>Chain et al. 2005. Infect Immun. 73:8353-61</v>
      </c>
      <c r="K692" s="8" t="str">
        <f t="shared" si="146"/>
        <v>Brucella abortus 2308; accesion number NC_007618</v>
      </c>
      <c r="L692" s="3"/>
      <c r="M692" s="3"/>
      <c r="N692" s="3"/>
      <c r="O692" s="3"/>
      <c r="P692" s="3"/>
      <c r="Q692" s="3"/>
      <c r="R692" s="3"/>
      <c r="S692" s="3"/>
      <c r="T692" s="3"/>
      <c r="U692" s="3"/>
      <c r="V692" s="3"/>
      <c r="W692" s="3"/>
      <c r="X692" s="3"/>
      <c r="Y692" s="3"/>
      <c r="Z692" s="3"/>
    </row>
    <row r="693" ht="30.0" customHeight="1">
      <c r="A693" s="5" t="s">
        <v>2209</v>
      </c>
      <c r="B693" s="5" t="s">
        <v>2209</v>
      </c>
      <c r="C693" s="5" t="s">
        <v>2210</v>
      </c>
      <c r="D693" s="6"/>
      <c r="E693" s="5">
        <v>698415.0</v>
      </c>
      <c r="F693" s="5">
        <v>699230.0</v>
      </c>
      <c r="G693" s="5" t="s">
        <v>35</v>
      </c>
      <c r="H693" s="5" t="s">
        <v>52</v>
      </c>
      <c r="I693" s="5"/>
      <c r="J693" s="7" t="str">
        <f t="shared" si="145"/>
        <v>Chain et al. 2005. Infect Immun. 73:8353-61</v>
      </c>
      <c r="K693" s="8" t="str">
        <f t="shared" si="146"/>
        <v>Brucella abortus 2308; accesion number NC_007618</v>
      </c>
      <c r="L693" s="3"/>
      <c r="M693" s="3"/>
      <c r="N693" s="3"/>
      <c r="O693" s="3"/>
      <c r="P693" s="3"/>
      <c r="Q693" s="3"/>
      <c r="R693" s="3"/>
      <c r="S693" s="3"/>
      <c r="T693" s="3"/>
      <c r="U693" s="3"/>
      <c r="V693" s="3"/>
      <c r="W693" s="3"/>
      <c r="X693" s="3"/>
      <c r="Y693" s="3"/>
      <c r="Z693" s="3"/>
    </row>
    <row r="694" ht="30.0" customHeight="1">
      <c r="A694" s="5" t="s">
        <v>2211</v>
      </c>
      <c r="B694" s="5" t="s">
        <v>2212</v>
      </c>
      <c r="C694" s="5" t="s">
        <v>2213</v>
      </c>
      <c r="D694" s="6"/>
      <c r="E694" s="5">
        <v>699467.0</v>
      </c>
      <c r="F694" s="5">
        <v>699958.0</v>
      </c>
      <c r="G694" s="5" t="s">
        <v>35</v>
      </c>
      <c r="H694" s="5" t="s">
        <v>2214</v>
      </c>
      <c r="I694" s="5"/>
      <c r="J694" s="7" t="str">
        <f t="shared" si="145"/>
        <v>Chain et al. 2005. Infect Immun. 73:8353-61</v>
      </c>
      <c r="K694" s="8" t="str">
        <f t="shared" si="146"/>
        <v>Brucella abortus 2308; accesion number NC_007618</v>
      </c>
      <c r="L694" s="3"/>
      <c r="M694" s="3"/>
      <c r="N694" s="3"/>
      <c r="O694" s="3"/>
      <c r="P694" s="3"/>
      <c r="Q694" s="3"/>
      <c r="R694" s="3"/>
      <c r="S694" s="3"/>
      <c r="T694" s="3"/>
      <c r="U694" s="3"/>
      <c r="V694" s="3"/>
      <c r="W694" s="3"/>
      <c r="X694" s="3"/>
      <c r="Y694" s="3"/>
      <c r="Z694" s="3"/>
    </row>
    <row r="695" ht="30.0" customHeight="1">
      <c r="A695" s="5" t="s">
        <v>2215</v>
      </c>
      <c r="B695" s="5" t="s">
        <v>2216</v>
      </c>
      <c r="C695" s="5" t="s">
        <v>2217</v>
      </c>
      <c r="D695" s="6"/>
      <c r="E695" s="5">
        <v>699960.0</v>
      </c>
      <c r="F695" s="5">
        <v>700217.0</v>
      </c>
      <c r="G695" s="5" t="s">
        <v>35</v>
      </c>
      <c r="H695" s="5" t="s">
        <v>2218</v>
      </c>
      <c r="I695" s="5"/>
      <c r="J695" s="7" t="str">
        <f t="shared" si="145"/>
        <v>Chain et al. 2005. Infect Immun. 73:8353-61</v>
      </c>
      <c r="K695" s="8" t="str">
        <f t="shared" si="146"/>
        <v>Brucella abortus 2308; accesion number NC_007618</v>
      </c>
      <c r="L695" s="3"/>
      <c r="M695" s="3"/>
      <c r="N695" s="3"/>
      <c r="O695" s="3"/>
      <c r="P695" s="3"/>
      <c r="Q695" s="3"/>
      <c r="R695" s="3"/>
      <c r="S695" s="3"/>
      <c r="T695" s="3"/>
      <c r="U695" s="3"/>
      <c r="V695" s="3"/>
      <c r="W695" s="3"/>
      <c r="X695" s="3"/>
      <c r="Y695" s="3"/>
      <c r="Z695" s="3"/>
    </row>
    <row r="696" ht="30.0" customHeight="1">
      <c r="A696" s="5" t="s">
        <v>2219</v>
      </c>
      <c r="B696" s="5" t="s">
        <v>2220</v>
      </c>
      <c r="C696" s="5" t="s">
        <v>2221</v>
      </c>
      <c r="D696" s="6"/>
      <c r="E696" s="5">
        <v>700222.0</v>
      </c>
      <c r="F696" s="5">
        <v>700806.0</v>
      </c>
      <c r="G696" s="5" t="s">
        <v>35</v>
      </c>
      <c r="H696" s="5" t="s">
        <v>1463</v>
      </c>
      <c r="I696" s="5"/>
      <c r="J696" s="7" t="str">
        <f t="shared" si="145"/>
        <v>Chain et al. 2005. Infect Immun. 73:8353-61</v>
      </c>
      <c r="K696" s="8" t="str">
        <f t="shared" si="146"/>
        <v>Brucella abortus 2308; accesion number NC_007618</v>
      </c>
      <c r="L696" s="3"/>
      <c r="M696" s="3"/>
      <c r="N696" s="3"/>
      <c r="O696" s="3"/>
      <c r="P696" s="3"/>
      <c r="Q696" s="3"/>
      <c r="R696" s="3"/>
      <c r="S696" s="3"/>
      <c r="T696" s="3"/>
      <c r="U696" s="3"/>
      <c r="V696" s="3"/>
      <c r="W696" s="3"/>
      <c r="X696" s="3"/>
      <c r="Y696" s="3"/>
      <c r="Z696" s="3"/>
    </row>
    <row r="697" ht="30.0" customHeight="1">
      <c r="A697" s="5" t="s">
        <v>2222</v>
      </c>
      <c r="B697" s="5" t="s">
        <v>2223</v>
      </c>
      <c r="C697" s="5" t="s">
        <v>2224</v>
      </c>
      <c r="D697" s="6"/>
      <c r="E697" s="5">
        <v>700925.0</v>
      </c>
      <c r="F697" s="5">
        <v>702997.0</v>
      </c>
      <c r="G697" s="5" t="s">
        <v>35</v>
      </c>
      <c r="H697" s="5" t="s">
        <v>2225</v>
      </c>
      <c r="I697" s="5" t="s">
        <v>2226</v>
      </c>
      <c r="J697" s="7" t="str">
        <f t="shared" si="145"/>
        <v>Chain et al. 2005. Infect Immun. 73:8353-61</v>
      </c>
      <c r="K697" s="8" t="str">
        <f t="shared" si="146"/>
        <v>Brucella abortus 2308; accesion number NC_007618</v>
      </c>
      <c r="L697" s="3"/>
      <c r="M697" s="3"/>
      <c r="N697" s="3"/>
      <c r="O697" s="3"/>
      <c r="P697" s="3"/>
      <c r="Q697" s="3"/>
      <c r="R697" s="3"/>
      <c r="S697" s="3"/>
      <c r="T697" s="3"/>
      <c r="U697" s="3"/>
      <c r="V697" s="3"/>
      <c r="W697" s="3"/>
      <c r="X697" s="3"/>
      <c r="Y697" s="3"/>
      <c r="Z697" s="3"/>
    </row>
    <row r="698" ht="30.0" customHeight="1">
      <c r="A698" s="5" t="s">
        <v>2227</v>
      </c>
      <c r="B698" s="5" t="s">
        <v>2227</v>
      </c>
      <c r="C698" s="5" t="s">
        <v>2228</v>
      </c>
      <c r="D698" s="6"/>
      <c r="E698" s="5">
        <v>702997.0</v>
      </c>
      <c r="F698" s="5">
        <v>703752.0</v>
      </c>
      <c r="G698" s="5" t="s">
        <v>35</v>
      </c>
      <c r="H698" s="5" t="s">
        <v>2229</v>
      </c>
      <c r="I698" s="5"/>
      <c r="J698" s="7" t="str">
        <f t="shared" si="145"/>
        <v>Chain et al. 2005. Infect Immun. 73:8353-61</v>
      </c>
      <c r="K698" s="8" t="str">
        <f t="shared" si="146"/>
        <v>Brucella abortus 2308; accesion number NC_007618</v>
      </c>
      <c r="L698" s="3"/>
      <c r="M698" s="3"/>
      <c r="N698" s="3"/>
      <c r="O698" s="3"/>
      <c r="P698" s="3"/>
      <c r="Q698" s="3"/>
      <c r="R698" s="3"/>
      <c r="S698" s="3"/>
      <c r="T698" s="3"/>
      <c r="U698" s="3"/>
      <c r="V698" s="3"/>
      <c r="W698" s="3"/>
      <c r="X698" s="3"/>
      <c r="Y698" s="3"/>
      <c r="Z698" s="3"/>
    </row>
    <row r="699" ht="30.0" customHeight="1">
      <c r="A699" s="5" t="s">
        <v>2230</v>
      </c>
      <c r="B699" s="5" t="s">
        <v>2230</v>
      </c>
      <c r="C699" s="5" t="s">
        <v>2231</v>
      </c>
      <c r="D699" s="6"/>
      <c r="E699" s="5">
        <v>704154.0</v>
      </c>
      <c r="F699" s="5">
        <v>704795.0</v>
      </c>
      <c r="G699" s="5"/>
      <c r="H699" s="5" t="s">
        <v>2232</v>
      </c>
      <c r="I699" s="5" t="s">
        <v>2233</v>
      </c>
      <c r="J699" s="8" t="str">
        <f>HYPERLINK("https://www.ncbi.nlm.nih.gov/pubmed/12874309","Sahli et al. 2003. Infect Immun. 71:4326-32")</f>
        <v>Sahli et al. 2003. Infect Immun. 71:4326-32</v>
      </c>
      <c r="K699" s="8" t="str">
        <f>HYPERLINK("https://www.ncbi.nlm.nih.gov/pubmed/17664262","Manterola et al.2007. Infect Immun. 4867-74")</f>
        <v>Manterola et al.2007. Infect Immun. 4867-74</v>
      </c>
      <c r="L699" s="8" t="str">
        <f>HYPERLINK("https://www.ncbi.nlm.nih.gov/pubmed/12218183","Guzmán-Verri et al. 2002. Proc Natl Acad Sci USA. 99: 12375-80")</f>
        <v>Guzmán-Verri et al. 2002. Proc Natl Acad Sci USA. 99: 12375-80</v>
      </c>
      <c r="M699" s="3"/>
      <c r="N699" s="3"/>
      <c r="O699" s="3"/>
      <c r="P699" s="3"/>
      <c r="Q699" s="3"/>
      <c r="R699" s="3"/>
      <c r="S699" s="3"/>
      <c r="T699" s="3"/>
      <c r="U699" s="3"/>
      <c r="V699" s="3"/>
      <c r="W699" s="3"/>
      <c r="X699" s="3"/>
      <c r="Y699" s="3"/>
      <c r="Z699" s="3"/>
    </row>
    <row r="700" ht="30.0" customHeight="1">
      <c r="A700" s="5" t="s">
        <v>2234</v>
      </c>
      <c r="B700" s="5" t="s">
        <v>2234</v>
      </c>
      <c r="C700" s="5" t="s">
        <v>2235</v>
      </c>
      <c r="D700" s="6"/>
      <c r="E700" s="5">
        <v>704892.0</v>
      </c>
      <c r="F700" s="5">
        <v>705491.0</v>
      </c>
      <c r="G700" s="5" t="s">
        <v>35</v>
      </c>
      <c r="H700" s="5" t="s">
        <v>1998</v>
      </c>
      <c r="I700" s="5"/>
      <c r="J700" s="7" t="str">
        <f t="shared" ref="J700:J724" si="147">HYPERLINK("http://www.ncbi.nlm.nih.gov/pubmed/?term=16299333","Chain et al. 2005. Infect Immun. 73:8353-61")</f>
        <v>Chain et al. 2005. Infect Immun. 73:8353-61</v>
      </c>
      <c r="K700" s="8" t="str">
        <f t="shared" ref="K700:K724" si="148">HYPERLINK("http://www.ncbi.nlm.nih.gov/nuccore/NC_007618","Brucella abortus 2308; accesion number NC_007618")</f>
        <v>Brucella abortus 2308; accesion number NC_007618</v>
      </c>
      <c r="L700" s="3"/>
      <c r="M700" s="3"/>
      <c r="N700" s="3"/>
      <c r="O700" s="3"/>
      <c r="P700" s="3"/>
      <c r="Q700" s="3"/>
      <c r="R700" s="3"/>
      <c r="S700" s="3"/>
      <c r="T700" s="3"/>
      <c r="U700" s="3"/>
      <c r="V700" s="3"/>
      <c r="W700" s="3"/>
      <c r="X700" s="3"/>
      <c r="Y700" s="3"/>
      <c r="Z700" s="3"/>
    </row>
    <row r="701" ht="30.0" customHeight="1">
      <c r="A701" s="5" t="s">
        <v>2236</v>
      </c>
      <c r="B701" s="5" t="s">
        <v>2236</v>
      </c>
      <c r="C701" s="5" t="s">
        <v>2237</v>
      </c>
      <c r="D701" s="6"/>
      <c r="E701" s="5">
        <v>705546.0</v>
      </c>
      <c r="F701" s="5">
        <v>706235.0</v>
      </c>
      <c r="G701" s="5" t="s">
        <v>35</v>
      </c>
      <c r="H701" s="5" t="s">
        <v>2238</v>
      </c>
      <c r="I701" s="5"/>
      <c r="J701" s="7" t="str">
        <f t="shared" si="147"/>
        <v>Chain et al. 2005. Infect Immun. 73:8353-61</v>
      </c>
      <c r="K701" s="8" t="str">
        <f t="shared" si="148"/>
        <v>Brucella abortus 2308; accesion number NC_007618</v>
      </c>
      <c r="L701" s="3"/>
      <c r="M701" s="3"/>
      <c r="N701" s="3"/>
      <c r="O701" s="3"/>
      <c r="P701" s="3"/>
      <c r="Q701" s="3"/>
      <c r="R701" s="3"/>
      <c r="S701" s="3"/>
      <c r="T701" s="3"/>
      <c r="U701" s="3"/>
      <c r="V701" s="3"/>
      <c r="W701" s="3"/>
      <c r="X701" s="3"/>
      <c r="Y701" s="3"/>
      <c r="Z701" s="3"/>
    </row>
    <row r="702" ht="30.0" customHeight="1">
      <c r="A702" s="5" t="s">
        <v>2239</v>
      </c>
      <c r="B702" s="5" t="s">
        <v>2239</v>
      </c>
      <c r="C702" s="5" t="s">
        <v>2240</v>
      </c>
      <c r="D702" s="6"/>
      <c r="E702" s="5">
        <v>706248.0</v>
      </c>
      <c r="F702" s="5">
        <v>706718.0</v>
      </c>
      <c r="G702" s="5" t="s">
        <v>35</v>
      </c>
      <c r="H702" s="5" t="s">
        <v>52</v>
      </c>
      <c r="I702" s="5"/>
      <c r="J702" s="7" t="str">
        <f t="shared" si="147"/>
        <v>Chain et al. 2005. Infect Immun. 73:8353-61</v>
      </c>
      <c r="K702" s="8" t="str">
        <f t="shared" si="148"/>
        <v>Brucella abortus 2308; accesion number NC_007618</v>
      </c>
      <c r="L702" s="3"/>
      <c r="M702" s="3"/>
      <c r="N702" s="3"/>
      <c r="O702" s="3"/>
      <c r="P702" s="3"/>
      <c r="Q702" s="3"/>
      <c r="R702" s="3"/>
      <c r="S702" s="3"/>
      <c r="T702" s="3"/>
      <c r="U702" s="3"/>
      <c r="V702" s="3"/>
      <c r="W702" s="3"/>
      <c r="X702" s="3"/>
      <c r="Y702" s="3"/>
      <c r="Z702" s="3"/>
    </row>
    <row r="703" ht="30.0" customHeight="1">
      <c r="A703" s="5" t="s">
        <v>2241</v>
      </c>
      <c r="B703" s="5" t="s">
        <v>2241</v>
      </c>
      <c r="C703" s="5" t="s">
        <v>2242</v>
      </c>
      <c r="D703" s="6"/>
      <c r="E703" s="5">
        <v>706801.0</v>
      </c>
      <c r="F703" s="5">
        <v>707673.0</v>
      </c>
      <c r="G703" s="5" t="s">
        <v>35</v>
      </c>
      <c r="H703" s="5" t="s">
        <v>2243</v>
      </c>
      <c r="I703" s="5"/>
      <c r="J703" s="7" t="str">
        <f t="shared" si="147"/>
        <v>Chain et al. 2005. Infect Immun. 73:8353-61</v>
      </c>
      <c r="K703" s="8" t="str">
        <f t="shared" si="148"/>
        <v>Brucella abortus 2308; accesion number NC_007618</v>
      </c>
      <c r="L703" s="3"/>
      <c r="M703" s="3"/>
      <c r="N703" s="3"/>
      <c r="O703" s="3"/>
      <c r="P703" s="3"/>
      <c r="Q703" s="3"/>
      <c r="R703" s="3"/>
      <c r="S703" s="3"/>
      <c r="T703" s="3"/>
      <c r="U703" s="3"/>
      <c r="V703" s="3"/>
      <c r="W703" s="3"/>
      <c r="X703" s="3"/>
      <c r="Y703" s="3"/>
      <c r="Z703" s="3"/>
    </row>
    <row r="704" ht="30.0" customHeight="1">
      <c r="A704" s="5" t="s">
        <v>2244</v>
      </c>
      <c r="B704" s="5" t="s">
        <v>2244</v>
      </c>
      <c r="C704" s="5" t="s">
        <v>2245</v>
      </c>
      <c r="D704" s="6"/>
      <c r="E704" s="5">
        <v>707829.0</v>
      </c>
      <c r="F704" s="5">
        <v>708674.0</v>
      </c>
      <c r="G704" s="5"/>
      <c r="H704" s="5" t="s">
        <v>104</v>
      </c>
      <c r="I704" s="5"/>
      <c r="J704" s="7" t="str">
        <f t="shared" si="147"/>
        <v>Chain et al. 2005. Infect Immun. 73:8353-61</v>
      </c>
      <c r="K704" s="8" t="str">
        <f t="shared" si="148"/>
        <v>Brucella abortus 2308; accesion number NC_007618</v>
      </c>
      <c r="L704" s="3"/>
      <c r="M704" s="3"/>
      <c r="N704" s="3"/>
      <c r="O704" s="3"/>
      <c r="P704" s="3"/>
      <c r="Q704" s="3"/>
      <c r="R704" s="3"/>
      <c r="S704" s="3"/>
      <c r="T704" s="3"/>
      <c r="U704" s="3"/>
      <c r="V704" s="3"/>
      <c r="W704" s="3"/>
      <c r="X704" s="3"/>
      <c r="Y704" s="3"/>
      <c r="Z704" s="3"/>
    </row>
    <row r="705" ht="30.0" customHeight="1">
      <c r="A705" s="5" t="s">
        <v>2246</v>
      </c>
      <c r="B705" s="5" t="s">
        <v>2246</v>
      </c>
      <c r="C705" s="5" t="s">
        <v>2247</v>
      </c>
      <c r="D705" s="6"/>
      <c r="E705" s="5">
        <v>708752.0</v>
      </c>
      <c r="F705" s="5">
        <v>710878.0</v>
      </c>
      <c r="G705" s="5"/>
      <c r="H705" s="5" t="s">
        <v>2248</v>
      </c>
      <c r="I705" s="5"/>
      <c r="J705" s="7" t="str">
        <f t="shared" si="147"/>
        <v>Chain et al. 2005. Infect Immun. 73:8353-61</v>
      </c>
      <c r="K705" s="8" t="str">
        <f t="shared" si="148"/>
        <v>Brucella abortus 2308; accesion number NC_007618</v>
      </c>
      <c r="L705" s="3"/>
      <c r="M705" s="3"/>
      <c r="N705" s="3"/>
      <c r="O705" s="3"/>
      <c r="P705" s="3"/>
      <c r="Q705" s="3"/>
      <c r="R705" s="3"/>
      <c r="S705" s="3"/>
      <c r="T705" s="3"/>
      <c r="U705" s="3"/>
      <c r="V705" s="3"/>
      <c r="W705" s="3"/>
      <c r="X705" s="3"/>
      <c r="Y705" s="3"/>
      <c r="Z705" s="3"/>
    </row>
    <row r="706" ht="30.0" customHeight="1">
      <c r="A706" s="5" t="s">
        <v>2249</v>
      </c>
      <c r="B706" s="5" t="s">
        <v>2249</v>
      </c>
      <c r="C706" s="5" t="s">
        <v>2250</v>
      </c>
      <c r="D706" s="6"/>
      <c r="E706" s="5">
        <v>711105.0</v>
      </c>
      <c r="F706" s="5">
        <v>711629.0</v>
      </c>
      <c r="G706" s="5" t="s">
        <v>35</v>
      </c>
      <c r="H706" s="5" t="s">
        <v>52</v>
      </c>
      <c r="I706" s="5"/>
      <c r="J706" s="7" t="str">
        <f t="shared" si="147"/>
        <v>Chain et al. 2005. Infect Immun. 73:8353-61</v>
      </c>
      <c r="K706" s="8" t="str">
        <f t="shared" si="148"/>
        <v>Brucella abortus 2308; accesion number NC_007618</v>
      </c>
      <c r="L706" s="3"/>
      <c r="M706" s="3"/>
      <c r="N706" s="3"/>
      <c r="O706" s="3"/>
      <c r="P706" s="3"/>
      <c r="Q706" s="3"/>
      <c r="R706" s="3"/>
      <c r="S706" s="3"/>
      <c r="T706" s="3"/>
      <c r="U706" s="3"/>
      <c r="V706" s="3"/>
      <c r="W706" s="3"/>
      <c r="X706" s="3"/>
      <c r="Y706" s="3"/>
      <c r="Z706" s="3"/>
    </row>
    <row r="707" ht="30.0" customHeight="1">
      <c r="A707" s="5" t="s">
        <v>2251</v>
      </c>
      <c r="B707" s="5" t="s">
        <v>2252</v>
      </c>
      <c r="C707" s="5" t="s">
        <v>2253</v>
      </c>
      <c r="D707" s="6"/>
      <c r="E707" s="5">
        <v>711805.0</v>
      </c>
      <c r="F707" s="5">
        <v>712422.0</v>
      </c>
      <c r="G707" s="5" t="s">
        <v>35</v>
      </c>
      <c r="H707" s="5" t="s">
        <v>2254</v>
      </c>
      <c r="I707" s="5" t="s">
        <v>2255</v>
      </c>
      <c r="J707" s="7" t="str">
        <f t="shared" si="147"/>
        <v>Chain et al. 2005. Infect Immun. 73:8353-61</v>
      </c>
      <c r="K707" s="8" t="str">
        <f t="shared" si="148"/>
        <v>Brucella abortus 2308; accesion number NC_007618</v>
      </c>
      <c r="L707" s="3"/>
      <c r="M707" s="3"/>
      <c r="N707" s="3"/>
      <c r="O707" s="3"/>
      <c r="P707" s="3"/>
      <c r="Q707" s="3"/>
      <c r="R707" s="3"/>
      <c r="S707" s="3"/>
      <c r="T707" s="3"/>
      <c r="U707" s="3"/>
      <c r="V707" s="3"/>
      <c r="W707" s="3"/>
      <c r="X707" s="3"/>
      <c r="Y707" s="3"/>
      <c r="Z707" s="3"/>
    </row>
    <row r="708" ht="30.0" customHeight="1">
      <c r="A708" s="5" t="s">
        <v>2256</v>
      </c>
      <c r="B708" s="5" t="s">
        <v>2257</v>
      </c>
      <c r="C708" s="5" t="s">
        <v>2258</v>
      </c>
      <c r="D708" s="6"/>
      <c r="E708" s="5">
        <v>712419.0</v>
      </c>
      <c r="F708" s="5">
        <v>713498.0</v>
      </c>
      <c r="G708" s="5" t="s">
        <v>35</v>
      </c>
      <c r="H708" s="5" t="s">
        <v>2259</v>
      </c>
      <c r="I708" s="5" t="s">
        <v>2260</v>
      </c>
      <c r="J708" s="7" t="str">
        <f t="shared" si="147"/>
        <v>Chain et al. 2005. Infect Immun. 73:8353-61</v>
      </c>
      <c r="K708" s="8" t="str">
        <f t="shared" si="148"/>
        <v>Brucella abortus 2308; accesion number NC_007618</v>
      </c>
      <c r="L708" s="3"/>
      <c r="M708" s="3"/>
      <c r="N708" s="3"/>
      <c r="O708" s="3"/>
      <c r="P708" s="3"/>
      <c r="Q708" s="3"/>
      <c r="R708" s="3"/>
      <c r="S708" s="3"/>
      <c r="T708" s="3"/>
      <c r="U708" s="3"/>
      <c r="V708" s="3"/>
      <c r="W708" s="3"/>
      <c r="X708" s="3"/>
      <c r="Y708" s="3"/>
      <c r="Z708" s="3"/>
    </row>
    <row r="709" ht="30.0" customHeight="1">
      <c r="A709" s="5" t="s">
        <v>2261</v>
      </c>
      <c r="B709" s="5" t="s">
        <v>2261</v>
      </c>
      <c r="C709" s="5" t="s">
        <v>2262</v>
      </c>
      <c r="D709" s="6"/>
      <c r="E709" s="5">
        <v>713540.0</v>
      </c>
      <c r="F709" s="5">
        <v>713719.0</v>
      </c>
      <c r="G709" s="5" t="s">
        <v>35</v>
      </c>
      <c r="H709" s="5" t="s">
        <v>52</v>
      </c>
      <c r="I709" s="5"/>
      <c r="J709" s="7" t="str">
        <f t="shared" si="147"/>
        <v>Chain et al. 2005. Infect Immun. 73:8353-61</v>
      </c>
      <c r="K709" s="8" t="str">
        <f t="shared" si="148"/>
        <v>Brucella abortus 2308; accesion number NC_007618</v>
      </c>
      <c r="L709" s="3"/>
      <c r="M709" s="3"/>
      <c r="N709" s="3"/>
      <c r="O709" s="3"/>
      <c r="P709" s="3"/>
      <c r="Q709" s="3"/>
      <c r="R709" s="3"/>
      <c r="S709" s="3"/>
      <c r="T709" s="3"/>
      <c r="U709" s="3"/>
      <c r="V709" s="3"/>
      <c r="W709" s="3"/>
      <c r="X709" s="3"/>
      <c r="Y709" s="3"/>
      <c r="Z709" s="3"/>
    </row>
    <row r="710" ht="30.0" customHeight="1">
      <c r="A710" s="5" t="s">
        <v>2263</v>
      </c>
      <c r="B710" s="5" t="s">
        <v>2263</v>
      </c>
      <c r="C710" s="5" t="s">
        <v>2264</v>
      </c>
      <c r="D710" s="6"/>
      <c r="E710" s="5">
        <v>713988.0</v>
      </c>
      <c r="F710" s="5">
        <v>715871.0</v>
      </c>
      <c r="G710" s="5"/>
      <c r="H710" s="5" t="s">
        <v>2265</v>
      </c>
      <c r="I710" s="5"/>
      <c r="J710" s="7" t="str">
        <f t="shared" si="147"/>
        <v>Chain et al. 2005. Infect Immun. 73:8353-61</v>
      </c>
      <c r="K710" s="8" t="str">
        <f t="shared" si="148"/>
        <v>Brucella abortus 2308; accesion number NC_007618</v>
      </c>
      <c r="L710" s="3"/>
      <c r="M710" s="3"/>
      <c r="N710" s="3"/>
      <c r="O710" s="3"/>
      <c r="P710" s="3"/>
      <c r="Q710" s="3"/>
      <c r="R710" s="3"/>
      <c r="S710" s="3"/>
      <c r="T710" s="3"/>
      <c r="U710" s="3"/>
      <c r="V710" s="3"/>
      <c r="W710" s="3"/>
      <c r="X710" s="3"/>
      <c r="Y710" s="3"/>
      <c r="Z710" s="3"/>
    </row>
    <row r="711" ht="30.0" customHeight="1">
      <c r="A711" s="5" t="s">
        <v>2266</v>
      </c>
      <c r="B711" s="5" t="s">
        <v>2267</v>
      </c>
      <c r="C711" s="5" t="s">
        <v>2268</v>
      </c>
      <c r="D711" s="6"/>
      <c r="E711" s="5">
        <v>715868.0</v>
      </c>
      <c r="F711" s="5">
        <v>716737.0</v>
      </c>
      <c r="G711" s="5"/>
      <c r="H711" s="5" t="s">
        <v>2269</v>
      </c>
      <c r="I711" s="5"/>
      <c r="J711" s="7" t="str">
        <f t="shared" si="147"/>
        <v>Chain et al. 2005. Infect Immun. 73:8353-61</v>
      </c>
      <c r="K711" s="8" t="str">
        <f t="shared" si="148"/>
        <v>Brucella abortus 2308; accesion number NC_007618</v>
      </c>
      <c r="L711" s="3"/>
      <c r="M711" s="3"/>
      <c r="N711" s="3"/>
      <c r="O711" s="3"/>
      <c r="P711" s="3"/>
      <c r="Q711" s="3"/>
      <c r="R711" s="3"/>
      <c r="S711" s="3"/>
      <c r="T711" s="3"/>
      <c r="U711" s="3"/>
      <c r="V711" s="3"/>
      <c r="W711" s="3"/>
      <c r="X711" s="3"/>
      <c r="Y711" s="3"/>
      <c r="Z711" s="3"/>
    </row>
    <row r="712" ht="30.0" customHeight="1">
      <c r="A712" s="5" t="s">
        <v>2270</v>
      </c>
      <c r="B712" s="5" t="s">
        <v>2270</v>
      </c>
      <c r="C712" s="5" t="s">
        <v>2271</v>
      </c>
      <c r="D712" s="6"/>
      <c r="E712" s="5">
        <v>716734.0</v>
      </c>
      <c r="F712" s="5">
        <v>717519.0</v>
      </c>
      <c r="G712" s="5" t="s">
        <v>35</v>
      </c>
      <c r="H712" s="5" t="s">
        <v>52</v>
      </c>
      <c r="I712" s="5"/>
      <c r="J712" s="7" t="str">
        <f t="shared" si="147"/>
        <v>Chain et al. 2005. Infect Immun. 73:8353-61</v>
      </c>
      <c r="K712" s="8" t="str">
        <f t="shared" si="148"/>
        <v>Brucella abortus 2308; accesion number NC_007618</v>
      </c>
      <c r="L712" s="3"/>
      <c r="M712" s="3"/>
      <c r="N712" s="3"/>
      <c r="O712" s="3"/>
      <c r="P712" s="3"/>
      <c r="Q712" s="3"/>
      <c r="R712" s="3"/>
      <c r="S712" s="3"/>
      <c r="T712" s="3"/>
      <c r="U712" s="3"/>
      <c r="V712" s="3"/>
      <c r="W712" s="3"/>
      <c r="X712" s="3"/>
      <c r="Y712" s="3"/>
      <c r="Z712" s="3"/>
    </row>
    <row r="713" ht="30.0" customHeight="1">
      <c r="A713" s="5" t="s">
        <v>2272</v>
      </c>
      <c r="B713" s="5" t="s">
        <v>2272</v>
      </c>
      <c r="C713" s="5" t="s">
        <v>2273</v>
      </c>
      <c r="D713" s="6"/>
      <c r="E713" s="5">
        <v>717592.0</v>
      </c>
      <c r="F713" s="5">
        <v>718296.0</v>
      </c>
      <c r="G713" s="5" t="s">
        <v>35</v>
      </c>
      <c r="H713" s="5" t="s">
        <v>378</v>
      </c>
      <c r="I713" s="5"/>
      <c r="J713" s="7" t="str">
        <f t="shared" si="147"/>
        <v>Chain et al. 2005. Infect Immun. 73:8353-61</v>
      </c>
      <c r="K713" s="8" t="str">
        <f t="shared" si="148"/>
        <v>Brucella abortus 2308; accesion number NC_007618</v>
      </c>
      <c r="L713" s="3"/>
      <c r="M713" s="3"/>
      <c r="N713" s="3"/>
      <c r="O713" s="3"/>
      <c r="P713" s="3"/>
      <c r="Q713" s="3"/>
      <c r="R713" s="3"/>
      <c r="S713" s="3"/>
      <c r="T713" s="3"/>
      <c r="U713" s="3"/>
      <c r="V713" s="3"/>
      <c r="W713" s="3"/>
      <c r="X713" s="3"/>
      <c r="Y713" s="3"/>
      <c r="Z713" s="3"/>
    </row>
    <row r="714" ht="30.0" customHeight="1">
      <c r="A714" s="5" t="s">
        <v>2274</v>
      </c>
      <c r="B714" s="5" t="s">
        <v>2274</v>
      </c>
      <c r="C714" s="5" t="s">
        <v>2275</v>
      </c>
      <c r="D714" s="6"/>
      <c r="E714" s="5">
        <v>718458.0</v>
      </c>
      <c r="F714" s="5">
        <v>718673.0</v>
      </c>
      <c r="G714" s="5" t="s">
        <v>35</v>
      </c>
      <c r="H714" s="5" t="s">
        <v>52</v>
      </c>
      <c r="I714" s="5"/>
      <c r="J714" s="7" t="str">
        <f t="shared" si="147"/>
        <v>Chain et al. 2005. Infect Immun. 73:8353-61</v>
      </c>
      <c r="K714" s="8" t="str">
        <f t="shared" si="148"/>
        <v>Brucella abortus 2308; accesion number NC_007618</v>
      </c>
      <c r="L714" s="3"/>
      <c r="M714" s="3"/>
      <c r="N714" s="3"/>
      <c r="O714" s="3"/>
      <c r="P714" s="3"/>
      <c r="Q714" s="3"/>
      <c r="R714" s="3"/>
      <c r="S714" s="3"/>
      <c r="T714" s="3"/>
      <c r="U714" s="3"/>
      <c r="V714" s="3"/>
      <c r="W714" s="3"/>
      <c r="X714" s="3"/>
      <c r="Y714" s="3"/>
      <c r="Z714" s="3"/>
    </row>
    <row r="715" ht="30.0" customHeight="1">
      <c r="A715" s="5" t="s">
        <v>2276</v>
      </c>
      <c r="B715" s="5" t="s">
        <v>2277</v>
      </c>
      <c r="C715" s="5" t="s">
        <v>2278</v>
      </c>
      <c r="D715" s="6"/>
      <c r="E715" s="5">
        <v>718995.0</v>
      </c>
      <c r="F715" s="5">
        <v>720668.0</v>
      </c>
      <c r="G715" s="5" t="s">
        <v>35</v>
      </c>
      <c r="H715" s="5" t="s">
        <v>2279</v>
      </c>
      <c r="I715" s="5"/>
      <c r="J715" s="7" t="str">
        <f t="shared" si="147"/>
        <v>Chain et al. 2005. Infect Immun. 73:8353-61</v>
      </c>
      <c r="K715" s="8" t="str">
        <f t="shared" si="148"/>
        <v>Brucella abortus 2308; accesion number NC_007618</v>
      </c>
      <c r="L715" s="3"/>
      <c r="M715" s="3"/>
      <c r="N715" s="3"/>
      <c r="O715" s="3"/>
      <c r="P715" s="3"/>
      <c r="Q715" s="3"/>
      <c r="R715" s="3"/>
      <c r="S715" s="3"/>
      <c r="T715" s="3"/>
      <c r="U715" s="3"/>
      <c r="V715" s="3"/>
      <c r="W715" s="3"/>
      <c r="X715" s="3"/>
      <c r="Y715" s="3"/>
      <c r="Z715" s="3"/>
    </row>
    <row r="716" ht="30.0" customHeight="1">
      <c r="A716" s="5" t="s">
        <v>2280</v>
      </c>
      <c r="B716" s="5" t="s">
        <v>2280</v>
      </c>
      <c r="C716" s="5" t="s">
        <v>2281</v>
      </c>
      <c r="D716" s="6"/>
      <c r="E716" s="5">
        <v>721202.0</v>
      </c>
      <c r="F716" s="5">
        <v>721507.0</v>
      </c>
      <c r="G716" s="5"/>
      <c r="H716" s="5" t="s">
        <v>2282</v>
      </c>
      <c r="I716" s="5"/>
      <c r="J716" s="7" t="str">
        <f t="shared" si="147"/>
        <v>Chain et al. 2005. Infect Immun. 73:8353-61</v>
      </c>
      <c r="K716" s="8" t="str">
        <f t="shared" si="148"/>
        <v>Brucella abortus 2308; accesion number NC_007618</v>
      </c>
      <c r="L716" s="3"/>
      <c r="M716" s="3"/>
      <c r="N716" s="3"/>
      <c r="O716" s="3"/>
      <c r="P716" s="3"/>
      <c r="Q716" s="3"/>
      <c r="R716" s="3"/>
      <c r="S716" s="3"/>
      <c r="T716" s="3"/>
      <c r="U716" s="3"/>
      <c r="V716" s="3"/>
      <c r="W716" s="3"/>
      <c r="X716" s="3"/>
      <c r="Y716" s="3"/>
      <c r="Z716" s="3"/>
    </row>
    <row r="717" ht="30.0" customHeight="1">
      <c r="A717" s="5" t="s">
        <v>2283</v>
      </c>
      <c r="B717" s="5" t="s">
        <v>2283</v>
      </c>
      <c r="C717" s="5" t="s">
        <v>2284</v>
      </c>
      <c r="D717" s="6"/>
      <c r="E717" s="5">
        <v>722073.0</v>
      </c>
      <c r="F717" s="5">
        <v>722663.0</v>
      </c>
      <c r="G717" s="5"/>
      <c r="H717" s="5" t="s">
        <v>52</v>
      </c>
      <c r="I717" s="5"/>
      <c r="J717" s="7" t="str">
        <f t="shared" si="147"/>
        <v>Chain et al. 2005. Infect Immun. 73:8353-61</v>
      </c>
      <c r="K717" s="8" t="str">
        <f t="shared" si="148"/>
        <v>Brucella abortus 2308; accesion number NC_007618</v>
      </c>
      <c r="L717" s="3"/>
      <c r="M717" s="3"/>
      <c r="N717" s="3"/>
      <c r="O717" s="3"/>
      <c r="P717" s="3"/>
      <c r="Q717" s="3"/>
      <c r="R717" s="3"/>
      <c r="S717" s="3"/>
      <c r="T717" s="3"/>
      <c r="U717" s="3"/>
      <c r="V717" s="3"/>
      <c r="W717" s="3"/>
      <c r="X717" s="3"/>
      <c r="Y717" s="3"/>
      <c r="Z717" s="3"/>
    </row>
    <row r="718" ht="30.0" customHeight="1">
      <c r="A718" s="5" t="s">
        <v>2285</v>
      </c>
      <c r="B718" s="5" t="s">
        <v>2285</v>
      </c>
      <c r="C718" s="5" t="s">
        <v>2286</v>
      </c>
      <c r="D718" s="6"/>
      <c r="E718" s="5">
        <v>722884.0</v>
      </c>
      <c r="F718" s="5">
        <v>723495.0</v>
      </c>
      <c r="G718" s="5" t="s">
        <v>35</v>
      </c>
      <c r="H718" s="5" t="s">
        <v>2287</v>
      </c>
      <c r="I718" s="5"/>
      <c r="J718" s="7" t="str">
        <f t="shared" si="147"/>
        <v>Chain et al. 2005. Infect Immun. 73:8353-61</v>
      </c>
      <c r="K718" s="8" t="str">
        <f t="shared" si="148"/>
        <v>Brucella abortus 2308; accesion number NC_007618</v>
      </c>
      <c r="L718" s="3"/>
      <c r="M718" s="3"/>
      <c r="N718" s="3"/>
      <c r="O718" s="3"/>
      <c r="P718" s="3"/>
      <c r="Q718" s="3"/>
      <c r="R718" s="3"/>
      <c r="S718" s="3"/>
      <c r="T718" s="3"/>
      <c r="U718" s="3"/>
      <c r="V718" s="3"/>
      <c r="W718" s="3"/>
      <c r="X718" s="3"/>
      <c r="Y718" s="3"/>
      <c r="Z718" s="3"/>
    </row>
    <row r="719" ht="30.0" customHeight="1">
      <c r="A719" s="5" t="s">
        <v>2288</v>
      </c>
      <c r="B719" s="5" t="s">
        <v>2288</v>
      </c>
      <c r="C719" s="5" t="s">
        <v>2289</v>
      </c>
      <c r="D719" s="6"/>
      <c r="E719" s="5">
        <v>723820.0</v>
      </c>
      <c r="F719" s="5">
        <v>724338.0</v>
      </c>
      <c r="G719" s="5" t="s">
        <v>35</v>
      </c>
      <c r="H719" s="5" t="s">
        <v>2290</v>
      </c>
      <c r="I719" s="5"/>
      <c r="J719" s="7" t="str">
        <f t="shared" si="147"/>
        <v>Chain et al. 2005. Infect Immun. 73:8353-61</v>
      </c>
      <c r="K719" s="8" t="str">
        <f t="shared" si="148"/>
        <v>Brucella abortus 2308; accesion number NC_007618</v>
      </c>
      <c r="L719" s="3"/>
      <c r="M719" s="3"/>
      <c r="N719" s="3"/>
      <c r="O719" s="3"/>
      <c r="P719" s="3"/>
      <c r="Q719" s="3"/>
      <c r="R719" s="3"/>
      <c r="S719" s="3"/>
      <c r="T719" s="3"/>
      <c r="U719" s="3"/>
      <c r="V719" s="3"/>
      <c r="W719" s="3"/>
      <c r="X719" s="3"/>
      <c r="Y719" s="3"/>
      <c r="Z719" s="3"/>
    </row>
    <row r="720" ht="30.0" customHeight="1">
      <c r="A720" s="5" t="s">
        <v>2291</v>
      </c>
      <c r="B720" s="5" t="s">
        <v>2291</v>
      </c>
      <c r="C720" s="5" t="s">
        <v>2292</v>
      </c>
      <c r="D720" s="6"/>
      <c r="E720" s="5">
        <v>724362.0</v>
      </c>
      <c r="F720" s="5">
        <v>725897.0</v>
      </c>
      <c r="G720" s="5" t="s">
        <v>35</v>
      </c>
      <c r="H720" s="5" t="s">
        <v>2293</v>
      </c>
      <c r="I720" s="5"/>
      <c r="J720" s="7" t="str">
        <f t="shared" si="147"/>
        <v>Chain et al. 2005. Infect Immun. 73:8353-61</v>
      </c>
      <c r="K720" s="8" t="str">
        <f t="shared" si="148"/>
        <v>Brucella abortus 2308; accesion number NC_007618</v>
      </c>
      <c r="L720" s="3"/>
      <c r="M720" s="3"/>
      <c r="N720" s="3"/>
      <c r="O720" s="3"/>
      <c r="P720" s="3"/>
      <c r="Q720" s="3"/>
      <c r="R720" s="3"/>
      <c r="S720" s="3"/>
      <c r="T720" s="3"/>
      <c r="U720" s="3"/>
      <c r="V720" s="3"/>
      <c r="W720" s="3"/>
      <c r="X720" s="3"/>
      <c r="Y720" s="3"/>
      <c r="Z720" s="3"/>
    </row>
    <row r="721" ht="30.0" customHeight="1">
      <c r="A721" s="5" t="s">
        <v>2294</v>
      </c>
      <c r="B721" s="5" t="s">
        <v>2294</v>
      </c>
      <c r="C721" s="5" t="s">
        <v>2295</v>
      </c>
      <c r="D721" s="6"/>
      <c r="E721" s="5">
        <v>725872.0</v>
      </c>
      <c r="F721" s="5">
        <v>726666.0</v>
      </c>
      <c r="G721" s="5" t="s">
        <v>35</v>
      </c>
      <c r="H721" s="5" t="s">
        <v>541</v>
      </c>
      <c r="I721" s="5"/>
      <c r="J721" s="7" t="str">
        <f t="shared" si="147"/>
        <v>Chain et al. 2005. Infect Immun. 73:8353-61</v>
      </c>
      <c r="K721" s="8" t="str">
        <f t="shared" si="148"/>
        <v>Brucella abortus 2308; accesion number NC_007618</v>
      </c>
      <c r="L721" s="3"/>
      <c r="M721" s="3"/>
      <c r="N721" s="3"/>
      <c r="O721" s="3"/>
      <c r="P721" s="3"/>
      <c r="Q721" s="3"/>
      <c r="R721" s="3"/>
      <c r="S721" s="3"/>
      <c r="T721" s="3"/>
      <c r="U721" s="3"/>
      <c r="V721" s="3"/>
      <c r="W721" s="3"/>
      <c r="X721" s="3"/>
      <c r="Y721" s="3"/>
      <c r="Z721" s="3"/>
    </row>
    <row r="722" ht="30.0" customHeight="1">
      <c r="A722" s="5" t="s">
        <v>2296</v>
      </c>
      <c r="B722" s="5" t="s">
        <v>2296</v>
      </c>
      <c r="C722" s="5" t="s">
        <v>2297</v>
      </c>
      <c r="D722" s="6"/>
      <c r="E722" s="5">
        <v>726691.0</v>
      </c>
      <c r="F722" s="5">
        <v>727110.0</v>
      </c>
      <c r="G722" s="5" t="s">
        <v>35</v>
      </c>
      <c r="H722" s="5" t="s">
        <v>52</v>
      </c>
      <c r="I722" s="5"/>
      <c r="J722" s="7" t="str">
        <f t="shared" si="147"/>
        <v>Chain et al. 2005. Infect Immun. 73:8353-61</v>
      </c>
      <c r="K722" s="8" t="str">
        <f t="shared" si="148"/>
        <v>Brucella abortus 2308; accesion number NC_007618</v>
      </c>
      <c r="L722" s="3"/>
      <c r="M722" s="3"/>
      <c r="N722" s="3"/>
      <c r="O722" s="3"/>
      <c r="P722" s="3"/>
      <c r="Q722" s="3"/>
      <c r="R722" s="3"/>
      <c r="S722" s="3"/>
      <c r="T722" s="3"/>
      <c r="U722" s="3"/>
      <c r="V722" s="3"/>
      <c r="W722" s="3"/>
      <c r="X722" s="3"/>
      <c r="Y722" s="3"/>
      <c r="Z722" s="3"/>
    </row>
    <row r="723" ht="30.0" customHeight="1">
      <c r="A723" s="5" t="s">
        <v>2298</v>
      </c>
      <c r="B723" s="5" t="s">
        <v>2298</v>
      </c>
      <c r="C723" s="5" t="s">
        <v>2299</v>
      </c>
      <c r="D723" s="6"/>
      <c r="E723" s="5">
        <v>727490.0</v>
      </c>
      <c r="F723" s="5">
        <v>728386.0</v>
      </c>
      <c r="G723" s="5"/>
      <c r="H723" s="5" t="s">
        <v>52</v>
      </c>
      <c r="I723" s="5"/>
      <c r="J723" s="7" t="str">
        <f t="shared" si="147"/>
        <v>Chain et al. 2005. Infect Immun. 73:8353-61</v>
      </c>
      <c r="K723" s="8" t="str">
        <f t="shared" si="148"/>
        <v>Brucella abortus 2308; accesion number NC_007618</v>
      </c>
      <c r="L723" s="3"/>
      <c r="M723" s="3"/>
      <c r="N723" s="3"/>
      <c r="O723" s="3"/>
      <c r="P723" s="3"/>
      <c r="Q723" s="3"/>
      <c r="R723" s="3"/>
      <c r="S723" s="3"/>
      <c r="T723" s="3"/>
      <c r="U723" s="3"/>
      <c r="V723" s="3"/>
      <c r="W723" s="3"/>
      <c r="X723" s="3"/>
      <c r="Y723" s="3"/>
      <c r="Z723" s="3"/>
    </row>
    <row r="724" ht="30.0" customHeight="1">
      <c r="A724" s="5" t="s">
        <v>2300</v>
      </c>
      <c r="B724" s="5" t="s">
        <v>2300</v>
      </c>
      <c r="C724" s="5" t="s">
        <v>2301</v>
      </c>
      <c r="D724" s="6"/>
      <c r="E724" s="5">
        <v>728386.0</v>
      </c>
      <c r="F724" s="5">
        <v>730500.0</v>
      </c>
      <c r="G724" s="5"/>
      <c r="H724" s="5" t="s">
        <v>1691</v>
      </c>
      <c r="I724" s="5"/>
      <c r="J724" s="7" t="str">
        <f t="shared" si="147"/>
        <v>Chain et al. 2005. Infect Immun. 73:8353-61</v>
      </c>
      <c r="K724" s="8" t="str">
        <f t="shared" si="148"/>
        <v>Brucella abortus 2308; accesion number NC_007618</v>
      </c>
      <c r="L724" s="3"/>
      <c r="M724" s="3"/>
      <c r="N724" s="3"/>
      <c r="O724" s="3"/>
      <c r="P724" s="3"/>
      <c r="Q724" s="3"/>
      <c r="R724" s="3"/>
      <c r="S724" s="3"/>
      <c r="T724" s="3"/>
      <c r="U724" s="3"/>
      <c r="V724" s="3"/>
      <c r="W724" s="3"/>
      <c r="X724" s="3"/>
      <c r="Y724" s="3"/>
      <c r="Z724" s="3"/>
    </row>
    <row r="725" ht="30.0" customHeight="1">
      <c r="A725" s="5" t="s">
        <v>2302</v>
      </c>
      <c r="B725" s="5" t="s">
        <v>2302</v>
      </c>
      <c r="C725" s="5" t="s">
        <v>2303</v>
      </c>
      <c r="D725" s="6" t="s">
        <v>59</v>
      </c>
      <c r="E725" s="5">
        <v>730493.0</v>
      </c>
      <c r="F725" s="5">
        <v>731442.0</v>
      </c>
      <c r="G725" s="5"/>
      <c r="H725" s="5"/>
      <c r="I725" s="5" t="s">
        <v>2304</v>
      </c>
      <c r="J725" s="11" t="str">
        <f>HYPERLINK("http://www.ncbi.nlm.nih.gov/nuccore/NC_004310.3","Brucella suis 1330 genome; accesion number NC_004310")</f>
        <v>Brucella suis 1330 genome; accesion number NC_004310</v>
      </c>
      <c r="K725" s="13" t="s">
        <v>154</v>
      </c>
      <c r="L725" s="3"/>
      <c r="M725" s="3"/>
      <c r="N725" s="3"/>
      <c r="O725" s="3"/>
      <c r="P725" s="3"/>
      <c r="Q725" s="3"/>
      <c r="R725" s="3"/>
      <c r="S725" s="3"/>
      <c r="T725" s="3"/>
      <c r="U725" s="3"/>
      <c r="V725" s="3"/>
      <c r="W725" s="3"/>
      <c r="X725" s="3"/>
      <c r="Y725" s="3"/>
      <c r="Z725" s="3"/>
    </row>
    <row r="726" ht="30.0" customHeight="1">
      <c r="A726" s="5" t="s">
        <v>2305</v>
      </c>
      <c r="B726" s="5" t="s">
        <v>2305</v>
      </c>
      <c r="C726" s="5" t="s">
        <v>2306</v>
      </c>
      <c r="D726" s="6"/>
      <c r="E726" s="5">
        <v>731439.0</v>
      </c>
      <c r="F726" s="5">
        <v>733277.0</v>
      </c>
      <c r="G726" s="5"/>
      <c r="H726" s="5" t="s">
        <v>52</v>
      </c>
      <c r="I726" s="5"/>
      <c r="J726" s="7" t="str">
        <f t="shared" ref="J726:J728" si="149">HYPERLINK("http://www.ncbi.nlm.nih.gov/pubmed/?term=16299333","Chain et al. 2005. Infect Immun. 73:8353-61")</f>
        <v>Chain et al. 2005. Infect Immun. 73:8353-61</v>
      </c>
      <c r="K726" s="8" t="str">
        <f t="shared" ref="K726:K728" si="150">HYPERLINK("http://www.ncbi.nlm.nih.gov/nuccore/NC_007618","Brucella abortus 2308; accesion number NC_007618")</f>
        <v>Brucella abortus 2308; accesion number NC_007618</v>
      </c>
      <c r="L726" s="3"/>
      <c r="M726" s="3"/>
      <c r="N726" s="3"/>
      <c r="O726" s="3"/>
      <c r="P726" s="3"/>
      <c r="Q726" s="3"/>
      <c r="R726" s="3"/>
      <c r="S726" s="3"/>
      <c r="T726" s="3"/>
      <c r="U726" s="3"/>
      <c r="V726" s="3"/>
      <c r="W726" s="3"/>
      <c r="X726" s="3"/>
      <c r="Y726" s="3"/>
      <c r="Z726" s="3"/>
    </row>
    <row r="727" ht="30.0" customHeight="1">
      <c r="A727" s="5" t="s">
        <v>2307</v>
      </c>
      <c r="B727" s="5" t="s">
        <v>2307</v>
      </c>
      <c r="C727" s="5" t="s">
        <v>2308</v>
      </c>
      <c r="D727" s="6"/>
      <c r="E727" s="5">
        <v>733315.0</v>
      </c>
      <c r="F727" s="5">
        <v>733512.0</v>
      </c>
      <c r="G727" s="5" t="s">
        <v>35</v>
      </c>
      <c r="H727" s="5" t="s">
        <v>52</v>
      </c>
      <c r="I727" s="5"/>
      <c r="J727" s="7" t="str">
        <f t="shared" si="149"/>
        <v>Chain et al. 2005. Infect Immun. 73:8353-61</v>
      </c>
      <c r="K727" s="8" t="str">
        <f t="shared" si="150"/>
        <v>Brucella abortus 2308; accesion number NC_007618</v>
      </c>
      <c r="L727" s="3"/>
      <c r="M727" s="3"/>
      <c r="N727" s="3"/>
      <c r="O727" s="3"/>
      <c r="P727" s="3"/>
      <c r="Q727" s="3"/>
      <c r="R727" s="3"/>
      <c r="S727" s="3"/>
      <c r="T727" s="3"/>
      <c r="U727" s="3"/>
      <c r="V727" s="3"/>
      <c r="W727" s="3"/>
      <c r="X727" s="3"/>
      <c r="Y727" s="3"/>
      <c r="Z727" s="3"/>
    </row>
    <row r="728" ht="30.0" customHeight="1">
      <c r="A728" s="5" t="s">
        <v>2309</v>
      </c>
      <c r="B728" s="5" t="s">
        <v>2309</v>
      </c>
      <c r="C728" s="5" t="s">
        <v>2310</v>
      </c>
      <c r="D728" s="6"/>
      <c r="E728" s="5">
        <v>733753.0</v>
      </c>
      <c r="F728" s="5">
        <v>735060.0</v>
      </c>
      <c r="G728" s="5"/>
      <c r="H728" s="5" t="s">
        <v>2311</v>
      </c>
      <c r="I728" s="5"/>
      <c r="J728" s="7" t="str">
        <f t="shared" si="149"/>
        <v>Chain et al. 2005. Infect Immun. 73:8353-61</v>
      </c>
      <c r="K728" s="8" t="str">
        <f t="shared" si="150"/>
        <v>Brucella abortus 2308; accesion number NC_007618</v>
      </c>
      <c r="L728" s="3"/>
      <c r="M728" s="3"/>
      <c r="N728" s="3"/>
      <c r="O728" s="3"/>
      <c r="P728" s="3"/>
      <c r="Q728" s="3"/>
      <c r="R728" s="3"/>
      <c r="S728" s="3"/>
      <c r="T728" s="3"/>
      <c r="U728" s="3"/>
      <c r="V728" s="3"/>
      <c r="W728" s="3"/>
      <c r="X728" s="3"/>
      <c r="Y728" s="3"/>
      <c r="Z728" s="3"/>
    </row>
    <row r="729" ht="30.0" customHeight="1">
      <c r="A729" s="5" t="s">
        <v>2312</v>
      </c>
      <c r="B729" s="5" t="s">
        <v>2312</v>
      </c>
      <c r="C729" s="5" t="s">
        <v>2313</v>
      </c>
      <c r="D729" s="6" t="s">
        <v>59</v>
      </c>
      <c r="E729" s="5">
        <v>735484.0</v>
      </c>
      <c r="F729" s="5">
        <v>736887.0</v>
      </c>
      <c r="G729" s="5"/>
      <c r="H729" s="5"/>
      <c r="I729" s="5" t="s">
        <v>2314</v>
      </c>
      <c r="J729" s="11" t="str">
        <f>HYPERLINK("http://www.ncbi.nlm.nih.gov/nuccore/NC_004310.3","Brucella suis 1330 genome; accesion number NC_004310")</f>
        <v>Brucella suis 1330 genome; accesion number NC_004310</v>
      </c>
      <c r="K729" s="13" t="s">
        <v>154</v>
      </c>
      <c r="L729" s="3"/>
      <c r="M729" s="3"/>
      <c r="N729" s="3"/>
      <c r="O729" s="3"/>
      <c r="P729" s="3"/>
      <c r="Q729" s="3"/>
      <c r="R729" s="3"/>
      <c r="S729" s="3"/>
      <c r="T729" s="3"/>
      <c r="U729" s="3"/>
      <c r="V729" s="3"/>
      <c r="W729" s="3"/>
      <c r="X729" s="3"/>
      <c r="Y729" s="3"/>
      <c r="Z729" s="3"/>
    </row>
    <row r="730" ht="30.0" customHeight="1">
      <c r="A730" s="5" t="s">
        <v>2315</v>
      </c>
      <c r="B730" s="5" t="s">
        <v>2316</v>
      </c>
      <c r="C730" s="5" t="s">
        <v>2317</v>
      </c>
      <c r="D730" s="6"/>
      <c r="E730" s="5">
        <v>737021.0</v>
      </c>
      <c r="F730" s="5">
        <v>737854.0</v>
      </c>
      <c r="G730" s="5"/>
      <c r="H730" s="5" t="s">
        <v>2318</v>
      </c>
      <c r="I730" s="5" t="s">
        <v>2319</v>
      </c>
      <c r="J730" s="8" t="str">
        <f>HYPERLINK("http://www.ncbi.nlm.nih.gov/pubmed/23847770","Salcedo et al. 2013. Front Cell Infect Microbiol. 8;3:28")</f>
        <v>Salcedo et al. 2013. Front Cell Infect Microbiol. 8;3:28</v>
      </c>
      <c r="K730" s="3"/>
      <c r="L730" s="9"/>
      <c r="M730" s="3"/>
      <c r="N730" s="3"/>
      <c r="O730" s="3"/>
      <c r="P730" s="3"/>
      <c r="Q730" s="3"/>
      <c r="R730" s="3"/>
      <c r="S730" s="3"/>
      <c r="T730" s="3"/>
      <c r="U730" s="3"/>
      <c r="V730" s="3"/>
      <c r="W730" s="3"/>
      <c r="X730" s="3"/>
      <c r="Y730" s="3"/>
      <c r="Z730" s="3"/>
    </row>
    <row r="731" ht="30.0" customHeight="1">
      <c r="A731" s="5" t="s">
        <v>2320</v>
      </c>
      <c r="B731" s="5" t="s">
        <v>2320</v>
      </c>
      <c r="C731" s="5" t="s">
        <v>2321</v>
      </c>
      <c r="D731" s="6"/>
      <c r="E731" s="5">
        <v>738141.0</v>
      </c>
      <c r="F731" s="5">
        <v>738752.0</v>
      </c>
      <c r="G731" s="5" t="s">
        <v>35</v>
      </c>
      <c r="H731" s="5" t="s">
        <v>52</v>
      </c>
      <c r="I731" s="5"/>
      <c r="J731" s="7" t="str">
        <f t="shared" ref="J731:J735" si="151">HYPERLINK("http://www.ncbi.nlm.nih.gov/pubmed/?term=16299333","Chain et al. 2005. Infect Immun. 73:8353-61")</f>
        <v>Chain et al. 2005. Infect Immun. 73:8353-61</v>
      </c>
      <c r="K731" s="8" t="str">
        <f t="shared" ref="K731:K735" si="152">HYPERLINK("http://www.ncbi.nlm.nih.gov/nuccore/NC_007618","Brucella abortus 2308; accesion number NC_007618")</f>
        <v>Brucella abortus 2308; accesion number NC_007618</v>
      </c>
      <c r="L731" s="3"/>
      <c r="M731" s="3"/>
      <c r="N731" s="3"/>
      <c r="O731" s="3"/>
      <c r="P731" s="3"/>
      <c r="Q731" s="3"/>
      <c r="R731" s="3"/>
      <c r="S731" s="3"/>
      <c r="T731" s="3"/>
      <c r="U731" s="3"/>
      <c r="V731" s="3"/>
      <c r="W731" s="3"/>
      <c r="X731" s="3"/>
      <c r="Y731" s="3"/>
      <c r="Z731" s="3"/>
    </row>
    <row r="732" ht="30.0" customHeight="1">
      <c r="A732" s="5" t="s">
        <v>2322</v>
      </c>
      <c r="B732" s="5" t="s">
        <v>2322</v>
      </c>
      <c r="C732" s="5" t="s">
        <v>2323</v>
      </c>
      <c r="D732" s="6"/>
      <c r="E732" s="5">
        <v>738912.0</v>
      </c>
      <c r="F732" s="5">
        <v>739160.0</v>
      </c>
      <c r="G732" s="5" t="s">
        <v>35</v>
      </c>
      <c r="H732" s="5" t="s">
        <v>52</v>
      </c>
      <c r="I732" s="5"/>
      <c r="J732" s="7" t="str">
        <f t="shared" si="151"/>
        <v>Chain et al. 2005. Infect Immun. 73:8353-61</v>
      </c>
      <c r="K732" s="8" t="str">
        <f t="shared" si="152"/>
        <v>Brucella abortus 2308; accesion number NC_007618</v>
      </c>
      <c r="L732" s="3"/>
      <c r="M732" s="3"/>
      <c r="N732" s="3"/>
      <c r="O732" s="3"/>
      <c r="P732" s="3"/>
      <c r="Q732" s="3"/>
      <c r="R732" s="3"/>
      <c r="S732" s="3"/>
      <c r="T732" s="3"/>
      <c r="U732" s="3"/>
      <c r="V732" s="3"/>
      <c r="W732" s="3"/>
      <c r="X732" s="3"/>
      <c r="Y732" s="3"/>
      <c r="Z732" s="3"/>
    </row>
    <row r="733" ht="30.0" customHeight="1">
      <c r="A733" s="5" t="s">
        <v>2324</v>
      </c>
      <c r="B733" s="5" t="s">
        <v>2324</v>
      </c>
      <c r="C733" s="5" t="s">
        <v>2325</v>
      </c>
      <c r="D733" s="6"/>
      <c r="E733" s="5">
        <v>739263.0</v>
      </c>
      <c r="F733" s="5">
        <v>739418.0</v>
      </c>
      <c r="G733" s="5" t="s">
        <v>35</v>
      </c>
      <c r="H733" s="5" t="s">
        <v>52</v>
      </c>
      <c r="I733" s="5"/>
      <c r="J733" s="7" t="str">
        <f t="shared" si="151"/>
        <v>Chain et al. 2005. Infect Immun. 73:8353-61</v>
      </c>
      <c r="K733" s="8" t="str">
        <f t="shared" si="152"/>
        <v>Brucella abortus 2308; accesion number NC_007618</v>
      </c>
      <c r="L733" s="3"/>
      <c r="M733" s="3"/>
      <c r="N733" s="3"/>
      <c r="O733" s="3"/>
      <c r="P733" s="3"/>
      <c r="Q733" s="3"/>
      <c r="R733" s="3"/>
      <c r="S733" s="3"/>
      <c r="T733" s="3"/>
      <c r="U733" s="3"/>
      <c r="V733" s="3"/>
      <c r="W733" s="3"/>
      <c r="X733" s="3"/>
      <c r="Y733" s="3"/>
      <c r="Z733" s="3"/>
    </row>
    <row r="734" ht="30.0" customHeight="1">
      <c r="A734" s="5" t="s">
        <v>2326</v>
      </c>
      <c r="B734" s="5" t="s">
        <v>2327</v>
      </c>
      <c r="C734" s="5" t="s">
        <v>2328</v>
      </c>
      <c r="D734" s="6"/>
      <c r="E734" s="5">
        <v>739405.0</v>
      </c>
      <c r="F734" s="5">
        <v>740574.0</v>
      </c>
      <c r="G734" s="5" t="s">
        <v>35</v>
      </c>
      <c r="H734" s="5" t="s">
        <v>2329</v>
      </c>
      <c r="I734" s="5" t="s">
        <v>2330</v>
      </c>
      <c r="J734" s="7" t="str">
        <f t="shared" si="151"/>
        <v>Chain et al. 2005. Infect Immun. 73:8353-61</v>
      </c>
      <c r="K734" s="8" t="str">
        <f t="shared" si="152"/>
        <v>Brucella abortus 2308; accesion number NC_007618</v>
      </c>
      <c r="L734" s="3"/>
      <c r="M734" s="3"/>
      <c r="N734" s="3"/>
      <c r="O734" s="3"/>
      <c r="P734" s="3"/>
      <c r="Q734" s="3"/>
      <c r="R734" s="3"/>
      <c r="S734" s="3"/>
      <c r="T734" s="3"/>
      <c r="U734" s="3"/>
      <c r="V734" s="3"/>
      <c r="W734" s="3"/>
      <c r="X734" s="3"/>
      <c r="Y734" s="3"/>
      <c r="Z734" s="3"/>
    </row>
    <row r="735" ht="30.0" customHeight="1">
      <c r="A735" s="5" t="s">
        <v>2331</v>
      </c>
      <c r="B735" s="5" t="s">
        <v>2331</v>
      </c>
      <c r="C735" s="5" t="s">
        <v>2332</v>
      </c>
      <c r="D735" s="6"/>
      <c r="E735" s="5">
        <v>740785.0</v>
      </c>
      <c r="F735" s="5">
        <v>741552.0</v>
      </c>
      <c r="G735" s="5"/>
      <c r="H735" s="5" t="s">
        <v>2333</v>
      </c>
      <c r="I735" s="5"/>
      <c r="J735" s="7" t="str">
        <f t="shared" si="151"/>
        <v>Chain et al. 2005. Infect Immun. 73:8353-61</v>
      </c>
      <c r="K735" s="8" t="str">
        <f t="shared" si="152"/>
        <v>Brucella abortus 2308; accesion number NC_007618</v>
      </c>
      <c r="L735" s="3"/>
      <c r="M735" s="3"/>
      <c r="N735" s="3"/>
      <c r="O735" s="3"/>
      <c r="P735" s="3"/>
      <c r="Q735" s="3"/>
      <c r="R735" s="3"/>
      <c r="S735" s="3"/>
      <c r="T735" s="3"/>
      <c r="U735" s="3"/>
      <c r="V735" s="3"/>
      <c r="W735" s="3"/>
      <c r="X735" s="3"/>
      <c r="Y735" s="3"/>
      <c r="Z735" s="3"/>
    </row>
    <row r="736" ht="30.0" customHeight="1">
      <c r="A736" s="5" t="s">
        <v>2334</v>
      </c>
      <c r="B736" s="5" t="s">
        <v>2334</v>
      </c>
      <c r="C736" s="5" t="s">
        <v>2335</v>
      </c>
      <c r="D736" s="6" t="s">
        <v>59</v>
      </c>
      <c r="E736" s="5">
        <v>742008.0</v>
      </c>
      <c r="F736" s="5">
        <v>743029.0</v>
      </c>
      <c r="G736" s="5"/>
      <c r="H736" s="5"/>
      <c r="I736" s="5" t="s">
        <v>2336</v>
      </c>
      <c r="J736" s="11" t="str">
        <f>HYPERLINK("http://www.ncbi.nlm.nih.gov/nuccore/NC_004310.3","Brucella suis 1330 genome; accesion number NC_004310")</f>
        <v>Brucella suis 1330 genome; accesion number NC_004310</v>
      </c>
      <c r="K736" s="13" t="s">
        <v>154</v>
      </c>
      <c r="L736" s="3"/>
      <c r="M736" s="3"/>
      <c r="N736" s="3"/>
      <c r="O736" s="3"/>
      <c r="P736" s="3"/>
      <c r="Q736" s="3"/>
      <c r="R736" s="3"/>
      <c r="S736" s="3"/>
      <c r="T736" s="3"/>
      <c r="U736" s="3"/>
      <c r="V736" s="3"/>
      <c r="W736" s="3"/>
      <c r="X736" s="3"/>
      <c r="Y736" s="3"/>
      <c r="Z736" s="3"/>
    </row>
    <row r="737" ht="30.0" customHeight="1">
      <c r="A737" s="5" t="s">
        <v>2337</v>
      </c>
      <c r="B737" s="5" t="s">
        <v>2337</v>
      </c>
      <c r="C737" s="5" t="s">
        <v>2338</v>
      </c>
      <c r="D737" s="6"/>
      <c r="E737" s="5">
        <v>743063.0</v>
      </c>
      <c r="F737" s="5">
        <v>743290.0</v>
      </c>
      <c r="G737" s="5"/>
      <c r="H737" s="5" t="s">
        <v>52</v>
      </c>
      <c r="I737" s="5"/>
      <c r="J737" s="7" t="str">
        <f>HYPERLINK("http://www.ncbi.nlm.nih.gov/pubmed/?term=16299333","Chain et al. 2005. Infect Immun. 73:8353-61")</f>
        <v>Chain et al. 2005. Infect Immun. 73:8353-61</v>
      </c>
      <c r="K737" s="8" t="str">
        <f>HYPERLINK("http://www.ncbi.nlm.nih.gov/nuccore/NC_007618","Brucella abortus 2308; accesion number NC_007618")</f>
        <v>Brucella abortus 2308; accesion number NC_007618</v>
      </c>
      <c r="L737" s="3"/>
      <c r="M737" s="3"/>
      <c r="N737" s="3"/>
      <c r="O737" s="3"/>
      <c r="P737" s="3"/>
      <c r="Q737" s="3"/>
      <c r="R737" s="3"/>
      <c r="S737" s="3"/>
      <c r="T737" s="3"/>
      <c r="U737" s="3"/>
      <c r="V737" s="3"/>
      <c r="W737" s="3"/>
      <c r="X737" s="3"/>
      <c r="Y737" s="3"/>
      <c r="Z737" s="3"/>
    </row>
    <row r="738" ht="30.0" customHeight="1">
      <c r="A738" s="5" t="s">
        <v>2339</v>
      </c>
      <c r="B738" s="5" t="s">
        <v>2339</v>
      </c>
      <c r="C738" s="5" t="s">
        <v>2340</v>
      </c>
      <c r="D738" s="6" t="s">
        <v>59</v>
      </c>
      <c r="E738" s="5">
        <v>743326.0</v>
      </c>
      <c r="F738" s="5">
        <v>744520.0</v>
      </c>
      <c r="G738" s="5"/>
      <c r="H738" s="5"/>
      <c r="I738" s="5" t="s">
        <v>2341</v>
      </c>
      <c r="J738" s="11" t="str">
        <f>HYPERLINK("http://www.ncbi.nlm.nih.gov/nuccore/NC_004310.3","Brucella suis 1330 genome; accesion number NC_004310")</f>
        <v>Brucella suis 1330 genome; accesion number NC_004310</v>
      </c>
      <c r="K738" s="13" t="s">
        <v>154</v>
      </c>
      <c r="L738" s="3"/>
      <c r="M738" s="3"/>
      <c r="N738" s="3"/>
      <c r="O738" s="3"/>
      <c r="P738" s="3"/>
      <c r="Q738" s="3"/>
      <c r="R738" s="3"/>
      <c r="S738" s="3"/>
      <c r="T738" s="3"/>
      <c r="U738" s="3"/>
      <c r="V738" s="3"/>
      <c r="W738" s="3"/>
      <c r="X738" s="3"/>
      <c r="Y738" s="3"/>
      <c r="Z738" s="3"/>
    </row>
    <row r="739" ht="30.0" customHeight="1">
      <c r="A739" s="5" t="s">
        <v>2342</v>
      </c>
      <c r="B739" s="5" t="s">
        <v>2342</v>
      </c>
      <c r="C739" s="5" t="s">
        <v>2343</v>
      </c>
      <c r="D739" s="6"/>
      <c r="E739" s="5">
        <v>744523.0</v>
      </c>
      <c r="F739" s="5">
        <v>744651.0</v>
      </c>
      <c r="G739" s="5"/>
      <c r="H739" s="5" t="s">
        <v>2344</v>
      </c>
      <c r="I739" s="5"/>
      <c r="J739" s="7" t="str">
        <f t="shared" ref="J739:J754" si="153">HYPERLINK("http://www.ncbi.nlm.nih.gov/pubmed/?term=16299333","Chain et al. 2005. Infect Immun. 73:8353-61")</f>
        <v>Chain et al. 2005. Infect Immun. 73:8353-61</v>
      </c>
      <c r="K739" s="8" t="str">
        <f t="shared" ref="K739:K754" si="154">HYPERLINK("http://www.ncbi.nlm.nih.gov/nuccore/NC_007618","Brucella abortus 2308; accesion number NC_007618")</f>
        <v>Brucella abortus 2308; accesion number NC_007618</v>
      </c>
      <c r="L739" s="3"/>
      <c r="M739" s="3"/>
      <c r="N739" s="3"/>
      <c r="O739" s="3"/>
      <c r="P739" s="3"/>
      <c r="Q739" s="3"/>
      <c r="R739" s="3"/>
      <c r="S739" s="3"/>
      <c r="T739" s="3"/>
      <c r="U739" s="3"/>
      <c r="V739" s="3"/>
      <c r="W739" s="3"/>
      <c r="X739" s="3"/>
      <c r="Y739" s="3"/>
      <c r="Z739" s="3"/>
    </row>
    <row r="740" ht="30.0" customHeight="1">
      <c r="A740" s="5" t="s">
        <v>2345</v>
      </c>
      <c r="B740" s="5" t="s">
        <v>2345</v>
      </c>
      <c r="C740" s="5" t="s">
        <v>2346</v>
      </c>
      <c r="D740" s="6"/>
      <c r="E740" s="5">
        <v>744648.0</v>
      </c>
      <c r="F740" s="5">
        <v>745679.0</v>
      </c>
      <c r="G740" s="5"/>
      <c r="H740" s="5" t="s">
        <v>350</v>
      </c>
      <c r="I740" s="5"/>
      <c r="J740" s="7" t="str">
        <f t="shared" si="153"/>
        <v>Chain et al. 2005. Infect Immun. 73:8353-61</v>
      </c>
      <c r="K740" s="8" t="str">
        <f t="shared" si="154"/>
        <v>Brucella abortus 2308; accesion number NC_007618</v>
      </c>
      <c r="L740" s="3"/>
      <c r="M740" s="3"/>
      <c r="N740" s="3"/>
      <c r="O740" s="3"/>
      <c r="P740" s="3"/>
      <c r="Q740" s="3"/>
      <c r="R740" s="3"/>
      <c r="S740" s="3"/>
      <c r="T740" s="3"/>
      <c r="U740" s="3"/>
      <c r="V740" s="3"/>
      <c r="W740" s="3"/>
      <c r="X740" s="3"/>
      <c r="Y740" s="3"/>
      <c r="Z740" s="3"/>
    </row>
    <row r="741" ht="30.0" customHeight="1">
      <c r="A741" s="5" t="s">
        <v>2347</v>
      </c>
      <c r="B741" s="5" t="s">
        <v>2347</v>
      </c>
      <c r="C741" s="5" t="s">
        <v>2348</v>
      </c>
      <c r="D741" s="6"/>
      <c r="E741" s="5">
        <v>745760.0</v>
      </c>
      <c r="F741" s="5">
        <v>746509.0</v>
      </c>
      <c r="G741" s="5"/>
      <c r="H741" s="5" t="s">
        <v>39</v>
      </c>
      <c r="I741" s="5"/>
      <c r="J741" s="7" t="str">
        <f t="shared" si="153"/>
        <v>Chain et al. 2005. Infect Immun. 73:8353-61</v>
      </c>
      <c r="K741" s="8" t="str">
        <f t="shared" si="154"/>
        <v>Brucella abortus 2308; accesion number NC_007618</v>
      </c>
      <c r="L741" s="3"/>
      <c r="M741" s="3"/>
      <c r="N741" s="3"/>
      <c r="O741" s="3"/>
      <c r="P741" s="3"/>
      <c r="Q741" s="3"/>
      <c r="R741" s="3"/>
      <c r="S741" s="3"/>
      <c r="T741" s="3"/>
      <c r="U741" s="3"/>
      <c r="V741" s="3"/>
      <c r="W741" s="3"/>
      <c r="X741" s="3"/>
      <c r="Y741" s="3"/>
      <c r="Z741" s="3"/>
    </row>
    <row r="742" ht="30.0" customHeight="1">
      <c r="A742" s="5" t="s">
        <v>2349</v>
      </c>
      <c r="B742" s="5" t="s">
        <v>2349</v>
      </c>
      <c r="C742" s="5" t="s">
        <v>2350</v>
      </c>
      <c r="D742" s="6"/>
      <c r="E742" s="5">
        <v>746557.0</v>
      </c>
      <c r="F742" s="5">
        <v>747762.0</v>
      </c>
      <c r="G742" s="5" t="s">
        <v>35</v>
      </c>
      <c r="H742" s="5" t="s">
        <v>2351</v>
      </c>
      <c r="I742" s="5" t="s">
        <v>2352</v>
      </c>
      <c r="J742" s="7" t="str">
        <f t="shared" si="153"/>
        <v>Chain et al. 2005. Infect Immun. 73:8353-61</v>
      </c>
      <c r="K742" s="8" t="str">
        <f t="shared" si="154"/>
        <v>Brucella abortus 2308; accesion number NC_007618</v>
      </c>
      <c r="L742" s="3"/>
      <c r="M742" s="3"/>
      <c r="N742" s="3"/>
      <c r="O742" s="3"/>
      <c r="P742" s="3"/>
      <c r="Q742" s="3"/>
      <c r="R742" s="3"/>
      <c r="S742" s="3"/>
      <c r="T742" s="3"/>
      <c r="U742" s="3"/>
      <c r="V742" s="3"/>
      <c r="W742" s="3"/>
      <c r="X742" s="3"/>
      <c r="Y742" s="3"/>
      <c r="Z742" s="3"/>
    </row>
    <row r="743" ht="30.0" customHeight="1">
      <c r="A743" s="5" t="s">
        <v>2353</v>
      </c>
      <c r="B743" s="5" t="s">
        <v>2353</v>
      </c>
      <c r="C743" s="5" t="s">
        <v>2354</v>
      </c>
      <c r="D743" s="6"/>
      <c r="E743" s="5">
        <v>747792.0</v>
      </c>
      <c r="F743" s="5">
        <v>748046.0</v>
      </c>
      <c r="G743" s="5" t="s">
        <v>35</v>
      </c>
      <c r="H743" s="5" t="s">
        <v>52</v>
      </c>
      <c r="I743" s="5"/>
      <c r="J743" s="7" t="str">
        <f t="shared" si="153"/>
        <v>Chain et al. 2005. Infect Immun. 73:8353-61</v>
      </c>
      <c r="K743" s="8" t="str">
        <f t="shared" si="154"/>
        <v>Brucella abortus 2308; accesion number NC_007618</v>
      </c>
      <c r="L743" s="3"/>
      <c r="M743" s="3"/>
      <c r="N743" s="3"/>
      <c r="O743" s="3"/>
      <c r="P743" s="3"/>
      <c r="Q743" s="3"/>
      <c r="R743" s="3"/>
      <c r="S743" s="3"/>
      <c r="T743" s="3"/>
      <c r="U743" s="3"/>
      <c r="V743" s="3"/>
      <c r="W743" s="3"/>
      <c r="X743" s="3"/>
      <c r="Y743" s="3"/>
      <c r="Z743" s="3"/>
    </row>
    <row r="744" ht="30.0" customHeight="1">
      <c r="A744" s="5" t="s">
        <v>2355</v>
      </c>
      <c r="B744" s="5" t="s">
        <v>2356</v>
      </c>
      <c r="C744" s="5" t="s">
        <v>2357</v>
      </c>
      <c r="D744" s="6"/>
      <c r="E744" s="5">
        <v>748332.0</v>
      </c>
      <c r="F744" s="5">
        <v>750572.0</v>
      </c>
      <c r="G744" s="5"/>
      <c r="H744" s="5" t="s">
        <v>2358</v>
      </c>
      <c r="I744" s="5" t="s">
        <v>2359</v>
      </c>
      <c r="J744" s="7" t="str">
        <f t="shared" si="153"/>
        <v>Chain et al. 2005. Infect Immun. 73:8353-61</v>
      </c>
      <c r="K744" s="8" t="str">
        <f t="shared" si="154"/>
        <v>Brucella abortus 2308; accesion number NC_007618</v>
      </c>
      <c r="L744" s="3"/>
      <c r="M744" s="3"/>
      <c r="N744" s="3"/>
      <c r="O744" s="3"/>
      <c r="P744" s="3"/>
      <c r="Q744" s="3"/>
      <c r="R744" s="3"/>
      <c r="S744" s="3"/>
      <c r="T744" s="3"/>
      <c r="U744" s="3"/>
      <c r="V744" s="3"/>
      <c r="W744" s="3"/>
      <c r="X744" s="3"/>
      <c r="Y744" s="3"/>
      <c r="Z744" s="3"/>
    </row>
    <row r="745" ht="30.0" customHeight="1">
      <c r="A745" s="5" t="s">
        <v>2360</v>
      </c>
      <c r="B745" s="5" t="s">
        <v>2360</v>
      </c>
      <c r="C745" s="5" t="s">
        <v>2361</v>
      </c>
      <c r="D745" s="6"/>
      <c r="E745" s="5">
        <v>750569.0</v>
      </c>
      <c r="F745" s="5">
        <v>752107.0</v>
      </c>
      <c r="G745" s="5"/>
      <c r="H745" s="5" t="s">
        <v>2362</v>
      </c>
      <c r="I745" s="5"/>
      <c r="J745" s="7" t="str">
        <f t="shared" si="153"/>
        <v>Chain et al. 2005. Infect Immun. 73:8353-61</v>
      </c>
      <c r="K745" s="8" t="str">
        <f t="shared" si="154"/>
        <v>Brucella abortus 2308; accesion number NC_007618</v>
      </c>
      <c r="L745" s="3"/>
      <c r="M745" s="3"/>
      <c r="N745" s="3"/>
      <c r="O745" s="3"/>
      <c r="P745" s="3"/>
      <c r="Q745" s="3"/>
      <c r="R745" s="3"/>
      <c r="S745" s="3"/>
      <c r="T745" s="3"/>
      <c r="U745" s="3"/>
      <c r="V745" s="3"/>
      <c r="W745" s="3"/>
      <c r="X745" s="3"/>
      <c r="Y745" s="3"/>
      <c r="Z745" s="3"/>
    </row>
    <row r="746" ht="30.0" customHeight="1">
      <c r="A746" s="5" t="s">
        <v>2363</v>
      </c>
      <c r="B746" s="5" t="s">
        <v>2363</v>
      </c>
      <c r="C746" s="5" t="s">
        <v>2364</v>
      </c>
      <c r="D746" s="6"/>
      <c r="E746" s="5">
        <v>752245.0</v>
      </c>
      <c r="F746" s="5">
        <v>753402.0</v>
      </c>
      <c r="G746" s="5" t="s">
        <v>35</v>
      </c>
      <c r="H746" s="5" t="s">
        <v>393</v>
      </c>
      <c r="I746" s="5"/>
      <c r="J746" s="7" t="str">
        <f t="shared" si="153"/>
        <v>Chain et al. 2005. Infect Immun. 73:8353-61</v>
      </c>
      <c r="K746" s="8" t="str">
        <f t="shared" si="154"/>
        <v>Brucella abortus 2308; accesion number NC_007618</v>
      </c>
      <c r="L746" s="3"/>
      <c r="M746" s="3"/>
      <c r="N746" s="3"/>
      <c r="O746" s="3"/>
      <c r="P746" s="3"/>
      <c r="Q746" s="3"/>
      <c r="R746" s="3"/>
      <c r="S746" s="3"/>
      <c r="T746" s="3"/>
      <c r="U746" s="3"/>
      <c r="V746" s="3"/>
      <c r="W746" s="3"/>
      <c r="X746" s="3"/>
      <c r="Y746" s="3"/>
      <c r="Z746" s="3"/>
    </row>
    <row r="747" ht="30.0" customHeight="1">
      <c r="A747" s="5" t="s">
        <v>2365</v>
      </c>
      <c r="B747" s="5" t="s">
        <v>2366</v>
      </c>
      <c r="C747" s="5" t="s">
        <v>2367</v>
      </c>
      <c r="D747" s="6"/>
      <c r="E747" s="5">
        <v>753629.0</v>
      </c>
      <c r="F747" s="5">
        <v>755416.0</v>
      </c>
      <c r="G747" s="5"/>
      <c r="H747" s="5" t="s">
        <v>2368</v>
      </c>
      <c r="I747" s="5" t="s">
        <v>2369</v>
      </c>
      <c r="J747" s="7" t="str">
        <f t="shared" si="153"/>
        <v>Chain et al. 2005. Infect Immun. 73:8353-61</v>
      </c>
      <c r="K747" s="8" t="str">
        <f t="shared" si="154"/>
        <v>Brucella abortus 2308; accesion number NC_007618</v>
      </c>
      <c r="L747" s="3"/>
      <c r="M747" s="3"/>
      <c r="N747" s="3"/>
      <c r="O747" s="3"/>
      <c r="P747" s="3"/>
      <c r="Q747" s="3"/>
      <c r="R747" s="3"/>
      <c r="S747" s="3"/>
      <c r="T747" s="3"/>
      <c r="U747" s="3"/>
      <c r="V747" s="3"/>
      <c r="W747" s="3"/>
      <c r="X747" s="3"/>
      <c r="Y747" s="3"/>
      <c r="Z747" s="3"/>
    </row>
    <row r="748" ht="30.0" customHeight="1">
      <c r="A748" s="5" t="s">
        <v>2370</v>
      </c>
      <c r="B748" s="5" t="s">
        <v>2370</v>
      </c>
      <c r="C748" s="5" t="s">
        <v>2371</v>
      </c>
      <c r="D748" s="6"/>
      <c r="E748" s="5">
        <v>755457.0</v>
      </c>
      <c r="F748" s="5">
        <v>756653.0</v>
      </c>
      <c r="G748" s="5" t="s">
        <v>35</v>
      </c>
      <c r="H748" s="5" t="s">
        <v>52</v>
      </c>
      <c r="I748" s="5"/>
      <c r="J748" s="7" t="str">
        <f t="shared" si="153"/>
        <v>Chain et al. 2005. Infect Immun. 73:8353-61</v>
      </c>
      <c r="K748" s="8" t="str">
        <f t="shared" si="154"/>
        <v>Brucella abortus 2308; accesion number NC_007618</v>
      </c>
      <c r="L748" s="3"/>
      <c r="M748" s="3"/>
      <c r="N748" s="3"/>
      <c r="O748" s="3"/>
      <c r="P748" s="3"/>
      <c r="Q748" s="3"/>
      <c r="R748" s="3"/>
      <c r="S748" s="3"/>
      <c r="T748" s="3"/>
      <c r="U748" s="3"/>
      <c r="V748" s="3"/>
      <c r="W748" s="3"/>
      <c r="X748" s="3"/>
      <c r="Y748" s="3"/>
      <c r="Z748" s="3"/>
    </row>
    <row r="749" ht="30.0" customHeight="1">
      <c r="A749" s="5" t="s">
        <v>2372</v>
      </c>
      <c r="B749" s="5" t="s">
        <v>2373</v>
      </c>
      <c r="C749" s="5" t="s">
        <v>2374</v>
      </c>
      <c r="D749" s="6"/>
      <c r="E749" s="5">
        <v>757053.0</v>
      </c>
      <c r="F749" s="5">
        <v>759365.0</v>
      </c>
      <c r="G749" s="5"/>
      <c r="H749" s="5" t="s">
        <v>2375</v>
      </c>
      <c r="I749" s="5" t="s">
        <v>2376</v>
      </c>
      <c r="J749" s="7" t="str">
        <f t="shared" si="153"/>
        <v>Chain et al. 2005. Infect Immun. 73:8353-61</v>
      </c>
      <c r="K749" s="8" t="str">
        <f t="shared" si="154"/>
        <v>Brucella abortus 2308; accesion number NC_007618</v>
      </c>
      <c r="L749" s="3"/>
      <c r="M749" s="3"/>
      <c r="N749" s="3"/>
      <c r="O749" s="3"/>
      <c r="P749" s="3"/>
      <c r="Q749" s="3"/>
      <c r="R749" s="3"/>
      <c r="S749" s="3"/>
      <c r="T749" s="3"/>
      <c r="U749" s="3"/>
      <c r="V749" s="3"/>
      <c r="W749" s="3"/>
      <c r="X749" s="3"/>
      <c r="Y749" s="3"/>
      <c r="Z749" s="3"/>
    </row>
    <row r="750" ht="30.0" customHeight="1">
      <c r="A750" s="5" t="s">
        <v>2377</v>
      </c>
      <c r="B750" s="5" t="s">
        <v>2377</v>
      </c>
      <c r="C750" s="5" t="s">
        <v>2378</v>
      </c>
      <c r="D750" s="6"/>
      <c r="E750" s="5">
        <v>759544.0</v>
      </c>
      <c r="F750" s="5">
        <v>760293.0</v>
      </c>
      <c r="G750" s="5" t="s">
        <v>35</v>
      </c>
      <c r="H750" s="5" t="s">
        <v>2379</v>
      </c>
      <c r="I750" s="5" t="s">
        <v>2380</v>
      </c>
      <c r="J750" s="7" t="str">
        <f t="shared" si="153"/>
        <v>Chain et al. 2005. Infect Immun. 73:8353-61</v>
      </c>
      <c r="K750" s="8" t="str">
        <f t="shared" si="154"/>
        <v>Brucella abortus 2308; accesion number NC_007618</v>
      </c>
      <c r="L750" s="3"/>
      <c r="M750" s="3"/>
      <c r="N750" s="3"/>
      <c r="O750" s="3"/>
      <c r="P750" s="3"/>
      <c r="Q750" s="3"/>
      <c r="R750" s="3"/>
      <c r="S750" s="3"/>
      <c r="T750" s="3"/>
      <c r="U750" s="3"/>
      <c r="V750" s="3"/>
      <c r="W750" s="3"/>
      <c r="X750" s="3"/>
      <c r="Y750" s="3"/>
      <c r="Z750" s="3"/>
    </row>
    <row r="751" ht="30.0" customHeight="1">
      <c r="A751" s="5" t="s">
        <v>2381</v>
      </c>
      <c r="B751" s="5" t="s">
        <v>2381</v>
      </c>
      <c r="C751" s="5" t="s">
        <v>2382</v>
      </c>
      <c r="D751" s="6"/>
      <c r="E751" s="5">
        <v>760414.0</v>
      </c>
      <c r="F751" s="5">
        <v>760884.0</v>
      </c>
      <c r="G751" s="5" t="s">
        <v>35</v>
      </c>
      <c r="H751" s="5" t="s">
        <v>52</v>
      </c>
      <c r="I751" s="5"/>
      <c r="J751" s="7" t="str">
        <f t="shared" si="153"/>
        <v>Chain et al. 2005. Infect Immun. 73:8353-61</v>
      </c>
      <c r="K751" s="8" t="str">
        <f t="shared" si="154"/>
        <v>Brucella abortus 2308; accesion number NC_007618</v>
      </c>
      <c r="L751" s="3"/>
      <c r="M751" s="3"/>
      <c r="N751" s="3"/>
      <c r="O751" s="3"/>
      <c r="P751" s="3"/>
      <c r="Q751" s="3"/>
      <c r="R751" s="3"/>
      <c r="S751" s="3"/>
      <c r="T751" s="3"/>
      <c r="U751" s="3"/>
      <c r="V751" s="3"/>
      <c r="W751" s="3"/>
      <c r="X751" s="3"/>
      <c r="Y751" s="3"/>
      <c r="Z751" s="3"/>
    </row>
    <row r="752" ht="30.0" customHeight="1">
      <c r="A752" s="5" t="s">
        <v>2383</v>
      </c>
      <c r="B752" s="5" t="s">
        <v>2384</v>
      </c>
      <c r="C752" s="5" t="s">
        <v>2385</v>
      </c>
      <c r="D752" s="6"/>
      <c r="E752" s="5">
        <v>761031.0</v>
      </c>
      <c r="F752" s="5">
        <v>762068.0</v>
      </c>
      <c r="G752" s="5" t="s">
        <v>35</v>
      </c>
      <c r="H752" s="5" t="s">
        <v>2386</v>
      </c>
      <c r="I752" s="5" t="s">
        <v>2387</v>
      </c>
      <c r="J752" s="7" t="str">
        <f t="shared" si="153"/>
        <v>Chain et al. 2005. Infect Immun. 73:8353-61</v>
      </c>
      <c r="K752" s="8" t="str">
        <f t="shared" si="154"/>
        <v>Brucella abortus 2308; accesion number NC_007618</v>
      </c>
      <c r="L752" s="3"/>
      <c r="M752" s="3"/>
      <c r="N752" s="3"/>
      <c r="O752" s="3"/>
      <c r="P752" s="3"/>
      <c r="Q752" s="3"/>
      <c r="R752" s="3"/>
      <c r="S752" s="3"/>
      <c r="T752" s="3"/>
      <c r="U752" s="3"/>
      <c r="V752" s="3"/>
      <c r="W752" s="3"/>
      <c r="X752" s="3"/>
      <c r="Y752" s="3"/>
      <c r="Z752" s="3"/>
    </row>
    <row r="753" ht="30.0" customHeight="1">
      <c r="A753" s="5" t="s">
        <v>2388</v>
      </c>
      <c r="B753" s="5" t="s">
        <v>2388</v>
      </c>
      <c r="C753" s="5" t="s">
        <v>2389</v>
      </c>
      <c r="D753" s="6"/>
      <c r="E753" s="5">
        <v>762236.0</v>
      </c>
      <c r="F753" s="5">
        <v>763285.0</v>
      </c>
      <c r="G753" s="5"/>
      <c r="H753" s="5" t="s">
        <v>2390</v>
      </c>
      <c r="I753" s="5" t="s">
        <v>2391</v>
      </c>
      <c r="J753" s="7" t="str">
        <f t="shared" si="153"/>
        <v>Chain et al. 2005. Infect Immun. 73:8353-61</v>
      </c>
      <c r="K753" s="8" t="str">
        <f t="shared" si="154"/>
        <v>Brucella abortus 2308; accesion number NC_007618</v>
      </c>
      <c r="L753" s="3"/>
      <c r="M753" s="3"/>
      <c r="N753" s="3"/>
      <c r="O753" s="3"/>
      <c r="P753" s="3"/>
      <c r="Q753" s="3"/>
      <c r="R753" s="3"/>
      <c r="S753" s="3"/>
      <c r="T753" s="3"/>
      <c r="U753" s="3"/>
      <c r="V753" s="3"/>
      <c r="W753" s="3"/>
      <c r="X753" s="3"/>
      <c r="Y753" s="3"/>
      <c r="Z753" s="3"/>
    </row>
    <row r="754" ht="30.0" customHeight="1">
      <c r="A754" s="5" t="s">
        <v>2392</v>
      </c>
      <c r="B754" s="5" t="s">
        <v>2392</v>
      </c>
      <c r="C754" s="5" t="s">
        <v>2393</v>
      </c>
      <c r="D754" s="6"/>
      <c r="E754" s="5">
        <v>763299.0</v>
      </c>
      <c r="F754" s="5">
        <v>763733.0</v>
      </c>
      <c r="G754" s="5"/>
      <c r="H754" s="5" t="s">
        <v>52</v>
      </c>
      <c r="I754" s="5"/>
      <c r="J754" s="7" t="str">
        <f t="shared" si="153"/>
        <v>Chain et al. 2005. Infect Immun. 73:8353-61</v>
      </c>
      <c r="K754" s="8" t="str">
        <f t="shared" si="154"/>
        <v>Brucella abortus 2308; accesion number NC_007618</v>
      </c>
      <c r="L754" s="3"/>
      <c r="M754" s="3"/>
      <c r="N754" s="3"/>
      <c r="O754" s="3"/>
      <c r="P754" s="3"/>
      <c r="Q754" s="3"/>
      <c r="R754" s="3"/>
      <c r="S754" s="3"/>
      <c r="T754" s="3"/>
      <c r="U754" s="3"/>
      <c r="V754" s="3"/>
      <c r="W754" s="3"/>
      <c r="X754" s="3"/>
      <c r="Y754" s="3"/>
      <c r="Z754" s="3"/>
    </row>
    <row r="755" ht="30.0" customHeight="1">
      <c r="A755" s="5" t="s">
        <v>2394</v>
      </c>
      <c r="B755" s="5" t="s">
        <v>2395</v>
      </c>
      <c r="C755" s="5" t="s">
        <v>2396</v>
      </c>
      <c r="D755" s="6"/>
      <c r="E755" s="5">
        <v>763964.0</v>
      </c>
      <c r="F755" s="5">
        <v>764563.0</v>
      </c>
      <c r="G755" s="5"/>
      <c r="H755" s="5" t="s">
        <v>757</v>
      </c>
      <c r="I755" s="5" t="s">
        <v>2397</v>
      </c>
      <c r="J755" s="8" t="str">
        <f>HYPERLINK("http://www.ncbi.nlm.nih.gov/pubmed/23002224","Sieira et al. 2012. J Bacteriol.194(23):6431-40")</f>
        <v>Sieira et al. 2012. J Bacteriol.194(23):6431-40</v>
      </c>
      <c r="K755" s="3"/>
      <c r="L755" s="9"/>
      <c r="M755" s="3"/>
      <c r="N755" s="3"/>
      <c r="O755" s="3"/>
      <c r="P755" s="3"/>
      <c r="Q755" s="3"/>
      <c r="R755" s="3"/>
      <c r="S755" s="3"/>
      <c r="T755" s="3"/>
      <c r="U755" s="3"/>
      <c r="V755" s="3"/>
      <c r="W755" s="3"/>
      <c r="X755" s="3"/>
      <c r="Y755" s="3"/>
      <c r="Z755" s="3"/>
    </row>
    <row r="756" ht="30.0" customHeight="1">
      <c r="A756" s="5" t="s">
        <v>2398</v>
      </c>
      <c r="B756" s="5" t="s">
        <v>2398</v>
      </c>
      <c r="C756" s="5" t="s">
        <v>2399</v>
      </c>
      <c r="D756" s="6"/>
      <c r="E756" s="5">
        <v>764650.0</v>
      </c>
      <c r="F756" s="5">
        <v>764790.0</v>
      </c>
      <c r="G756" s="5" t="s">
        <v>35</v>
      </c>
      <c r="H756" s="5" t="s">
        <v>52</v>
      </c>
      <c r="I756" s="5"/>
      <c r="J756" s="7" t="str">
        <f t="shared" ref="J756:J768" si="155">HYPERLINK("http://www.ncbi.nlm.nih.gov/pubmed/?term=16299333","Chain et al. 2005. Infect Immun. 73:8353-61")</f>
        <v>Chain et al. 2005. Infect Immun. 73:8353-61</v>
      </c>
      <c r="K756" s="8" t="str">
        <f t="shared" ref="K756:K768" si="156">HYPERLINK("http://www.ncbi.nlm.nih.gov/nuccore/NC_007618","Brucella abortus 2308; accesion number NC_007618")</f>
        <v>Brucella abortus 2308; accesion number NC_007618</v>
      </c>
      <c r="L756" s="3"/>
      <c r="M756" s="3"/>
      <c r="N756" s="3"/>
      <c r="O756" s="3"/>
      <c r="P756" s="3"/>
      <c r="Q756" s="3"/>
      <c r="R756" s="3"/>
      <c r="S756" s="3"/>
      <c r="T756" s="3"/>
      <c r="U756" s="3"/>
      <c r="V756" s="3"/>
      <c r="W756" s="3"/>
      <c r="X756" s="3"/>
      <c r="Y756" s="3"/>
      <c r="Z756" s="3"/>
    </row>
    <row r="757" ht="30.0" customHeight="1">
      <c r="A757" s="5" t="s">
        <v>2400</v>
      </c>
      <c r="B757" s="5" t="s">
        <v>2400</v>
      </c>
      <c r="C757" s="5" t="s">
        <v>2401</v>
      </c>
      <c r="D757" s="6"/>
      <c r="E757" s="5">
        <v>764925.0</v>
      </c>
      <c r="F757" s="5">
        <v>766226.0</v>
      </c>
      <c r="G757" s="5"/>
      <c r="H757" s="5" t="s">
        <v>1866</v>
      </c>
      <c r="I757" s="5"/>
      <c r="J757" s="7" t="str">
        <f t="shared" si="155"/>
        <v>Chain et al. 2005. Infect Immun. 73:8353-61</v>
      </c>
      <c r="K757" s="8" t="str">
        <f t="shared" si="156"/>
        <v>Brucella abortus 2308; accesion number NC_007618</v>
      </c>
      <c r="L757" s="3"/>
      <c r="M757" s="3"/>
      <c r="N757" s="3"/>
      <c r="O757" s="3"/>
      <c r="P757" s="3"/>
      <c r="Q757" s="3"/>
      <c r="R757" s="3"/>
      <c r="S757" s="3"/>
      <c r="T757" s="3"/>
      <c r="U757" s="3"/>
      <c r="V757" s="3"/>
      <c r="W757" s="3"/>
      <c r="X757" s="3"/>
      <c r="Y757" s="3"/>
      <c r="Z757" s="3"/>
    </row>
    <row r="758" ht="30.0" customHeight="1">
      <c r="A758" s="5" t="s">
        <v>2402</v>
      </c>
      <c r="B758" s="5" t="s">
        <v>2402</v>
      </c>
      <c r="C758" s="5" t="s">
        <v>2403</v>
      </c>
      <c r="D758" s="6"/>
      <c r="E758" s="5">
        <v>766319.0</v>
      </c>
      <c r="F758" s="5">
        <v>766453.0</v>
      </c>
      <c r="G758" s="5"/>
      <c r="H758" s="5" t="s">
        <v>52</v>
      </c>
      <c r="I758" s="5"/>
      <c r="J758" s="7" t="str">
        <f t="shared" si="155"/>
        <v>Chain et al. 2005. Infect Immun. 73:8353-61</v>
      </c>
      <c r="K758" s="8" t="str">
        <f t="shared" si="156"/>
        <v>Brucella abortus 2308; accesion number NC_007618</v>
      </c>
      <c r="L758" s="3"/>
      <c r="M758" s="3"/>
      <c r="N758" s="3"/>
      <c r="O758" s="3"/>
      <c r="P758" s="3"/>
      <c r="Q758" s="3"/>
      <c r="R758" s="3"/>
      <c r="S758" s="3"/>
      <c r="T758" s="3"/>
      <c r="U758" s="3"/>
      <c r="V758" s="3"/>
      <c r="W758" s="3"/>
      <c r="X758" s="3"/>
      <c r="Y758" s="3"/>
      <c r="Z758" s="3"/>
    </row>
    <row r="759" ht="30.0" customHeight="1">
      <c r="A759" s="5" t="s">
        <v>2404</v>
      </c>
      <c r="B759" s="5" t="s">
        <v>2405</v>
      </c>
      <c r="C759" s="5" t="s">
        <v>2406</v>
      </c>
      <c r="D759" s="6"/>
      <c r="E759" s="5">
        <v>766457.0</v>
      </c>
      <c r="F759" s="5">
        <v>767773.0</v>
      </c>
      <c r="G759" s="5"/>
      <c r="H759" s="5" t="s">
        <v>2407</v>
      </c>
      <c r="I759" s="5" t="s">
        <v>2408</v>
      </c>
      <c r="J759" s="7" t="str">
        <f t="shared" si="155"/>
        <v>Chain et al. 2005. Infect Immun. 73:8353-61</v>
      </c>
      <c r="K759" s="8" t="str">
        <f t="shared" si="156"/>
        <v>Brucella abortus 2308; accesion number NC_007618</v>
      </c>
      <c r="L759" s="3"/>
      <c r="M759" s="3"/>
      <c r="N759" s="3"/>
      <c r="O759" s="3"/>
      <c r="P759" s="3"/>
      <c r="Q759" s="3"/>
      <c r="R759" s="3"/>
      <c r="S759" s="3"/>
      <c r="T759" s="3"/>
      <c r="U759" s="3"/>
      <c r="V759" s="3"/>
      <c r="W759" s="3"/>
      <c r="X759" s="3"/>
      <c r="Y759" s="3"/>
      <c r="Z759" s="3"/>
    </row>
    <row r="760" ht="30.0" customHeight="1">
      <c r="A760" s="5" t="s">
        <v>2409</v>
      </c>
      <c r="B760" s="5" t="s">
        <v>2410</v>
      </c>
      <c r="C760" s="5" t="s">
        <v>2411</v>
      </c>
      <c r="D760" s="6"/>
      <c r="E760" s="5">
        <v>768015.0</v>
      </c>
      <c r="F760" s="5">
        <v>768491.0</v>
      </c>
      <c r="G760" s="5"/>
      <c r="H760" s="5" t="s">
        <v>2412</v>
      </c>
      <c r="I760" s="5"/>
      <c r="J760" s="7" t="str">
        <f t="shared" si="155"/>
        <v>Chain et al. 2005. Infect Immun. 73:8353-61</v>
      </c>
      <c r="K760" s="8" t="str">
        <f t="shared" si="156"/>
        <v>Brucella abortus 2308; accesion number NC_007618</v>
      </c>
      <c r="L760" s="3"/>
      <c r="M760" s="3"/>
      <c r="N760" s="3"/>
      <c r="O760" s="3"/>
      <c r="P760" s="3"/>
      <c r="Q760" s="3"/>
      <c r="R760" s="3"/>
      <c r="S760" s="3"/>
      <c r="T760" s="3"/>
      <c r="U760" s="3"/>
      <c r="V760" s="3"/>
      <c r="W760" s="3"/>
      <c r="X760" s="3"/>
      <c r="Y760" s="3"/>
      <c r="Z760" s="3"/>
    </row>
    <row r="761" ht="30.0" customHeight="1">
      <c r="A761" s="5" t="s">
        <v>2413</v>
      </c>
      <c r="B761" s="5" t="s">
        <v>2414</v>
      </c>
      <c r="C761" s="5" t="s">
        <v>2415</v>
      </c>
      <c r="D761" s="6"/>
      <c r="E761" s="5">
        <v>768493.0</v>
      </c>
      <c r="F761" s="5">
        <v>769614.0</v>
      </c>
      <c r="G761" s="5"/>
      <c r="H761" s="5" t="s">
        <v>2416</v>
      </c>
      <c r="I761" s="5"/>
      <c r="J761" s="7" t="str">
        <f t="shared" si="155"/>
        <v>Chain et al. 2005. Infect Immun. 73:8353-61</v>
      </c>
      <c r="K761" s="8" t="str">
        <f t="shared" si="156"/>
        <v>Brucella abortus 2308; accesion number NC_007618</v>
      </c>
      <c r="L761" s="3"/>
      <c r="M761" s="3"/>
      <c r="N761" s="3"/>
      <c r="O761" s="3"/>
      <c r="P761" s="3"/>
      <c r="Q761" s="3"/>
      <c r="R761" s="3"/>
      <c r="S761" s="3"/>
      <c r="T761" s="3"/>
      <c r="U761" s="3"/>
      <c r="V761" s="3"/>
      <c r="W761" s="3"/>
      <c r="X761" s="3"/>
      <c r="Y761" s="3"/>
      <c r="Z761" s="3"/>
    </row>
    <row r="762" ht="30.0" customHeight="1">
      <c r="A762" s="5" t="s">
        <v>2417</v>
      </c>
      <c r="B762" s="5" t="s">
        <v>2417</v>
      </c>
      <c r="C762" s="5" t="s">
        <v>2418</v>
      </c>
      <c r="D762" s="6"/>
      <c r="E762" s="5">
        <v>769614.0</v>
      </c>
      <c r="F762" s="5">
        <v>770222.0</v>
      </c>
      <c r="G762" s="5"/>
      <c r="H762" s="5" t="s">
        <v>2419</v>
      </c>
      <c r="I762" s="5" t="s">
        <v>2420</v>
      </c>
      <c r="J762" s="7" t="str">
        <f t="shared" si="155"/>
        <v>Chain et al. 2005. Infect Immun. 73:8353-61</v>
      </c>
      <c r="K762" s="8" t="str">
        <f t="shared" si="156"/>
        <v>Brucella abortus 2308; accesion number NC_007618</v>
      </c>
      <c r="L762" s="3"/>
      <c r="M762" s="3"/>
      <c r="N762" s="3"/>
      <c r="O762" s="3"/>
      <c r="P762" s="3"/>
      <c r="Q762" s="3"/>
      <c r="R762" s="3"/>
      <c r="S762" s="3"/>
      <c r="T762" s="3"/>
      <c r="U762" s="3"/>
      <c r="V762" s="3"/>
      <c r="W762" s="3"/>
      <c r="X762" s="3"/>
      <c r="Y762" s="3"/>
      <c r="Z762" s="3"/>
    </row>
    <row r="763" ht="30.0" customHeight="1">
      <c r="A763" s="5" t="s">
        <v>2421</v>
      </c>
      <c r="B763" s="5" t="s">
        <v>2422</v>
      </c>
      <c r="C763" s="5" t="s">
        <v>2423</v>
      </c>
      <c r="D763" s="6"/>
      <c r="E763" s="5">
        <v>770305.0</v>
      </c>
      <c r="F763" s="5">
        <v>770778.0</v>
      </c>
      <c r="G763" s="5"/>
      <c r="H763" s="5" t="s">
        <v>2424</v>
      </c>
      <c r="I763" s="5" t="s">
        <v>2425</v>
      </c>
      <c r="J763" s="7" t="str">
        <f t="shared" si="155"/>
        <v>Chain et al. 2005. Infect Immun. 73:8353-61</v>
      </c>
      <c r="K763" s="8" t="str">
        <f t="shared" si="156"/>
        <v>Brucella abortus 2308; accesion number NC_007618</v>
      </c>
      <c r="L763" s="3"/>
      <c r="M763" s="3"/>
      <c r="N763" s="3"/>
      <c r="O763" s="3"/>
      <c r="P763" s="3"/>
      <c r="Q763" s="3"/>
      <c r="R763" s="3"/>
      <c r="S763" s="3"/>
      <c r="T763" s="3"/>
      <c r="U763" s="3"/>
      <c r="V763" s="3"/>
      <c r="W763" s="3"/>
      <c r="X763" s="3"/>
      <c r="Y763" s="3"/>
      <c r="Z763" s="3"/>
    </row>
    <row r="764" ht="30.0" customHeight="1">
      <c r="A764" s="5" t="s">
        <v>2426</v>
      </c>
      <c r="B764" s="5" t="s">
        <v>2427</v>
      </c>
      <c r="C764" s="5" t="s">
        <v>2428</v>
      </c>
      <c r="D764" s="6"/>
      <c r="E764" s="5">
        <v>770784.0</v>
      </c>
      <c r="F764" s="5">
        <v>771299.0</v>
      </c>
      <c r="G764" s="5"/>
      <c r="H764" s="5" t="s">
        <v>2429</v>
      </c>
      <c r="I764" s="5" t="s">
        <v>2430</v>
      </c>
      <c r="J764" s="7" t="str">
        <f t="shared" si="155"/>
        <v>Chain et al. 2005. Infect Immun. 73:8353-61</v>
      </c>
      <c r="K764" s="8" t="str">
        <f t="shared" si="156"/>
        <v>Brucella abortus 2308; accesion number NC_007618</v>
      </c>
      <c r="L764" s="3"/>
      <c r="M764" s="3"/>
      <c r="N764" s="3"/>
      <c r="O764" s="3"/>
      <c r="P764" s="3"/>
      <c r="Q764" s="3"/>
      <c r="R764" s="3"/>
      <c r="S764" s="3"/>
      <c r="T764" s="3"/>
      <c r="U764" s="3"/>
      <c r="V764" s="3"/>
      <c r="W764" s="3"/>
      <c r="X764" s="3"/>
      <c r="Y764" s="3"/>
      <c r="Z764" s="3"/>
    </row>
    <row r="765" ht="30.0" customHeight="1">
      <c r="A765" s="5" t="s">
        <v>2431</v>
      </c>
      <c r="B765" s="5" t="s">
        <v>2432</v>
      </c>
      <c r="C765" s="5" t="s">
        <v>2433</v>
      </c>
      <c r="D765" s="6"/>
      <c r="E765" s="5">
        <v>771750.0</v>
      </c>
      <c r="F765" s="5">
        <v>773906.0</v>
      </c>
      <c r="G765" s="5"/>
      <c r="H765" s="5" t="s">
        <v>2434</v>
      </c>
      <c r="I765" s="5" t="s">
        <v>2435</v>
      </c>
      <c r="J765" s="7" t="str">
        <f t="shared" si="155"/>
        <v>Chain et al. 2005. Infect Immun. 73:8353-61</v>
      </c>
      <c r="K765" s="8" t="str">
        <f t="shared" si="156"/>
        <v>Brucella abortus 2308; accesion number NC_007618</v>
      </c>
      <c r="L765" s="3"/>
      <c r="M765" s="3"/>
      <c r="N765" s="3"/>
      <c r="O765" s="3"/>
      <c r="P765" s="3"/>
      <c r="Q765" s="3"/>
      <c r="R765" s="3"/>
      <c r="S765" s="3"/>
      <c r="T765" s="3"/>
      <c r="U765" s="3"/>
      <c r="V765" s="3"/>
      <c r="W765" s="3"/>
      <c r="X765" s="3"/>
      <c r="Y765" s="3"/>
      <c r="Z765" s="3"/>
    </row>
    <row r="766" ht="30.0" customHeight="1">
      <c r="A766" s="5" t="s">
        <v>2436</v>
      </c>
      <c r="B766" s="5" t="s">
        <v>2436</v>
      </c>
      <c r="C766" s="5" t="s">
        <v>2437</v>
      </c>
      <c r="D766" s="6"/>
      <c r="E766" s="5">
        <v>773978.0</v>
      </c>
      <c r="F766" s="5">
        <v>774496.0</v>
      </c>
      <c r="G766" s="5" t="s">
        <v>35</v>
      </c>
      <c r="H766" s="5" t="s">
        <v>2438</v>
      </c>
      <c r="I766" s="5"/>
      <c r="J766" s="7" t="str">
        <f t="shared" si="155"/>
        <v>Chain et al. 2005. Infect Immun. 73:8353-61</v>
      </c>
      <c r="K766" s="8" t="str">
        <f t="shared" si="156"/>
        <v>Brucella abortus 2308; accesion number NC_007618</v>
      </c>
      <c r="L766" s="3"/>
      <c r="M766" s="3"/>
      <c r="N766" s="3"/>
      <c r="O766" s="3"/>
      <c r="P766" s="3"/>
      <c r="Q766" s="3"/>
      <c r="R766" s="3"/>
      <c r="S766" s="3"/>
      <c r="T766" s="3"/>
      <c r="U766" s="3"/>
      <c r="V766" s="3"/>
      <c r="W766" s="3"/>
      <c r="X766" s="3"/>
      <c r="Y766" s="3"/>
      <c r="Z766" s="3"/>
    </row>
    <row r="767" ht="30.0" customHeight="1">
      <c r="A767" s="5" t="s">
        <v>2439</v>
      </c>
      <c r="B767" s="5" t="s">
        <v>2439</v>
      </c>
      <c r="C767" s="5" t="s">
        <v>2440</v>
      </c>
      <c r="D767" s="6"/>
      <c r="E767" s="5">
        <v>774586.0</v>
      </c>
      <c r="F767" s="5">
        <v>775140.0</v>
      </c>
      <c r="G767" s="5"/>
      <c r="H767" s="5" t="s">
        <v>2441</v>
      </c>
      <c r="I767" s="5"/>
      <c r="J767" s="7" t="str">
        <f t="shared" si="155"/>
        <v>Chain et al. 2005. Infect Immun. 73:8353-61</v>
      </c>
      <c r="K767" s="8" t="str">
        <f t="shared" si="156"/>
        <v>Brucella abortus 2308; accesion number NC_007618</v>
      </c>
      <c r="L767" s="3"/>
      <c r="M767" s="3"/>
      <c r="N767" s="3"/>
      <c r="O767" s="3"/>
      <c r="P767" s="3"/>
      <c r="Q767" s="3"/>
      <c r="R767" s="3"/>
      <c r="S767" s="3"/>
      <c r="T767" s="3"/>
      <c r="U767" s="3"/>
      <c r="V767" s="3"/>
      <c r="W767" s="3"/>
      <c r="X767" s="3"/>
      <c r="Y767" s="3"/>
      <c r="Z767" s="3"/>
    </row>
    <row r="768" ht="30.0" customHeight="1">
      <c r="A768" s="5" t="s">
        <v>2442</v>
      </c>
      <c r="B768" s="5" t="s">
        <v>2442</v>
      </c>
      <c r="C768" s="5" t="s">
        <v>2443</v>
      </c>
      <c r="D768" s="6"/>
      <c r="E768" s="5">
        <v>775260.0</v>
      </c>
      <c r="F768" s="5">
        <v>775817.0</v>
      </c>
      <c r="G768" s="5"/>
      <c r="H768" s="5" t="s">
        <v>52</v>
      </c>
      <c r="I768" s="5"/>
      <c r="J768" s="7" t="str">
        <f t="shared" si="155"/>
        <v>Chain et al. 2005. Infect Immun. 73:8353-61</v>
      </c>
      <c r="K768" s="8" t="str">
        <f t="shared" si="156"/>
        <v>Brucella abortus 2308; accesion number NC_007618</v>
      </c>
      <c r="L768" s="3"/>
      <c r="M768" s="3"/>
      <c r="N768" s="3"/>
      <c r="O768" s="3"/>
      <c r="P768" s="3"/>
      <c r="Q768" s="3"/>
      <c r="R768" s="3"/>
      <c r="S768" s="3"/>
      <c r="T768" s="3"/>
      <c r="U768" s="3"/>
      <c r="V768" s="3"/>
      <c r="W768" s="3"/>
      <c r="X768" s="3"/>
      <c r="Y768" s="3"/>
      <c r="Z768" s="3"/>
    </row>
    <row r="769" ht="30.0" customHeight="1">
      <c r="A769" s="5" t="s">
        <v>2444</v>
      </c>
      <c r="B769" s="5" t="s">
        <v>2445</v>
      </c>
      <c r="C769" s="5" t="s">
        <v>2446</v>
      </c>
      <c r="D769" s="6"/>
      <c r="E769" s="5">
        <v>775935.0</v>
      </c>
      <c r="F769" s="5">
        <v>776975.0</v>
      </c>
      <c r="G769" s="5"/>
      <c r="H769" s="5" t="s">
        <v>2447</v>
      </c>
      <c r="I769" s="5" t="s">
        <v>2448</v>
      </c>
      <c r="J769" s="8" t="str">
        <f>HYPERLINK("http://www.ncbi.nlm.nih.gov/pubmed/24224907","Takada et al. 2014. Mol Microbiol. 91(2):242-55")</f>
        <v>Takada et al. 2014. Mol Microbiol. 91(2):242-55</v>
      </c>
      <c r="K769" s="3"/>
      <c r="L769" s="9"/>
      <c r="M769" s="3"/>
      <c r="N769" s="3"/>
      <c r="O769" s="3"/>
      <c r="P769" s="3"/>
      <c r="Q769" s="3"/>
      <c r="R769" s="3"/>
      <c r="S769" s="3"/>
      <c r="T769" s="3"/>
      <c r="U769" s="3"/>
      <c r="V769" s="3"/>
      <c r="W769" s="3"/>
      <c r="X769" s="3"/>
      <c r="Y769" s="3"/>
      <c r="Z769" s="3"/>
    </row>
    <row r="770" ht="30.0" customHeight="1">
      <c r="A770" s="5" t="s">
        <v>2449</v>
      </c>
      <c r="B770" s="5" t="s">
        <v>2449</v>
      </c>
      <c r="C770" s="5" t="s">
        <v>2450</v>
      </c>
      <c r="D770" s="6"/>
      <c r="E770" s="5">
        <v>777223.0</v>
      </c>
      <c r="F770" s="5">
        <v>778194.0</v>
      </c>
      <c r="G770" s="5"/>
      <c r="H770" s="5" t="s">
        <v>2451</v>
      </c>
      <c r="I770" s="5" t="s">
        <v>2452</v>
      </c>
      <c r="J770" s="7" t="str">
        <f>HYPERLINK("http://www.ncbi.nlm.nih.gov/pubmed/?term=16299333","Chain et al. 2005. Infect Immun. 73:8353-61")</f>
        <v>Chain et al. 2005. Infect Immun. 73:8353-61</v>
      </c>
      <c r="K770" s="8" t="str">
        <f>HYPERLINK("http://www.ncbi.nlm.nih.gov/nuccore/NC_007618","Brucella abortus 2308; accesion number NC_007618")</f>
        <v>Brucella abortus 2308; accesion number NC_007618</v>
      </c>
      <c r="L770" s="3"/>
      <c r="M770" s="3"/>
      <c r="N770" s="3"/>
      <c r="O770" s="3"/>
      <c r="P770" s="3"/>
      <c r="Q770" s="3"/>
      <c r="R770" s="3"/>
      <c r="S770" s="3"/>
      <c r="T770" s="3"/>
      <c r="U770" s="3"/>
      <c r="V770" s="3"/>
      <c r="W770" s="3"/>
      <c r="X770" s="3"/>
      <c r="Y770" s="3"/>
      <c r="Z770" s="3"/>
    </row>
    <row r="771" ht="30.0" customHeight="1">
      <c r="A771" s="5" t="s">
        <v>2453</v>
      </c>
      <c r="B771" s="5" t="s">
        <v>2454</v>
      </c>
      <c r="C771" s="5" t="s">
        <v>2455</v>
      </c>
      <c r="D771" s="6"/>
      <c r="E771" s="5">
        <v>778313.0</v>
      </c>
      <c r="F771" s="5">
        <v>778636.0</v>
      </c>
      <c r="G771" s="5"/>
      <c r="H771" s="5" t="s">
        <v>2456</v>
      </c>
      <c r="I771" s="5" t="s">
        <v>499</v>
      </c>
      <c r="J771" s="11" t="str">
        <f>HYPERLINK("http://www.ncbi.nlm.nih.gov/pubmed/15491369","Sieira et al. 2004. Mol Microbiol. 54(3):808-22")</f>
        <v>Sieira et al. 2004. Mol Microbiol. 54(3):808-22</v>
      </c>
      <c r="K771" s="3"/>
      <c r="L771" s="9"/>
      <c r="M771" s="3"/>
      <c r="N771" s="3"/>
      <c r="O771" s="3"/>
      <c r="P771" s="3"/>
      <c r="Q771" s="3"/>
      <c r="R771" s="3"/>
      <c r="S771" s="3"/>
      <c r="T771" s="3"/>
      <c r="U771" s="3"/>
      <c r="V771" s="3"/>
      <c r="W771" s="3"/>
      <c r="X771" s="3"/>
      <c r="Y771" s="3"/>
      <c r="Z771" s="3"/>
    </row>
    <row r="772" ht="30.0" customHeight="1">
      <c r="A772" s="5" t="s">
        <v>2457</v>
      </c>
      <c r="B772" s="5" t="s">
        <v>2457</v>
      </c>
      <c r="C772" s="5" t="s">
        <v>2458</v>
      </c>
      <c r="D772" s="6"/>
      <c r="E772" s="5">
        <v>779170.0</v>
      </c>
      <c r="F772" s="5">
        <v>779712.0</v>
      </c>
      <c r="G772" s="5"/>
      <c r="H772" s="5" t="s">
        <v>2459</v>
      </c>
      <c r="I772" s="5"/>
      <c r="J772" s="13" t="s">
        <v>208</v>
      </c>
      <c r="K772" s="9"/>
      <c r="L772" s="3"/>
      <c r="M772" s="3"/>
      <c r="N772" s="3"/>
      <c r="O772" s="3"/>
      <c r="P772" s="3"/>
      <c r="Q772" s="3"/>
      <c r="R772" s="3"/>
      <c r="S772" s="3"/>
      <c r="T772" s="3"/>
      <c r="U772" s="3"/>
      <c r="V772" s="3"/>
      <c r="W772" s="3"/>
      <c r="X772" s="3"/>
      <c r="Y772" s="3"/>
      <c r="Z772" s="3"/>
    </row>
    <row r="773" ht="30.0" customHeight="1">
      <c r="A773" s="5" t="s">
        <v>2460</v>
      </c>
      <c r="B773" s="5" t="s">
        <v>2461</v>
      </c>
      <c r="C773" s="5" t="s">
        <v>2462</v>
      </c>
      <c r="D773" s="6"/>
      <c r="E773" s="5">
        <v>779762.0</v>
      </c>
      <c r="F773" s="5">
        <v>780079.0</v>
      </c>
      <c r="G773" s="5" t="s">
        <v>35</v>
      </c>
      <c r="H773" s="5" t="s">
        <v>2463</v>
      </c>
      <c r="I773" s="5"/>
      <c r="J773" s="7" t="str">
        <f t="shared" ref="J773:J785" si="157">HYPERLINK("http://www.ncbi.nlm.nih.gov/pubmed/?term=16299333","Chain et al. 2005. Infect Immun. 73:8353-61")</f>
        <v>Chain et al. 2005. Infect Immun. 73:8353-61</v>
      </c>
      <c r="K773" s="8" t="str">
        <f t="shared" ref="K773:K785" si="158">HYPERLINK("http://www.ncbi.nlm.nih.gov/nuccore/NC_007618","Brucella abortus 2308; accesion number NC_007618")</f>
        <v>Brucella abortus 2308; accesion number NC_007618</v>
      </c>
      <c r="L773" s="3"/>
      <c r="M773" s="3"/>
      <c r="N773" s="3"/>
      <c r="O773" s="3"/>
      <c r="P773" s="3"/>
      <c r="Q773" s="3"/>
      <c r="R773" s="3"/>
      <c r="S773" s="3"/>
      <c r="T773" s="3"/>
      <c r="U773" s="3"/>
      <c r="V773" s="3"/>
      <c r="W773" s="3"/>
      <c r="X773" s="3"/>
      <c r="Y773" s="3"/>
      <c r="Z773" s="3"/>
    </row>
    <row r="774" ht="30.0" customHeight="1">
      <c r="A774" s="5" t="s">
        <v>2464</v>
      </c>
      <c r="B774" s="5" t="s">
        <v>2464</v>
      </c>
      <c r="C774" s="5" t="s">
        <v>2465</v>
      </c>
      <c r="D774" s="6"/>
      <c r="E774" s="5">
        <v>780425.0</v>
      </c>
      <c r="F774" s="5">
        <v>781963.0</v>
      </c>
      <c r="G774" s="5" t="s">
        <v>35</v>
      </c>
      <c r="H774" s="5" t="s">
        <v>2466</v>
      </c>
      <c r="I774" s="5"/>
      <c r="J774" s="7" t="str">
        <f t="shared" si="157"/>
        <v>Chain et al. 2005. Infect Immun. 73:8353-61</v>
      </c>
      <c r="K774" s="8" t="str">
        <f t="shared" si="158"/>
        <v>Brucella abortus 2308; accesion number NC_007618</v>
      </c>
      <c r="L774" s="3"/>
      <c r="M774" s="3"/>
      <c r="N774" s="3"/>
      <c r="O774" s="3"/>
      <c r="P774" s="3"/>
      <c r="Q774" s="3"/>
      <c r="R774" s="3"/>
      <c r="S774" s="3"/>
      <c r="T774" s="3"/>
      <c r="U774" s="3"/>
      <c r="V774" s="3"/>
      <c r="W774" s="3"/>
      <c r="X774" s="3"/>
      <c r="Y774" s="3"/>
      <c r="Z774" s="3"/>
    </row>
    <row r="775" ht="30.0" customHeight="1">
      <c r="A775" s="5" t="s">
        <v>2467</v>
      </c>
      <c r="B775" s="5" t="s">
        <v>2467</v>
      </c>
      <c r="C775" s="5" t="s">
        <v>2468</v>
      </c>
      <c r="D775" s="6"/>
      <c r="E775" s="5">
        <v>782093.0</v>
      </c>
      <c r="F775" s="5">
        <v>782308.0</v>
      </c>
      <c r="G775" s="5" t="s">
        <v>35</v>
      </c>
      <c r="H775" s="5" t="s">
        <v>52</v>
      </c>
      <c r="I775" s="5"/>
      <c r="J775" s="7" t="str">
        <f t="shared" si="157"/>
        <v>Chain et al. 2005. Infect Immun. 73:8353-61</v>
      </c>
      <c r="K775" s="8" t="str">
        <f t="shared" si="158"/>
        <v>Brucella abortus 2308; accesion number NC_007618</v>
      </c>
      <c r="L775" s="3"/>
      <c r="M775" s="3"/>
      <c r="N775" s="3"/>
      <c r="O775" s="3"/>
      <c r="P775" s="3"/>
      <c r="Q775" s="3"/>
      <c r="R775" s="3"/>
      <c r="S775" s="3"/>
      <c r="T775" s="3"/>
      <c r="U775" s="3"/>
      <c r="V775" s="3"/>
      <c r="W775" s="3"/>
      <c r="X775" s="3"/>
      <c r="Y775" s="3"/>
      <c r="Z775" s="3"/>
    </row>
    <row r="776" ht="30.0" customHeight="1">
      <c r="A776" s="5" t="s">
        <v>2469</v>
      </c>
      <c r="B776" s="5" t="s">
        <v>2469</v>
      </c>
      <c r="C776" s="5" t="s">
        <v>2470</v>
      </c>
      <c r="D776" s="6"/>
      <c r="E776" s="5">
        <v>782317.0</v>
      </c>
      <c r="F776" s="5">
        <v>782904.0</v>
      </c>
      <c r="G776" s="5" t="s">
        <v>35</v>
      </c>
      <c r="H776" s="5" t="s">
        <v>2471</v>
      </c>
      <c r="I776" s="5"/>
      <c r="J776" s="7" t="str">
        <f t="shared" si="157"/>
        <v>Chain et al. 2005. Infect Immun. 73:8353-61</v>
      </c>
      <c r="K776" s="8" t="str">
        <f t="shared" si="158"/>
        <v>Brucella abortus 2308; accesion number NC_007618</v>
      </c>
      <c r="L776" s="3"/>
      <c r="M776" s="3"/>
      <c r="N776" s="3"/>
      <c r="O776" s="3"/>
      <c r="P776" s="3"/>
      <c r="Q776" s="3"/>
      <c r="R776" s="3"/>
      <c r="S776" s="3"/>
      <c r="T776" s="3"/>
      <c r="U776" s="3"/>
      <c r="V776" s="3"/>
      <c r="W776" s="3"/>
      <c r="X776" s="3"/>
      <c r="Y776" s="3"/>
      <c r="Z776" s="3"/>
    </row>
    <row r="777" ht="30.0" customHeight="1">
      <c r="A777" s="5" t="s">
        <v>2472</v>
      </c>
      <c r="B777" s="5" t="s">
        <v>2472</v>
      </c>
      <c r="C777" s="5" t="s">
        <v>2473</v>
      </c>
      <c r="D777" s="6"/>
      <c r="E777" s="5">
        <v>783028.0</v>
      </c>
      <c r="F777" s="5">
        <v>783690.0</v>
      </c>
      <c r="G777" s="5"/>
      <c r="H777" s="5" t="s">
        <v>52</v>
      </c>
      <c r="I777" s="5"/>
      <c r="J777" s="7" t="str">
        <f t="shared" si="157"/>
        <v>Chain et al. 2005. Infect Immun. 73:8353-61</v>
      </c>
      <c r="K777" s="8" t="str">
        <f t="shared" si="158"/>
        <v>Brucella abortus 2308; accesion number NC_007618</v>
      </c>
      <c r="L777" s="3"/>
      <c r="M777" s="3"/>
      <c r="N777" s="3"/>
      <c r="O777" s="3"/>
      <c r="P777" s="3"/>
      <c r="Q777" s="3"/>
      <c r="R777" s="3"/>
      <c r="S777" s="3"/>
      <c r="T777" s="3"/>
      <c r="U777" s="3"/>
      <c r="V777" s="3"/>
      <c r="W777" s="3"/>
      <c r="X777" s="3"/>
      <c r="Y777" s="3"/>
      <c r="Z777" s="3"/>
    </row>
    <row r="778" ht="30.0" customHeight="1">
      <c r="A778" s="5" t="s">
        <v>2474</v>
      </c>
      <c r="B778" s="5" t="s">
        <v>2474</v>
      </c>
      <c r="C778" s="5" t="s">
        <v>2475</v>
      </c>
      <c r="D778" s="6"/>
      <c r="E778" s="5">
        <v>783758.0</v>
      </c>
      <c r="F778" s="5">
        <v>783976.0</v>
      </c>
      <c r="G778" s="5" t="s">
        <v>35</v>
      </c>
      <c r="H778" s="5" t="s">
        <v>52</v>
      </c>
      <c r="I778" s="5"/>
      <c r="J778" s="7" t="str">
        <f t="shared" si="157"/>
        <v>Chain et al. 2005. Infect Immun. 73:8353-61</v>
      </c>
      <c r="K778" s="8" t="str">
        <f t="shared" si="158"/>
        <v>Brucella abortus 2308; accesion number NC_007618</v>
      </c>
      <c r="L778" s="3"/>
      <c r="M778" s="3"/>
      <c r="N778" s="3"/>
      <c r="O778" s="3"/>
      <c r="P778" s="3"/>
      <c r="Q778" s="3"/>
      <c r="R778" s="3"/>
      <c r="S778" s="3"/>
      <c r="T778" s="3"/>
      <c r="U778" s="3"/>
      <c r="V778" s="3"/>
      <c r="W778" s="3"/>
      <c r="X778" s="3"/>
      <c r="Y778" s="3"/>
      <c r="Z778" s="3"/>
    </row>
    <row r="779" ht="30.0" customHeight="1">
      <c r="A779" s="5" t="s">
        <v>2476</v>
      </c>
      <c r="B779" s="5" t="s">
        <v>2476</v>
      </c>
      <c r="C779" s="5" t="s">
        <v>2477</v>
      </c>
      <c r="D779" s="6"/>
      <c r="E779" s="5">
        <v>784328.0</v>
      </c>
      <c r="F779" s="5">
        <v>785404.0</v>
      </c>
      <c r="G779" s="5"/>
      <c r="H779" s="5" t="s">
        <v>2478</v>
      </c>
      <c r="I779" s="5"/>
      <c r="J779" s="7" t="str">
        <f t="shared" si="157"/>
        <v>Chain et al. 2005. Infect Immun. 73:8353-61</v>
      </c>
      <c r="K779" s="8" t="str">
        <f t="shared" si="158"/>
        <v>Brucella abortus 2308; accesion number NC_007618</v>
      </c>
      <c r="L779" s="3"/>
      <c r="M779" s="3"/>
      <c r="N779" s="3"/>
      <c r="O779" s="3"/>
      <c r="P779" s="3"/>
      <c r="Q779" s="3"/>
      <c r="R779" s="3"/>
      <c r="S779" s="3"/>
      <c r="T779" s="3"/>
      <c r="U779" s="3"/>
      <c r="V779" s="3"/>
      <c r="W779" s="3"/>
      <c r="X779" s="3"/>
      <c r="Y779" s="3"/>
      <c r="Z779" s="3"/>
    </row>
    <row r="780" ht="30.0" customHeight="1">
      <c r="A780" s="5" t="s">
        <v>2479</v>
      </c>
      <c r="B780" s="5" t="s">
        <v>2480</v>
      </c>
      <c r="C780" s="5" t="s">
        <v>2481</v>
      </c>
      <c r="D780" s="6"/>
      <c r="E780" s="5">
        <v>785557.0</v>
      </c>
      <c r="F780" s="5">
        <v>786489.0</v>
      </c>
      <c r="G780" s="5" t="s">
        <v>35</v>
      </c>
      <c r="H780" s="5" t="s">
        <v>2482</v>
      </c>
      <c r="I780" s="5" t="s">
        <v>2483</v>
      </c>
      <c r="J780" s="7" t="str">
        <f t="shared" si="157"/>
        <v>Chain et al. 2005. Infect Immun. 73:8353-61</v>
      </c>
      <c r="K780" s="8" t="str">
        <f t="shared" si="158"/>
        <v>Brucella abortus 2308; accesion number NC_007618</v>
      </c>
      <c r="L780" s="3"/>
      <c r="M780" s="3"/>
      <c r="N780" s="3"/>
      <c r="O780" s="3"/>
      <c r="P780" s="3"/>
      <c r="Q780" s="3"/>
      <c r="R780" s="3"/>
      <c r="S780" s="3"/>
      <c r="T780" s="3"/>
      <c r="U780" s="3"/>
      <c r="V780" s="3"/>
      <c r="W780" s="3"/>
      <c r="X780" s="3"/>
      <c r="Y780" s="3"/>
      <c r="Z780" s="3"/>
    </row>
    <row r="781" ht="30.0" customHeight="1">
      <c r="A781" s="5" t="s">
        <v>2484</v>
      </c>
      <c r="B781" s="5" t="s">
        <v>2484</v>
      </c>
      <c r="C781" s="5" t="s">
        <v>2485</v>
      </c>
      <c r="D781" s="6"/>
      <c r="E781" s="5">
        <v>786579.0</v>
      </c>
      <c r="F781" s="5">
        <v>787529.0</v>
      </c>
      <c r="G781" s="5" t="s">
        <v>35</v>
      </c>
      <c r="H781" s="5" t="s">
        <v>2486</v>
      </c>
      <c r="I781" s="5" t="s">
        <v>2487</v>
      </c>
      <c r="J781" s="7" t="str">
        <f t="shared" si="157"/>
        <v>Chain et al. 2005. Infect Immun. 73:8353-61</v>
      </c>
      <c r="K781" s="8" t="str">
        <f t="shared" si="158"/>
        <v>Brucella abortus 2308; accesion number NC_007618</v>
      </c>
      <c r="L781" s="3"/>
      <c r="M781" s="3"/>
      <c r="N781" s="3"/>
      <c r="O781" s="3"/>
      <c r="P781" s="3"/>
      <c r="Q781" s="3"/>
      <c r="R781" s="3"/>
      <c r="S781" s="3"/>
      <c r="T781" s="3"/>
      <c r="U781" s="3"/>
      <c r="V781" s="3"/>
      <c r="W781" s="3"/>
      <c r="X781" s="3"/>
      <c r="Y781" s="3"/>
      <c r="Z781" s="3"/>
    </row>
    <row r="782" ht="30.0" customHeight="1">
      <c r="A782" s="5" t="s">
        <v>2488</v>
      </c>
      <c r="B782" s="5" t="s">
        <v>2489</v>
      </c>
      <c r="C782" s="5" t="s">
        <v>2490</v>
      </c>
      <c r="D782" s="6"/>
      <c r="E782" s="5">
        <v>787620.0</v>
      </c>
      <c r="F782" s="5">
        <v>788096.0</v>
      </c>
      <c r="G782" s="5" t="s">
        <v>35</v>
      </c>
      <c r="H782" s="5" t="s">
        <v>2491</v>
      </c>
      <c r="I782" s="5" t="s">
        <v>2492</v>
      </c>
      <c r="J782" s="7" t="str">
        <f t="shared" si="157"/>
        <v>Chain et al. 2005. Infect Immun. 73:8353-61</v>
      </c>
      <c r="K782" s="8" t="str">
        <f t="shared" si="158"/>
        <v>Brucella abortus 2308; accesion number NC_007618</v>
      </c>
      <c r="L782" s="3"/>
      <c r="M782" s="3"/>
      <c r="N782" s="3"/>
      <c r="O782" s="3"/>
      <c r="P782" s="3"/>
      <c r="Q782" s="3"/>
      <c r="R782" s="3"/>
      <c r="S782" s="3"/>
      <c r="T782" s="3"/>
      <c r="U782" s="3"/>
      <c r="V782" s="3"/>
      <c r="W782" s="3"/>
      <c r="X782" s="3"/>
      <c r="Y782" s="3"/>
      <c r="Z782" s="3"/>
    </row>
    <row r="783" ht="30.0" customHeight="1">
      <c r="A783" s="5" t="s">
        <v>2493</v>
      </c>
      <c r="B783" s="5" t="s">
        <v>2494</v>
      </c>
      <c r="C783" s="5" t="s">
        <v>2495</v>
      </c>
      <c r="D783" s="6"/>
      <c r="E783" s="5">
        <v>788099.0</v>
      </c>
      <c r="F783" s="5">
        <v>788563.0</v>
      </c>
      <c r="G783" s="5" t="s">
        <v>35</v>
      </c>
      <c r="H783" s="5" t="s">
        <v>2496</v>
      </c>
      <c r="I783" s="5" t="s">
        <v>2497</v>
      </c>
      <c r="J783" s="7" t="str">
        <f t="shared" si="157"/>
        <v>Chain et al. 2005. Infect Immun. 73:8353-61</v>
      </c>
      <c r="K783" s="8" t="str">
        <f t="shared" si="158"/>
        <v>Brucella abortus 2308; accesion number NC_007618</v>
      </c>
      <c r="L783" s="3"/>
      <c r="M783" s="3"/>
      <c r="N783" s="3"/>
      <c r="O783" s="3"/>
      <c r="P783" s="3"/>
      <c r="Q783" s="3"/>
      <c r="R783" s="3"/>
      <c r="S783" s="3"/>
      <c r="T783" s="3"/>
      <c r="U783" s="3"/>
      <c r="V783" s="3"/>
      <c r="W783" s="3"/>
      <c r="X783" s="3"/>
      <c r="Y783" s="3"/>
      <c r="Z783" s="3"/>
    </row>
    <row r="784" ht="30.0" customHeight="1">
      <c r="A784" s="5" t="s">
        <v>2498</v>
      </c>
      <c r="B784" s="5" t="s">
        <v>2498</v>
      </c>
      <c r="C784" s="5" t="s">
        <v>2499</v>
      </c>
      <c r="D784" s="6"/>
      <c r="E784" s="5">
        <v>788799.0</v>
      </c>
      <c r="F784" s="5">
        <v>789245.0</v>
      </c>
      <c r="G784" s="5" t="s">
        <v>35</v>
      </c>
      <c r="H784" s="5" t="s">
        <v>2500</v>
      </c>
      <c r="I784" s="5"/>
      <c r="J784" s="7" t="str">
        <f t="shared" si="157"/>
        <v>Chain et al. 2005. Infect Immun. 73:8353-61</v>
      </c>
      <c r="K784" s="8" t="str">
        <f t="shared" si="158"/>
        <v>Brucella abortus 2308; accesion number NC_007618</v>
      </c>
      <c r="L784" s="3"/>
      <c r="M784" s="3"/>
      <c r="N784" s="3"/>
      <c r="O784" s="3"/>
      <c r="P784" s="3"/>
      <c r="Q784" s="3"/>
      <c r="R784" s="3"/>
      <c r="S784" s="3"/>
      <c r="T784" s="3"/>
      <c r="U784" s="3"/>
      <c r="V784" s="3"/>
      <c r="W784" s="3"/>
      <c r="X784" s="3"/>
      <c r="Y784" s="3"/>
      <c r="Z784" s="3"/>
    </row>
    <row r="785" ht="30.0" customHeight="1">
      <c r="A785" s="5" t="s">
        <v>2501</v>
      </c>
      <c r="B785" s="5" t="s">
        <v>2501</v>
      </c>
      <c r="C785" s="5" t="s">
        <v>2502</v>
      </c>
      <c r="D785" s="6"/>
      <c r="E785" s="5">
        <v>789479.0</v>
      </c>
      <c r="F785" s="5">
        <v>790762.0</v>
      </c>
      <c r="G785" s="5"/>
      <c r="H785" s="5" t="s">
        <v>2503</v>
      </c>
      <c r="I785" s="5" t="s">
        <v>2504</v>
      </c>
      <c r="J785" s="7" t="str">
        <f t="shared" si="157"/>
        <v>Chain et al. 2005. Infect Immun. 73:8353-61</v>
      </c>
      <c r="K785" s="8" t="str">
        <f t="shared" si="158"/>
        <v>Brucella abortus 2308; accesion number NC_007618</v>
      </c>
      <c r="L785" s="3"/>
      <c r="M785" s="3"/>
      <c r="N785" s="3"/>
      <c r="O785" s="3"/>
      <c r="P785" s="3"/>
      <c r="Q785" s="3"/>
      <c r="R785" s="3"/>
      <c r="S785" s="3"/>
      <c r="T785" s="3"/>
      <c r="U785" s="3"/>
      <c r="V785" s="3"/>
      <c r="W785" s="3"/>
      <c r="X785" s="3"/>
      <c r="Y785" s="3"/>
      <c r="Z785" s="3"/>
    </row>
    <row r="786" ht="30.0" customHeight="1">
      <c r="A786" s="5" t="s">
        <v>2505</v>
      </c>
      <c r="B786" s="5" t="s">
        <v>2505</v>
      </c>
      <c r="C786" s="5" t="s">
        <v>2506</v>
      </c>
      <c r="D786" s="6" t="s">
        <v>417</v>
      </c>
      <c r="E786" s="5">
        <v>790625.0</v>
      </c>
      <c r="F786" s="5">
        <v>791289.0</v>
      </c>
      <c r="G786" s="5" t="s">
        <v>35</v>
      </c>
      <c r="H786" s="5"/>
      <c r="I786" s="5" t="s">
        <v>2507</v>
      </c>
      <c r="J786" s="11" t="str">
        <f>HYPERLINK("http://www.ncbi.nlm.nih.gov/nuccore/NC_004310.3","Brucella suis 1330 genome; accesion number NC_004310")</f>
        <v>Brucella suis 1330 genome; accesion number NC_004310</v>
      </c>
      <c r="K786" s="13" t="s">
        <v>154</v>
      </c>
      <c r="L786" s="3"/>
      <c r="M786" s="3"/>
      <c r="N786" s="3"/>
      <c r="O786" s="3"/>
      <c r="P786" s="3"/>
      <c r="Q786" s="3"/>
      <c r="R786" s="3"/>
      <c r="S786" s="3"/>
      <c r="T786" s="3"/>
      <c r="U786" s="3"/>
      <c r="V786" s="3"/>
      <c r="W786" s="3"/>
      <c r="X786" s="3"/>
      <c r="Y786" s="3"/>
      <c r="Z786" s="3"/>
    </row>
    <row r="787" ht="30.0" customHeight="1">
      <c r="A787" s="5" t="s">
        <v>2508</v>
      </c>
      <c r="B787" s="5" t="s">
        <v>2508</v>
      </c>
      <c r="C787" s="5" t="s">
        <v>2509</v>
      </c>
      <c r="D787" s="6"/>
      <c r="E787" s="5">
        <v>791466.0</v>
      </c>
      <c r="F787" s="5">
        <v>791594.0</v>
      </c>
      <c r="G787" s="5"/>
      <c r="H787" s="5" t="s">
        <v>52</v>
      </c>
      <c r="I787" s="5" t="s">
        <v>2510</v>
      </c>
      <c r="J787" s="7" t="str">
        <f t="shared" ref="J787:J812" si="159">HYPERLINK("http://www.ncbi.nlm.nih.gov/pubmed/?term=16299333","Chain et al. 2005. Infect Immun. 73:8353-61")</f>
        <v>Chain et al. 2005. Infect Immun. 73:8353-61</v>
      </c>
      <c r="K787" s="8" t="str">
        <f t="shared" ref="K787:K812" si="160">HYPERLINK("http://www.ncbi.nlm.nih.gov/nuccore/NC_007618","Brucella abortus 2308; accesion number NC_007618")</f>
        <v>Brucella abortus 2308; accesion number NC_007618</v>
      </c>
      <c r="L787" s="3"/>
      <c r="M787" s="3"/>
      <c r="N787" s="3"/>
      <c r="O787" s="3"/>
      <c r="P787" s="3"/>
      <c r="Q787" s="3"/>
      <c r="R787" s="3"/>
      <c r="S787" s="3"/>
      <c r="T787" s="3"/>
      <c r="U787" s="3"/>
      <c r="V787" s="3"/>
      <c r="W787" s="3"/>
      <c r="X787" s="3"/>
      <c r="Y787" s="3"/>
      <c r="Z787" s="3"/>
    </row>
    <row r="788" ht="30.0" customHeight="1">
      <c r="A788" s="5" t="s">
        <v>2511</v>
      </c>
      <c r="B788" s="5" t="s">
        <v>2511</v>
      </c>
      <c r="C788" s="5" t="s">
        <v>2512</v>
      </c>
      <c r="D788" s="6"/>
      <c r="E788" s="5">
        <v>791851.0</v>
      </c>
      <c r="F788" s="5">
        <v>792360.0</v>
      </c>
      <c r="G788" s="5"/>
      <c r="H788" s="5" t="s">
        <v>52</v>
      </c>
      <c r="I788" s="5"/>
      <c r="J788" s="7" t="str">
        <f t="shared" si="159"/>
        <v>Chain et al. 2005. Infect Immun. 73:8353-61</v>
      </c>
      <c r="K788" s="8" t="str">
        <f t="shared" si="160"/>
        <v>Brucella abortus 2308; accesion number NC_007618</v>
      </c>
      <c r="L788" s="3"/>
      <c r="M788" s="3"/>
      <c r="N788" s="3"/>
      <c r="O788" s="3"/>
      <c r="P788" s="3"/>
      <c r="Q788" s="3"/>
      <c r="R788" s="3"/>
      <c r="S788" s="3"/>
      <c r="T788" s="3"/>
      <c r="U788" s="3"/>
      <c r="V788" s="3"/>
      <c r="W788" s="3"/>
      <c r="X788" s="3"/>
      <c r="Y788" s="3"/>
      <c r="Z788" s="3"/>
    </row>
    <row r="789" ht="30.0" customHeight="1">
      <c r="A789" s="5" t="s">
        <v>2513</v>
      </c>
      <c r="B789" s="5" t="s">
        <v>2513</v>
      </c>
      <c r="C789" s="5" t="s">
        <v>2514</v>
      </c>
      <c r="D789" s="6"/>
      <c r="E789" s="5">
        <v>792357.0</v>
      </c>
      <c r="F789" s="5">
        <v>792752.0</v>
      </c>
      <c r="G789" s="5"/>
      <c r="H789" s="5" t="s">
        <v>52</v>
      </c>
      <c r="I789" s="5"/>
      <c r="J789" s="7" t="str">
        <f t="shared" si="159"/>
        <v>Chain et al. 2005. Infect Immun. 73:8353-61</v>
      </c>
      <c r="K789" s="8" t="str">
        <f t="shared" si="160"/>
        <v>Brucella abortus 2308; accesion number NC_007618</v>
      </c>
      <c r="L789" s="3"/>
      <c r="M789" s="3"/>
      <c r="N789" s="3"/>
      <c r="O789" s="3"/>
      <c r="P789" s="3"/>
      <c r="Q789" s="3"/>
      <c r="R789" s="3"/>
      <c r="S789" s="3"/>
      <c r="T789" s="3"/>
      <c r="U789" s="3"/>
      <c r="V789" s="3"/>
      <c r="W789" s="3"/>
      <c r="X789" s="3"/>
      <c r="Y789" s="3"/>
      <c r="Z789" s="3"/>
    </row>
    <row r="790" ht="30.0" customHeight="1">
      <c r="A790" s="5" t="s">
        <v>2515</v>
      </c>
      <c r="B790" s="5" t="s">
        <v>2515</v>
      </c>
      <c r="C790" s="5" t="s">
        <v>2516</v>
      </c>
      <c r="D790" s="6"/>
      <c r="E790" s="5">
        <v>792806.0</v>
      </c>
      <c r="F790" s="5">
        <v>793141.0</v>
      </c>
      <c r="G790" s="5"/>
      <c r="H790" s="5" t="s">
        <v>52</v>
      </c>
      <c r="I790" s="5"/>
      <c r="J790" s="7" t="str">
        <f t="shared" si="159"/>
        <v>Chain et al. 2005. Infect Immun. 73:8353-61</v>
      </c>
      <c r="K790" s="8" t="str">
        <f t="shared" si="160"/>
        <v>Brucella abortus 2308; accesion number NC_007618</v>
      </c>
      <c r="L790" s="3"/>
      <c r="M790" s="3"/>
      <c r="N790" s="3"/>
      <c r="O790" s="3"/>
      <c r="P790" s="3"/>
      <c r="Q790" s="3"/>
      <c r="R790" s="3"/>
      <c r="S790" s="3"/>
      <c r="T790" s="3"/>
      <c r="U790" s="3"/>
      <c r="V790" s="3"/>
      <c r="W790" s="3"/>
      <c r="X790" s="3"/>
      <c r="Y790" s="3"/>
      <c r="Z790" s="3"/>
    </row>
    <row r="791" ht="30.0" customHeight="1">
      <c r="A791" s="5" t="s">
        <v>2517</v>
      </c>
      <c r="B791" s="5" t="s">
        <v>2517</v>
      </c>
      <c r="C791" s="5" t="s">
        <v>2518</v>
      </c>
      <c r="D791" s="6"/>
      <c r="E791" s="5">
        <v>793198.0</v>
      </c>
      <c r="F791" s="5">
        <v>793599.0</v>
      </c>
      <c r="G791" s="5" t="s">
        <v>35</v>
      </c>
      <c r="H791" s="5" t="s">
        <v>52</v>
      </c>
      <c r="I791" s="5"/>
      <c r="J791" s="7" t="str">
        <f t="shared" si="159"/>
        <v>Chain et al. 2005. Infect Immun. 73:8353-61</v>
      </c>
      <c r="K791" s="8" t="str">
        <f t="shared" si="160"/>
        <v>Brucella abortus 2308; accesion number NC_007618</v>
      </c>
      <c r="L791" s="3"/>
      <c r="M791" s="3"/>
      <c r="N791" s="3"/>
      <c r="O791" s="3"/>
      <c r="P791" s="3"/>
      <c r="Q791" s="3"/>
      <c r="R791" s="3"/>
      <c r="S791" s="3"/>
      <c r="T791" s="3"/>
      <c r="U791" s="3"/>
      <c r="V791" s="3"/>
      <c r="W791" s="3"/>
      <c r="X791" s="3"/>
      <c r="Y791" s="3"/>
      <c r="Z791" s="3"/>
    </row>
    <row r="792" ht="30.0" customHeight="1">
      <c r="A792" s="5" t="s">
        <v>2519</v>
      </c>
      <c r="B792" s="5" t="s">
        <v>2519</v>
      </c>
      <c r="C792" s="5" t="s">
        <v>2520</v>
      </c>
      <c r="D792" s="6"/>
      <c r="E792" s="5">
        <v>793896.0</v>
      </c>
      <c r="F792" s="5">
        <v>794078.0</v>
      </c>
      <c r="G792" s="5"/>
      <c r="H792" s="5" t="s">
        <v>52</v>
      </c>
      <c r="I792" s="5"/>
      <c r="J792" s="7" t="str">
        <f t="shared" si="159"/>
        <v>Chain et al. 2005. Infect Immun. 73:8353-61</v>
      </c>
      <c r="K792" s="8" t="str">
        <f t="shared" si="160"/>
        <v>Brucella abortus 2308; accesion number NC_007618</v>
      </c>
      <c r="L792" s="3"/>
      <c r="M792" s="3"/>
      <c r="N792" s="3"/>
      <c r="O792" s="3"/>
      <c r="P792" s="3"/>
      <c r="Q792" s="3"/>
      <c r="R792" s="3"/>
      <c r="S792" s="3"/>
      <c r="T792" s="3"/>
      <c r="U792" s="3"/>
      <c r="V792" s="3"/>
      <c r="W792" s="3"/>
      <c r="X792" s="3"/>
      <c r="Y792" s="3"/>
      <c r="Z792" s="3"/>
    </row>
    <row r="793" ht="30.0" customHeight="1">
      <c r="A793" s="5" t="s">
        <v>2521</v>
      </c>
      <c r="B793" s="5" t="s">
        <v>2521</v>
      </c>
      <c r="C793" s="5" t="s">
        <v>2522</v>
      </c>
      <c r="D793" s="6"/>
      <c r="E793" s="5">
        <v>794462.0</v>
      </c>
      <c r="F793" s="5">
        <v>794665.0</v>
      </c>
      <c r="G793" s="5" t="s">
        <v>35</v>
      </c>
      <c r="H793" s="5" t="s">
        <v>52</v>
      </c>
      <c r="I793" s="5"/>
      <c r="J793" s="7" t="str">
        <f t="shared" si="159"/>
        <v>Chain et al. 2005. Infect Immun. 73:8353-61</v>
      </c>
      <c r="K793" s="8" t="str">
        <f t="shared" si="160"/>
        <v>Brucella abortus 2308; accesion number NC_007618</v>
      </c>
      <c r="L793" s="3"/>
      <c r="M793" s="3"/>
      <c r="N793" s="3"/>
      <c r="O793" s="3"/>
      <c r="P793" s="3"/>
      <c r="Q793" s="3"/>
      <c r="R793" s="3"/>
      <c r="S793" s="3"/>
      <c r="T793" s="3"/>
      <c r="U793" s="3"/>
      <c r="V793" s="3"/>
      <c r="W793" s="3"/>
      <c r="X793" s="3"/>
      <c r="Y793" s="3"/>
      <c r="Z793" s="3"/>
    </row>
    <row r="794" ht="30.0" customHeight="1">
      <c r="A794" s="5" t="s">
        <v>2523</v>
      </c>
      <c r="B794" s="5" t="s">
        <v>2523</v>
      </c>
      <c r="C794" s="5" t="s">
        <v>2524</v>
      </c>
      <c r="D794" s="6"/>
      <c r="E794" s="5">
        <v>795173.0</v>
      </c>
      <c r="F794" s="5">
        <v>795538.0</v>
      </c>
      <c r="G794" s="5"/>
      <c r="H794" s="5" t="s">
        <v>2525</v>
      </c>
      <c r="I794" s="5" t="s">
        <v>2526</v>
      </c>
      <c r="J794" s="7" t="str">
        <f t="shared" si="159"/>
        <v>Chain et al. 2005. Infect Immun. 73:8353-61</v>
      </c>
      <c r="K794" s="8" t="str">
        <f t="shared" si="160"/>
        <v>Brucella abortus 2308; accesion number NC_007618</v>
      </c>
      <c r="L794" s="3"/>
      <c r="M794" s="3"/>
      <c r="N794" s="3"/>
      <c r="O794" s="3"/>
      <c r="P794" s="3"/>
      <c r="Q794" s="3"/>
      <c r="R794" s="3"/>
      <c r="S794" s="3"/>
      <c r="T794" s="3"/>
      <c r="U794" s="3"/>
      <c r="V794" s="3"/>
      <c r="W794" s="3"/>
      <c r="X794" s="3"/>
      <c r="Y794" s="3"/>
      <c r="Z794" s="3"/>
    </row>
    <row r="795" ht="30.0" customHeight="1">
      <c r="A795" s="5" t="s">
        <v>2527</v>
      </c>
      <c r="B795" s="5" t="s">
        <v>2528</v>
      </c>
      <c r="C795" s="5" t="s">
        <v>2529</v>
      </c>
      <c r="D795" s="6"/>
      <c r="E795" s="5">
        <v>795529.0</v>
      </c>
      <c r="F795" s="5">
        <v>796110.0</v>
      </c>
      <c r="G795" s="5"/>
      <c r="H795" s="5" t="s">
        <v>2530</v>
      </c>
      <c r="I795" s="5" t="s">
        <v>2531</v>
      </c>
      <c r="J795" s="7" t="str">
        <f t="shared" si="159"/>
        <v>Chain et al. 2005. Infect Immun. 73:8353-61</v>
      </c>
      <c r="K795" s="8" t="str">
        <f t="shared" si="160"/>
        <v>Brucella abortus 2308; accesion number NC_007618</v>
      </c>
      <c r="L795" s="3"/>
      <c r="M795" s="3"/>
      <c r="N795" s="3"/>
      <c r="O795" s="3"/>
      <c r="P795" s="3"/>
      <c r="Q795" s="3"/>
      <c r="R795" s="3"/>
      <c r="S795" s="3"/>
      <c r="T795" s="3"/>
      <c r="U795" s="3"/>
      <c r="V795" s="3"/>
      <c r="W795" s="3"/>
      <c r="X795" s="3"/>
      <c r="Y795" s="3"/>
      <c r="Z795" s="3"/>
    </row>
    <row r="796" ht="30.0" customHeight="1">
      <c r="A796" s="5" t="s">
        <v>2532</v>
      </c>
      <c r="B796" s="5" t="s">
        <v>2533</v>
      </c>
      <c r="C796" s="5" t="s">
        <v>2534</v>
      </c>
      <c r="D796" s="6"/>
      <c r="E796" s="5">
        <v>796223.0</v>
      </c>
      <c r="F796" s="5">
        <v>796831.0</v>
      </c>
      <c r="G796" s="5"/>
      <c r="H796" s="5" t="s">
        <v>2535</v>
      </c>
      <c r="I796" s="5" t="s">
        <v>2526</v>
      </c>
      <c r="J796" s="7" t="str">
        <f t="shared" si="159"/>
        <v>Chain et al. 2005. Infect Immun. 73:8353-61</v>
      </c>
      <c r="K796" s="8" t="str">
        <f t="shared" si="160"/>
        <v>Brucella abortus 2308; accesion number NC_007618</v>
      </c>
      <c r="L796" s="3"/>
      <c r="M796" s="3"/>
      <c r="N796" s="3"/>
      <c r="O796" s="3"/>
      <c r="P796" s="3"/>
      <c r="Q796" s="3"/>
      <c r="R796" s="3"/>
      <c r="S796" s="3"/>
      <c r="T796" s="3"/>
      <c r="U796" s="3"/>
      <c r="V796" s="3"/>
      <c r="W796" s="3"/>
      <c r="X796" s="3"/>
      <c r="Y796" s="3"/>
      <c r="Z796" s="3"/>
    </row>
    <row r="797" ht="30.0" customHeight="1">
      <c r="A797" s="5" t="s">
        <v>2536</v>
      </c>
      <c r="B797" s="5" t="s">
        <v>2537</v>
      </c>
      <c r="C797" s="5" t="s">
        <v>2538</v>
      </c>
      <c r="D797" s="6"/>
      <c r="E797" s="5">
        <v>796849.0</v>
      </c>
      <c r="F797" s="5">
        <v>798039.0</v>
      </c>
      <c r="G797" s="5"/>
      <c r="H797" s="5" t="s">
        <v>2539</v>
      </c>
      <c r="I797" s="5" t="s">
        <v>2526</v>
      </c>
      <c r="J797" s="7" t="str">
        <f t="shared" si="159"/>
        <v>Chain et al. 2005. Infect Immun. 73:8353-61</v>
      </c>
      <c r="K797" s="8" t="str">
        <f t="shared" si="160"/>
        <v>Brucella abortus 2308; accesion number NC_007618</v>
      </c>
      <c r="L797" s="3"/>
      <c r="M797" s="3"/>
      <c r="N797" s="3"/>
      <c r="O797" s="3"/>
      <c r="P797" s="3"/>
      <c r="Q797" s="3"/>
      <c r="R797" s="3"/>
      <c r="S797" s="3"/>
      <c r="T797" s="3"/>
      <c r="U797" s="3"/>
      <c r="V797" s="3"/>
      <c r="W797" s="3"/>
      <c r="X797" s="3"/>
      <c r="Y797" s="3"/>
      <c r="Z797" s="3"/>
    </row>
    <row r="798" ht="30.0" customHeight="1">
      <c r="A798" s="5" t="s">
        <v>2540</v>
      </c>
      <c r="B798" s="5" t="s">
        <v>2541</v>
      </c>
      <c r="C798" s="5" t="s">
        <v>2542</v>
      </c>
      <c r="D798" s="6"/>
      <c r="E798" s="5">
        <v>798039.0</v>
      </c>
      <c r="F798" s="5">
        <v>798752.0</v>
      </c>
      <c r="G798" s="5"/>
      <c r="H798" s="5" t="s">
        <v>2543</v>
      </c>
      <c r="I798" s="5" t="s">
        <v>2526</v>
      </c>
      <c r="J798" s="7" t="str">
        <f t="shared" si="159"/>
        <v>Chain et al. 2005. Infect Immun. 73:8353-61</v>
      </c>
      <c r="K798" s="8" t="str">
        <f t="shared" si="160"/>
        <v>Brucella abortus 2308; accesion number NC_007618</v>
      </c>
      <c r="L798" s="3"/>
      <c r="M798" s="3"/>
      <c r="N798" s="3"/>
      <c r="O798" s="3"/>
      <c r="P798" s="3"/>
      <c r="Q798" s="3"/>
      <c r="R798" s="3"/>
      <c r="S798" s="3"/>
      <c r="T798" s="3"/>
      <c r="U798" s="3"/>
      <c r="V798" s="3"/>
      <c r="W798" s="3"/>
      <c r="X798" s="3"/>
      <c r="Y798" s="3"/>
      <c r="Z798" s="3"/>
    </row>
    <row r="799" ht="30.0" customHeight="1">
      <c r="A799" s="5" t="s">
        <v>2544</v>
      </c>
      <c r="B799" s="5" t="s">
        <v>2545</v>
      </c>
      <c r="C799" s="5" t="s">
        <v>2546</v>
      </c>
      <c r="D799" s="6"/>
      <c r="E799" s="5">
        <v>798756.0</v>
      </c>
      <c r="F799" s="5">
        <v>800063.0</v>
      </c>
      <c r="G799" s="5"/>
      <c r="H799" s="5" t="s">
        <v>2547</v>
      </c>
      <c r="I799" s="5" t="s">
        <v>2548</v>
      </c>
      <c r="J799" s="7" t="str">
        <f t="shared" si="159"/>
        <v>Chain et al. 2005. Infect Immun. 73:8353-61</v>
      </c>
      <c r="K799" s="8" t="str">
        <f t="shared" si="160"/>
        <v>Brucella abortus 2308; accesion number NC_007618</v>
      </c>
      <c r="L799" s="3"/>
      <c r="M799" s="3"/>
      <c r="N799" s="3"/>
      <c r="O799" s="3"/>
      <c r="P799" s="3"/>
      <c r="Q799" s="3"/>
      <c r="R799" s="3"/>
      <c r="S799" s="3"/>
      <c r="T799" s="3"/>
      <c r="U799" s="3"/>
      <c r="V799" s="3"/>
      <c r="W799" s="3"/>
      <c r="X799" s="3"/>
      <c r="Y799" s="3"/>
      <c r="Z799" s="3"/>
    </row>
    <row r="800" ht="30.0" customHeight="1">
      <c r="A800" s="5" t="s">
        <v>2549</v>
      </c>
      <c r="B800" s="5" t="s">
        <v>2550</v>
      </c>
      <c r="C800" s="5" t="s">
        <v>2551</v>
      </c>
      <c r="D800" s="6"/>
      <c r="E800" s="5">
        <v>800198.0</v>
      </c>
      <c r="F800" s="5">
        <v>802282.0</v>
      </c>
      <c r="G800" s="5"/>
      <c r="H800" s="5" t="s">
        <v>2552</v>
      </c>
      <c r="I800" s="5" t="s">
        <v>2526</v>
      </c>
      <c r="J800" s="7" t="str">
        <f t="shared" si="159"/>
        <v>Chain et al. 2005. Infect Immun. 73:8353-61</v>
      </c>
      <c r="K800" s="8" t="str">
        <f t="shared" si="160"/>
        <v>Brucella abortus 2308; accesion number NC_007618</v>
      </c>
      <c r="L800" s="3"/>
      <c r="M800" s="3"/>
      <c r="N800" s="3"/>
      <c r="O800" s="3"/>
      <c r="P800" s="3"/>
      <c r="Q800" s="3"/>
      <c r="R800" s="3"/>
      <c r="S800" s="3"/>
      <c r="T800" s="3"/>
      <c r="U800" s="3"/>
      <c r="V800" s="3"/>
      <c r="W800" s="3"/>
      <c r="X800" s="3"/>
      <c r="Y800" s="3"/>
      <c r="Z800" s="3"/>
    </row>
    <row r="801" ht="30.0" customHeight="1">
      <c r="A801" s="5" t="s">
        <v>2553</v>
      </c>
      <c r="B801" s="5" t="s">
        <v>2554</v>
      </c>
      <c r="C801" s="5" t="s">
        <v>2555</v>
      </c>
      <c r="D801" s="6"/>
      <c r="E801" s="5">
        <v>802302.0</v>
      </c>
      <c r="F801" s="5">
        <v>803345.0</v>
      </c>
      <c r="G801" s="5"/>
      <c r="H801" s="5" t="s">
        <v>2556</v>
      </c>
      <c r="I801" s="5" t="s">
        <v>2526</v>
      </c>
      <c r="J801" s="7" t="str">
        <f t="shared" si="159"/>
        <v>Chain et al. 2005. Infect Immun. 73:8353-61</v>
      </c>
      <c r="K801" s="8" t="str">
        <f t="shared" si="160"/>
        <v>Brucella abortus 2308; accesion number NC_007618</v>
      </c>
      <c r="L801" s="3"/>
      <c r="M801" s="3"/>
      <c r="N801" s="3"/>
      <c r="O801" s="3"/>
      <c r="P801" s="3"/>
      <c r="Q801" s="3"/>
      <c r="R801" s="3"/>
      <c r="S801" s="3"/>
      <c r="T801" s="3"/>
      <c r="U801" s="3"/>
      <c r="V801" s="3"/>
      <c r="W801" s="3"/>
      <c r="X801" s="3"/>
      <c r="Y801" s="3"/>
      <c r="Z801" s="3"/>
    </row>
    <row r="802" ht="30.0" customHeight="1">
      <c r="A802" s="5" t="s">
        <v>2557</v>
      </c>
      <c r="B802" s="5" t="s">
        <v>2558</v>
      </c>
      <c r="C802" s="5" t="s">
        <v>2559</v>
      </c>
      <c r="D802" s="6"/>
      <c r="E802" s="5">
        <v>803358.0</v>
      </c>
      <c r="F802" s="5">
        <v>803849.0</v>
      </c>
      <c r="G802" s="5"/>
      <c r="H802" s="5" t="s">
        <v>2560</v>
      </c>
      <c r="I802" s="5" t="s">
        <v>2526</v>
      </c>
      <c r="J802" s="7" t="str">
        <f t="shared" si="159"/>
        <v>Chain et al. 2005. Infect Immun. 73:8353-61</v>
      </c>
      <c r="K802" s="8" t="str">
        <f t="shared" si="160"/>
        <v>Brucella abortus 2308; accesion number NC_007618</v>
      </c>
      <c r="L802" s="3"/>
      <c r="M802" s="3"/>
      <c r="N802" s="3"/>
      <c r="O802" s="3"/>
      <c r="P802" s="3"/>
      <c r="Q802" s="3"/>
      <c r="R802" s="3"/>
      <c r="S802" s="3"/>
      <c r="T802" s="3"/>
      <c r="U802" s="3"/>
      <c r="V802" s="3"/>
      <c r="W802" s="3"/>
      <c r="X802" s="3"/>
      <c r="Y802" s="3"/>
      <c r="Z802" s="3"/>
    </row>
    <row r="803" ht="30.0" customHeight="1">
      <c r="A803" s="5" t="s">
        <v>2561</v>
      </c>
      <c r="B803" s="5" t="s">
        <v>2562</v>
      </c>
      <c r="C803" s="5" t="s">
        <v>2563</v>
      </c>
      <c r="D803" s="6"/>
      <c r="E803" s="5">
        <v>804023.0</v>
      </c>
      <c r="F803" s="5">
        <v>804640.0</v>
      </c>
      <c r="G803" s="5"/>
      <c r="H803" s="5" t="s">
        <v>2564</v>
      </c>
      <c r="I803" s="5" t="s">
        <v>2526</v>
      </c>
      <c r="J803" s="7" t="str">
        <f t="shared" si="159"/>
        <v>Chain et al. 2005. Infect Immun. 73:8353-61</v>
      </c>
      <c r="K803" s="8" t="str">
        <f t="shared" si="160"/>
        <v>Brucella abortus 2308; accesion number NC_007618</v>
      </c>
      <c r="L803" s="3"/>
      <c r="M803" s="3"/>
      <c r="N803" s="3"/>
      <c r="O803" s="3"/>
      <c r="P803" s="3"/>
      <c r="Q803" s="3"/>
      <c r="R803" s="3"/>
      <c r="S803" s="3"/>
      <c r="T803" s="3"/>
      <c r="U803" s="3"/>
      <c r="V803" s="3"/>
      <c r="W803" s="3"/>
      <c r="X803" s="3"/>
      <c r="Y803" s="3"/>
      <c r="Z803" s="3"/>
    </row>
    <row r="804" ht="30.0" customHeight="1">
      <c r="A804" s="5" t="s">
        <v>2565</v>
      </c>
      <c r="B804" s="5" t="s">
        <v>2566</v>
      </c>
      <c r="C804" s="5" t="s">
        <v>2567</v>
      </c>
      <c r="D804" s="6"/>
      <c r="E804" s="5">
        <v>804651.0</v>
      </c>
      <c r="F804" s="5">
        <v>804959.0</v>
      </c>
      <c r="G804" s="5"/>
      <c r="H804" s="5" t="s">
        <v>2568</v>
      </c>
      <c r="I804" s="5" t="s">
        <v>2526</v>
      </c>
      <c r="J804" s="7" t="str">
        <f t="shared" si="159"/>
        <v>Chain et al. 2005. Infect Immun. 73:8353-61</v>
      </c>
      <c r="K804" s="8" t="str">
        <f t="shared" si="160"/>
        <v>Brucella abortus 2308; accesion number NC_007618</v>
      </c>
      <c r="L804" s="3"/>
      <c r="M804" s="3"/>
      <c r="N804" s="3"/>
      <c r="O804" s="3"/>
      <c r="P804" s="3"/>
      <c r="Q804" s="3"/>
      <c r="R804" s="3"/>
      <c r="S804" s="3"/>
      <c r="T804" s="3"/>
      <c r="U804" s="3"/>
      <c r="V804" s="3"/>
      <c r="W804" s="3"/>
      <c r="X804" s="3"/>
      <c r="Y804" s="3"/>
      <c r="Z804" s="3"/>
    </row>
    <row r="805" ht="30.0" customHeight="1">
      <c r="A805" s="5" t="s">
        <v>2569</v>
      </c>
      <c r="B805" s="5" t="s">
        <v>2570</v>
      </c>
      <c r="C805" s="5" t="s">
        <v>2571</v>
      </c>
      <c r="D805" s="6"/>
      <c r="E805" s="5">
        <v>804967.0</v>
      </c>
      <c r="F805" s="5">
        <v>806952.0</v>
      </c>
      <c r="G805" s="5"/>
      <c r="H805" s="5" t="s">
        <v>2572</v>
      </c>
      <c r="I805" s="5" t="s">
        <v>2573</v>
      </c>
      <c r="J805" s="7" t="str">
        <f t="shared" si="159"/>
        <v>Chain et al. 2005. Infect Immun. 73:8353-61</v>
      </c>
      <c r="K805" s="8" t="str">
        <f t="shared" si="160"/>
        <v>Brucella abortus 2308; accesion number NC_007618</v>
      </c>
      <c r="L805" s="3"/>
      <c r="M805" s="3"/>
      <c r="N805" s="3"/>
      <c r="O805" s="3"/>
      <c r="P805" s="3"/>
      <c r="Q805" s="3"/>
      <c r="R805" s="3"/>
      <c r="S805" s="3"/>
      <c r="T805" s="3"/>
      <c r="U805" s="3"/>
      <c r="V805" s="3"/>
      <c r="W805" s="3"/>
      <c r="X805" s="3"/>
      <c r="Y805" s="3"/>
      <c r="Z805" s="3"/>
    </row>
    <row r="806" ht="30.0" customHeight="1">
      <c r="A806" s="5" t="s">
        <v>2574</v>
      </c>
      <c r="B806" s="5" t="s">
        <v>2575</v>
      </c>
      <c r="C806" s="5" t="s">
        <v>2576</v>
      </c>
      <c r="D806" s="6"/>
      <c r="E806" s="5">
        <v>806952.0</v>
      </c>
      <c r="F806" s="5">
        <v>808460.0</v>
      </c>
      <c r="G806" s="5"/>
      <c r="H806" s="5" t="s">
        <v>2577</v>
      </c>
      <c r="I806" s="5" t="s">
        <v>2526</v>
      </c>
      <c r="J806" s="7" t="str">
        <f t="shared" si="159"/>
        <v>Chain et al. 2005. Infect Immun. 73:8353-61</v>
      </c>
      <c r="K806" s="8" t="str">
        <f t="shared" si="160"/>
        <v>Brucella abortus 2308; accesion number NC_007618</v>
      </c>
      <c r="L806" s="3"/>
      <c r="M806" s="3"/>
      <c r="N806" s="3"/>
      <c r="O806" s="3"/>
      <c r="P806" s="3"/>
      <c r="Q806" s="3"/>
      <c r="R806" s="3"/>
      <c r="S806" s="3"/>
      <c r="T806" s="3"/>
      <c r="U806" s="3"/>
      <c r="V806" s="3"/>
      <c r="W806" s="3"/>
      <c r="X806" s="3"/>
      <c r="Y806" s="3"/>
      <c r="Z806" s="3"/>
    </row>
    <row r="807" ht="30.0" customHeight="1">
      <c r="A807" s="5" t="s">
        <v>2578</v>
      </c>
      <c r="B807" s="5" t="s">
        <v>2579</v>
      </c>
      <c r="C807" s="5" t="s">
        <v>2580</v>
      </c>
      <c r="D807" s="6"/>
      <c r="E807" s="5">
        <v>808482.0</v>
      </c>
      <c r="F807" s="5">
        <v>809918.0</v>
      </c>
      <c r="G807" s="5"/>
      <c r="H807" s="5" t="s">
        <v>2581</v>
      </c>
      <c r="I807" s="5" t="s">
        <v>2526</v>
      </c>
      <c r="J807" s="7" t="str">
        <f t="shared" si="159"/>
        <v>Chain et al. 2005. Infect Immun. 73:8353-61</v>
      </c>
      <c r="K807" s="8" t="str">
        <f t="shared" si="160"/>
        <v>Brucella abortus 2308; accesion number NC_007618</v>
      </c>
      <c r="L807" s="3"/>
      <c r="M807" s="3"/>
      <c r="N807" s="3"/>
      <c r="O807" s="3"/>
      <c r="P807" s="3"/>
      <c r="Q807" s="3"/>
      <c r="R807" s="3"/>
      <c r="S807" s="3"/>
      <c r="T807" s="3"/>
      <c r="U807" s="3"/>
      <c r="V807" s="3"/>
      <c r="W807" s="3"/>
      <c r="X807" s="3"/>
      <c r="Y807" s="3"/>
      <c r="Z807" s="3"/>
    </row>
    <row r="808" ht="30.0" customHeight="1">
      <c r="A808" s="5" t="s">
        <v>2582</v>
      </c>
      <c r="B808" s="5" t="s">
        <v>2582</v>
      </c>
      <c r="C808" s="5" t="s">
        <v>2583</v>
      </c>
      <c r="D808" s="6"/>
      <c r="E808" s="5">
        <v>809944.0</v>
      </c>
      <c r="F808" s="5">
        <v>810741.0</v>
      </c>
      <c r="G808" s="5"/>
      <c r="H808" s="5" t="s">
        <v>2584</v>
      </c>
      <c r="I808" s="5"/>
      <c r="J808" s="7" t="str">
        <f t="shared" si="159"/>
        <v>Chain et al. 2005. Infect Immun. 73:8353-61</v>
      </c>
      <c r="K808" s="8" t="str">
        <f t="shared" si="160"/>
        <v>Brucella abortus 2308; accesion number NC_007618</v>
      </c>
      <c r="L808" s="3"/>
      <c r="M808" s="3"/>
      <c r="N808" s="3"/>
      <c r="O808" s="3"/>
      <c r="P808" s="3"/>
      <c r="Q808" s="3"/>
      <c r="R808" s="3"/>
      <c r="S808" s="3"/>
      <c r="T808" s="3"/>
      <c r="U808" s="3"/>
      <c r="V808" s="3"/>
      <c r="W808" s="3"/>
      <c r="X808" s="3"/>
      <c r="Y808" s="3"/>
      <c r="Z808" s="3"/>
    </row>
    <row r="809" ht="30.0" customHeight="1">
      <c r="A809" s="5" t="s">
        <v>2585</v>
      </c>
      <c r="B809" s="5" t="s">
        <v>2585</v>
      </c>
      <c r="C809" s="5" t="s">
        <v>2586</v>
      </c>
      <c r="D809" s="6"/>
      <c r="E809" s="5">
        <v>810935.0</v>
      </c>
      <c r="F809" s="5">
        <v>812611.0</v>
      </c>
      <c r="G809" s="5"/>
      <c r="H809" s="5" t="s">
        <v>2587</v>
      </c>
      <c r="I809" s="5"/>
      <c r="J809" s="7" t="str">
        <f t="shared" si="159"/>
        <v>Chain et al. 2005. Infect Immun. 73:8353-61</v>
      </c>
      <c r="K809" s="8" t="str">
        <f t="shared" si="160"/>
        <v>Brucella abortus 2308; accesion number NC_007618</v>
      </c>
      <c r="L809" s="3"/>
      <c r="M809" s="3"/>
      <c r="N809" s="3"/>
      <c r="O809" s="3"/>
      <c r="P809" s="3"/>
      <c r="Q809" s="3"/>
      <c r="R809" s="3"/>
      <c r="S809" s="3"/>
      <c r="T809" s="3"/>
      <c r="U809" s="3"/>
      <c r="V809" s="3"/>
      <c r="W809" s="3"/>
      <c r="X809" s="3"/>
      <c r="Y809" s="3"/>
      <c r="Z809" s="3"/>
    </row>
    <row r="810" ht="30.0" customHeight="1">
      <c r="A810" s="5" t="s">
        <v>2588</v>
      </c>
      <c r="B810" s="5" t="s">
        <v>2588</v>
      </c>
      <c r="C810" s="5" t="s">
        <v>2589</v>
      </c>
      <c r="D810" s="6"/>
      <c r="E810" s="5">
        <v>812651.0</v>
      </c>
      <c r="F810" s="5">
        <v>813055.0</v>
      </c>
      <c r="G810" s="5"/>
      <c r="H810" s="5" t="s">
        <v>2590</v>
      </c>
      <c r="I810" s="5"/>
      <c r="J810" s="7" t="str">
        <f t="shared" si="159"/>
        <v>Chain et al. 2005. Infect Immun. 73:8353-61</v>
      </c>
      <c r="K810" s="8" t="str">
        <f t="shared" si="160"/>
        <v>Brucella abortus 2308; accesion number NC_007618</v>
      </c>
      <c r="L810" s="3"/>
      <c r="M810" s="3"/>
      <c r="N810" s="3"/>
      <c r="O810" s="3"/>
      <c r="P810" s="3"/>
      <c r="Q810" s="3"/>
      <c r="R810" s="3"/>
      <c r="S810" s="3"/>
      <c r="T810" s="3"/>
      <c r="U810" s="3"/>
      <c r="V810" s="3"/>
      <c r="W810" s="3"/>
      <c r="X810" s="3"/>
      <c r="Y810" s="3"/>
      <c r="Z810" s="3"/>
    </row>
    <row r="811" ht="30.0" customHeight="1">
      <c r="A811" s="5" t="s">
        <v>2591</v>
      </c>
      <c r="B811" s="5" t="s">
        <v>2591</v>
      </c>
      <c r="C811" s="5" t="s">
        <v>2592</v>
      </c>
      <c r="D811" s="6"/>
      <c r="E811" s="5">
        <v>813058.0</v>
      </c>
      <c r="F811" s="5">
        <v>813327.0</v>
      </c>
      <c r="G811" s="5"/>
      <c r="H811" s="5" t="s">
        <v>52</v>
      </c>
      <c r="I811" s="5"/>
      <c r="J811" s="7" t="str">
        <f t="shared" si="159"/>
        <v>Chain et al. 2005. Infect Immun. 73:8353-61</v>
      </c>
      <c r="K811" s="8" t="str">
        <f t="shared" si="160"/>
        <v>Brucella abortus 2308; accesion number NC_007618</v>
      </c>
      <c r="L811" s="3"/>
      <c r="M811" s="3"/>
      <c r="N811" s="3"/>
      <c r="O811" s="3"/>
      <c r="P811" s="3"/>
      <c r="Q811" s="3"/>
      <c r="R811" s="3"/>
      <c r="S811" s="3"/>
      <c r="T811" s="3"/>
      <c r="U811" s="3"/>
      <c r="V811" s="3"/>
      <c r="W811" s="3"/>
      <c r="X811" s="3"/>
      <c r="Y811" s="3"/>
      <c r="Z811" s="3"/>
    </row>
    <row r="812" ht="30.0" customHeight="1">
      <c r="A812" s="5" t="s">
        <v>2593</v>
      </c>
      <c r="B812" s="5" t="s">
        <v>2593</v>
      </c>
      <c r="C812" s="5" t="s">
        <v>2594</v>
      </c>
      <c r="D812" s="6"/>
      <c r="E812" s="5">
        <v>813685.0</v>
      </c>
      <c r="F812" s="5">
        <v>813825.0</v>
      </c>
      <c r="G812" s="5"/>
      <c r="H812" s="5" t="s">
        <v>52</v>
      </c>
      <c r="I812" s="5"/>
      <c r="J812" s="7" t="str">
        <f t="shared" si="159"/>
        <v>Chain et al. 2005. Infect Immun. 73:8353-61</v>
      </c>
      <c r="K812" s="8" t="str">
        <f t="shared" si="160"/>
        <v>Brucella abortus 2308; accesion number NC_007618</v>
      </c>
      <c r="L812" s="3"/>
      <c r="M812" s="3"/>
      <c r="N812" s="3"/>
      <c r="O812" s="3"/>
      <c r="P812" s="3"/>
      <c r="Q812" s="3"/>
      <c r="R812" s="3"/>
      <c r="S812" s="3"/>
      <c r="T812" s="3"/>
      <c r="U812" s="3"/>
      <c r="V812" s="3"/>
      <c r="W812" s="3"/>
      <c r="X812" s="3"/>
      <c r="Y812" s="3"/>
      <c r="Z812" s="3"/>
    </row>
    <row r="813" ht="30.0" customHeight="1">
      <c r="A813" s="5" t="s">
        <v>2595</v>
      </c>
      <c r="B813" s="5" t="s">
        <v>2596</v>
      </c>
      <c r="C813" s="5" t="s">
        <v>2597</v>
      </c>
      <c r="D813" s="6"/>
      <c r="E813" s="5">
        <v>814175.0</v>
      </c>
      <c r="F813" s="5">
        <v>815503.0</v>
      </c>
      <c r="G813" s="5"/>
      <c r="H813" s="5" t="s">
        <v>2598</v>
      </c>
      <c r="I813" s="5" t="s">
        <v>2599</v>
      </c>
      <c r="J813" s="7" t="str">
        <f>HYPERLINK("http://www.ncbi.nlm.nih.gov/pubmed/?term=20462421","Lamontagne et al. 2010. BMC Genomics. 11:300")</f>
        <v>Lamontagne et al. 2010. BMC Genomics. 11:300</v>
      </c>
      <c r="K813" s="9"/>
      <c r="L813" s="3"/>
      <c r="M813" s="3"/>
      <c r="N813" s="3"/>
      <c r="O813" s="3"/>
      <c r="P813" s="3"/>
      <c r="Q813" s="3"/>
      <c r="R813" s="3"/>
      <c r="S813" s="3"/>
      <c r="T813" s="3"/>
      <c r="U813" s="3"/>
      <c r="V813" s="3"/>
      <c r="W813" s="3"/>
      <c r="X813" s="3"/>
      <c r="Y813" s="3"/>
      <c r="Z813" s="3"/>
    </row>
    <row r="814" ht="30.0" customHeight="1">
      <c r="A814" s="5" t="s">
        <v>2600</v>
      </c>
      <c r="B814" s="5" t="s">
        <v>2600</v>
      </c>
      <c r="C814" s="5" t="s">
        <v>2601</v>
      </c>
      <c r="D814" s="6"/>
      <c r="E814" s="5">
        <v>815545.0</v>
      </c>
      <c r="F814" s="5">
        <v>816813.0</v>
      </c>
      <c r="G814" s="5"/>
      <c r="H814" s="5" t="s">
        <v>2602</v>
      </c>
      <c r="I814" s="5"/>
      <c r="J814" s="7" t="str">
        <f t="shared" ref="J814:J816" si="161">HYPERLINK("http://www.ncbi.nlm.nih.gov/pubmed/?term=16299333","Chain et al. 2005. Infect Immun. 73:8353-61")</f>
        <v>Chain et al. 2005. Infect Immun. 73:8353-61</v>
      </c>
      <c r="K814" s="8" t="str">
        <f t="shared" ref="K814:K816" si="162">HYPERLINK("http://www.ncbi.nlm.nih.gov/nuccore/NC_007618","Brucella abortus 2308; accesion number NC_007618")</f>
        <v>Brucella abortus 2308; accesion number NC_007618</v>
      </c>
      <c r="L814" s="3"/>
      <c r="M814" s="3"/>
      <c r="N814" s="3"/>
      <c r="O814" s="3"/>
      <c r="P814" s="3"/>
      <c r="Q814" s="3"/>
      <c r="R814" s="3"/>
      <c r="S814" s="3"/>
      <c r="T814" s="3"/>
      <c r="U814" s="3"/>
      <c r="V814" s="3"/>
      <c r="W814" s="3"/>
      <c r="X814" s="3"/>
      <c r="Y814" s="3"/>
      <c r="Z814" s="3"/>
    </row>
    <row r="815" ht="30.0" customHeight="1">
      <c r="A815" s="5" t="s">
        <v>2603</v>
      </c>
      <c r="B815" s="5" t="s">
        <v>2604</v>
      </c>
      <c r="C815" s="5" t="s">
        <v>2605</v>
      </c>
      <c r="D815" s="6"/>
      <c r="E815" s="5">
        <v>816813.0</v>
      </c>
      <c r="F815" s="5">
        <v>817496.0</v>
      </c>
      <c r="G815" s="5"/>
      <c r="H815" s="5" t="s">
        <v>2606</v>
      </c>
      <c r="I815" s="5"/>
      <c r="J815" s="7" t="str">
        <f t="shared" si="161"/>
        <v>Chain et al. 2005. Infect Immun. 73:8353-61</v>
      </c>
      <c r="K815" s="8" t="str">
        <f t="shared" si="162"/>
        <v>Brucella abortus 2308; accesion number NC_007618</v>
      </c>
      <c r="L815" s="3"/>
      <c r="M815" s="3"/>
      <c r="N815" s="3"/>
      <c r="O815" s="3"/>
      <c r="P815" s="3"/>
      <c r="Q815" s="3"/>
      <c r="R815" s="3"/>
      <c r="S815" s="3"/>
      <c r="T815" s="3"/>
      <c r="U815" s="3"/>
      <c r="V815" s="3"/>
      <c r="W815" s="3"/>
      <c r="X815" s="3"/>
      <c r="Y815" s="3"/>
      <c r="Z815" s="3"/>
    </row>
    <row r="816" ht="30.0" customHeight="1">
      <c r="A816" s="5" t="s">
        <v>2607</v>
      </c>
      <c r="B816" s="5" t="s">
        <v>2608</v>
      </c>
      <c r="C816" s="5" t="s">
        <v>2609</v>
      </c>
      <c r="D816" s="6"/>
      <c r="E816" s="5">
        <v>818155.0</v>
      </c>
      <c r="F816" s="5">
        <v>821646.0</v>
      </c>
      <c r="G816" s="5"/>
      <c r="H816" s="5" t="s">
        <v>2610</v>
      </c>
      <c r="I816" s="5" t="s">
        <v>2611</v>
      </c>
      <c r="J816" s="7" t="str">
        <f t="shared" si="161"/>
        <v>Chain et al. 2005. Infect Immun. 73:8353-61</v>
      </c>
      <c r="K816" s="8" t="str">
        <f t="shared" si="162"/>
        <v>Brucella abortus 2308; accesion number NC_007618</v>
      </c>
      <c r="L816" s="3"/>
      <c r="M816" s="3"/>
      <c r="N816" s="3"/>
      <c r="O816" s="3"/>
      <c r="P816" s="3"/>
      <c r="Q816" s="3"/>
      <c r="R816" s="3"/>
      <c r="S816" s="3"/>
      <c r="T816" s="3"/>
      <c r="U816" s="3"/>
      <c r="V816" s="3"/>
      <c r="W816" s="3"/>
      <c r="X816" s="3"/>
      <c r="Y816" s="3"/>
      <c r="Z816" s="3"/>
    </row>
    <row r="817" ht="30.0" customHeight="1">
      <c r="A817" s="5" t="s">
        <v>2612</v>
      </c>
      <c r="B817" s="5" t="s">
        <v>2612</v>
      </c>
      <c r="C817" s="5" t="s">
        <v>2613</v>
      </c>
      <c r="D817" s="6"/>
      <c r="E817" s="5">
        <v>821687.0</v>
      </c>
      <c r="F817" s="5">
        <v>821884.0</v>
      </c>
      <c r="G817" s="5"/>
      <c r="H817" s="5" t="s">
        <v>225</v>
      </c>
      <c r="I817" s="5"/>
      <c r="J817" s="8" t="str">
        <f>HYPERLINK("http://www.ncbi.nlm.nih.gov/pubmed/?term=20462421","Lamontagne et al. 2010. BMC Genomics. 11:300")</f>
        <v>Lamontagne et al. 2010. BMC Genomics. 11:300</v>
      </c>
      <c r="K817" s="9"/>
      <c r="L817" s="3"/>
      <c r="M817" s="3"/>
      <c r="N817" s="3"/>
      <c r="O817" s="3"/>
      <c r="P817" s="3"/>
      <c r="Q817" s="3"/>
      <c r="R817" s="3"/>
      <c r="S817" s="3"/>
      <c r="T817" s="3"/>
      <c r="U817" s="3"/>
      <c r="V817" s="3"/>
      <c r="W817" s="3"/>
      <c r="X817" s="3"/>
      <c r="Y817" s="3"/>
      <c r="Z817" s="3"/>
    </row>
    <row r="818" ht="30.0" customHeight="1">
      <c r="A818" s="5" t="s">
        <v>2614</v>
      </c>
      <c r="B818" s="5" t="s">
        <v>2615</v>
      </c>
      <c r="C818" s="5" t="s">
        <v>2616</v>
      </c>
      <c r="D818" s="6"/>
      <c r="E818" s="5">
        <v>821929.0</v>
      </c>
      <c r="F818" s="5">
        <v>822342.0</v>
      </c>
      <c r="G818" s="5" t="s">
        <v>35</v>
      </c>
      <c r="H818" s="5" t="s">
        <v>2617</v>
      </c>
      <c r="I818" s="5" t="s">
        <v>2618</v>
      </c>
      <c r="J818" s="11" t="str">
        <f>HYPERLINK("http://www.ncbi.nlm.nih.gov/pubmed/23950720","Sebenzile et al. 2013")</f>
        <v>Sebenzile et al. 2013</v>
      </c>
      <c r="K818" s="9"/>
      <c r="L818" s="9"/>
      <c r="M818" s="3"/>
      <c r="N818" s="3"/>
      <c r="O818" s="3"/>
      <c r="P818" s="3"/>
      <c r="Q818" s="3"/>
      <c r="R818" s="3"/>
      <c r="S818" s="3"/>
      <c r="T818" s="3"/>
      <c r="U818" s="3"/>
      <c r="V818" s="3"/>
      <c r="W818" s="3"/>
      <c r="X818" s="3"/>
      <c r="Y818" s="3"/>
      <c r="Z818" s="3"/>
    </row>
    <row r="819" ht="30.0" customHeight="1">
      <c r="A819" s="5" t="s">
        <v>2619</v>
      </c>
      <c r="B819" s="5" t="s">
        <v>2619</v>
      </c>
      <c r="C819" s="5" t="s">
        <v>2620</v>
      </c>
      <c r="D819" s="6" t="s">
        <v>417</v>
      </c>
      <c r="E819" s="5">
        <v>822614.0</v>
      </c>
      <c r="F819" s="5">
        <v>823590.0</v>
      </c>
      <c r="G819" s="5" t="s">
        <v>35</v>
      </c>
      <c r="H819" s="5"/>
      <c r="I819" s="5" t="s">
        <v>2621</v>
      </c>
      <c r="J819" s="11" t="str">
        <f>HYPERLINK("http://www.ncbi.nlm.nih.gov/nuccore/17986284","Brucella melitensis 16M genome; accession number NC_003317")</f>
        <v>Brucella melitensis 16M genome; accession number NC_003317</v>
      </c>
      <c r="K819" s="13" t="s">
        <v>471</v>
      </c>
      <c r="L819" s="3"/>
      <c r="M819" s="3"/>
      <c r="N819" s="3"/>
      <c r="O819" s="3"/>
      <c r="P819" s="3"/>
      <c r="Q819" s="3"/>
      <c r="R819" s="3"/>
      <c r="S819" s="3"/>
      <c r="T819" s="3"/>
      <c r="U819" s="3"/>
      <c r="V819" s="3"/>
      <c r="W819" s="3"/>
      <c r="X819" s="3"/>
      <c r="Y819" s="3"/>
      <c r="Z819" s="3"/>
    </row>
    <row r="820" ht="30.0" customHeight="1">
      <c r="A820" s="5" t="s">
        <v>2622</v>
      </c>
      <c r="B820" s="5" t="s">
        <v>2623</v>
      </c>
      <c r="C820" s="5" t="s">
        <v>2624</v>
      </c>
      <c r="D820" s="6"/>
      <c r="E820" s="5">
        <v>823921.0</v>
      </c>
      <c r="F820" s="5">
        <v>824538.0</v>
      </c>
      <c r="G820" s="5"/>
      <c r="H820" s="5" t="s">
        <v>2625</v>
      </c>
      <c r="I820" s="5" t="s">
        <v>2626</v>
      </c>
      <c r="J820" s="7" t="str">
        <f t="shared" ref="J820:J824" si="163">HYPERLINK("http://www.ncbi.nlm.nih.gov/pubmed/?term=16299333","Chain et al. 2005. Infect Immun. 73:8353-61")</f>
        <v>Chain et al. 2005. Infect Immun. 73:8353-61</v>
      </c>
      <c r="K820" s="8" t="str">
        <f t="shared" ref="K820:K824" si="164">HYPERLINK("http://www.ncbi.nlm.nih.gov/nuccore/NC_007618","Brucella abortus 2308; accesion number NC_007618")</f>
        <v>Brucella abortus 2308; accesion number NC_007618</v>
      </c>
      <c r="L820" s="3"/>
      <c r="M820" s="3"/>
      <c r="N820" s="3"/>
      <c r="O820" s="3"/>
      <c r="P820" s="3"/>
      <c r="Q820" s="3"/>
      <c r="R820" s="3"/>
      <c r="S820" s="3"/>
      <c r="T820" s="3"/>
      <c r="U820" s="3"/>
      <c r="V820" s="3"/>
      <c r="W820" s="3"/>
      <c r="X820" s="3"/>
      <c r="Y820" s="3"/>
      <c r="Z820" s="3"/>
    </row>
    <row r="821" ht="30.0" customHeight="1">
      <c r="A821" s="5" t="s">
        <v>2627</v>
      </c>
      <c r="B821" s="5" t="s">
        <v>2628</v>
      </c>
      <c r="C821" s="5" t="s">
        <v>2629</v>
      </c>
      <c r="D821" s="6"/>
      <c r="E821" s="5">
        <v>825067.0</v>
      </c>
      <c r="F821" s="5">
        <v>825948.0</v>
      </c>
      <c r="G821" s="5"/>
      <c r="H821" s="5" t="s">
        <v>2630</v>
      </c>
      <c r="I821" s="5" t="s">
        <v>2631</v>
      </c>
      <c r="J821" s="7" t="str">
        <f t="shared" si="163"/>
        <v>Chain et al. 2005. Infect Immun. 73:8353-61</v>
      </c>
      <c r="K821" s="8" t="str">
        <f t="shared" si="164"/>
        <v>Brucella abortus 2308; accesion number NC_007618</v>
      </c>
      <c r="L821" s="3"/>
      <c r="M821" s="3"/>
      <c r="N821" s="3"/>
      <c r="O821" s="3"/>
      <c r="P821" s="3"/>
      <c r="Q821" s="3"/>
      <c r="R821" s="3"/>
      <c r="S821" s="3"/>
      <c r="T821" s="3"/>
      <c r="U821" s="3"/>
      <c r="V821" s="3"/>
      <c r="W821" s="3"/>
      <c r="X821" s="3"/>
      <c r="Y821" s="3"/>
      <c r="Z821" s="3"/>
    </row>
    <row r="822" ht="30.0" customHeight="1">
      <c r="A822" s="5" t="s">
        <v>2632</v>
      </c>
      <c r="B822" s="5" t="s">
        <v>2632</v>
      </c>
      <c r="C822" s="5" t="s">
        <v>2633</v>
      </c>
      <c r="D822" s="6"/>
      <c r="E822" s="5">
        <v>825935.0</v>
      </c>
      <c r="F822" s="5">
        <v>826762.0</v>
      </c>
      <c r="G822" s="5"/>
      <c r="H822" s="5" t="s">
        <v>2634</v>
      </c>
      <c r="I822" s="5"/>
      <c r="J822" s="7" t="str">
        <f t="shared" si="163"/>
        <v>Chain et al. 2005. Infect Immun. 73:8353-61</v>
      </c>
      <c r="K822" s="8" t="str">
        <f t="shared" si="164"/>
        <v>Brucella abortus 2308; accesion number NC_007618</v>
      </c>
      <c r="L822" s="3"/>
      <c r="M822" s="3"/>
      <c r="N822" s="3"/>
      <c r="O822" s="3"/>
      <c r="P822" s="3"/>
      <c r="Q822" s="3"/>
      <c r="R822" s="3"/>
      <c r="S822" s="3"/>
      <c r="T822" s="3"/>
      <c r="U822" s="3"/>
      <c r="V822" s="3"/>
      <c r="W822" s="3"/>
      <c r="X822" s="3"/>
      <c r="Y822" s="3"/>
      <c r="Z822" s="3"/>
    </row>
    <row r="823" ht="30.0" customHeight="1">
      <c r="A823" s="5" t="s">
        <v>2635</v>
      </c>
      <c r="B823" s="5" t="s">
        <v>2635</v>
      </c>
      <c r="C823" s="5" t="s">
        <v>2636</v>
      </c>
      <c r="D823" s="6"/>
      <c r="E823" s="5">
        <v>826977.0</v>
      </c>
      <c r="F823" s="5">
        <v>828242.0</v>
      </c>
      <c r="G823" s="5" t="s">
        <v>35</v>
      </c>
      <c r="H823" s="5" t="s">
        <v>2637</v>
      </c>
      <c r="I823" s="5"/>
      <c r="J823" s="7" t="str">
        <f t="shared" si="163"/>
        <v>Chain et al. 2005. Infect Immun. 73:8353-61</v>
      </c>
      <c r="K823" s="8" t="str">
        <f t="shared" si="164"/>
        <v>Brucella abortus 2308; accesion number NC_007618</v>
      </c>
      <c r="L823" s="3"/>
      <c r="M823" s="3"/>
      <c r="N823" s="3"/>
      <c r="O823" s="3"/>
      <c r="P823" s="3"/>
      <c r="Q823" s="3"/>
      <c r="R823" s="3"/>
      <c r="S823" s="3"/>
      <c r="T823" s="3"/>
      <c r="U823" s="3"/>
      <c r="V823" s="3"/>
      <c r="W823" s="3"/>
      <c r="X823" s="3"/>
      <c r="Y823" s="3"/>
      <c r="Z823" s="3"/>
    </row>
    <row r="824" ht="30.0" customHeight="1">
      <c r="A824" s="5" t="s">
        <v>2638</v>
      </c>
      <c r="B824" s="5" t="s">
        <v>2638</v>
      </c>
      <c r="C824" s="5" t="s">
        <v>2639</v>
      </c>
      <c r="D824" s="6"/>
      <c r="E824" s="5">
        <v>828513.0</v>
      </c>
      <c r="F824" s="5">
        <v>828905.0</v>
      </c>
      <c r="G824" s="5" t="s">
        <v>35</v>
      </c>
      <c r="H824" s="5" t="s">
        <v>2640</v>
      </c>
      <c r="I824" s="5"/>
      <c r="J824" s="7" t="str">
        <f t="shared" si="163"/>
        <v>Chain et al. 2005. Infect Immun. 73:8353-61</v>
      </c>
      <c r="K824" s="8" t="str">
        <f t="shared" si="164"/>
        <v>Brucella abortus 2308; accesion number NC_007618</v>
      </c>
      <c r="L824" s="3"/>
      <c r="M824" s="3"/>
      <c r="N824" s="3"/>
      <c r="O824" s="3"/>
      <c r="P824" s="3"/>
      <c r="Q824" s="3"/>
      <c r="R824" s="3"/>
      <c r="S824" s="3"/>
      <c r="T824" s="3"/>
      <c r="U824" s="3"/>
      <c r="V824" s="3"/>
      <c r="W824" s="3"/>
      <c r="X824" s="3"/>
      <c r="Y824" s="3"/>
      <c r="Z824" s="3"/>
    </row>
    <row r="825" ht="30.0" customHeight="1">
      <c r="A825" s="5" t="s">
        <v>2641</v>
      </c>
      <c r="B825" s="5" t="s">
        <v>2641</v>
      </c>
      <c r="C825" s="5" t="s">
        <v>2642</v>
      </c>
      <c r="D825" s="6"/>
      <c r="E825" s="5">
        <v>829030.0</v>
      </c>
      <c r="F825" s="5">
        <v>829263.0</v>
      </c>
      <c r="G825" s="5" t="s">
        <v>35</v>
      </c>
      <c r="H825" s="5" t="s">
        <v>2643</v>
      </c>
      <c r="I825" s="5"/>
      <c r="J825" s="8" t="str">
        <f>HYPERLINK("http://www.ncbi.nlm.nih.gov/pubmed/?term=20462421","Lamontagne et al. 2010. BMC Genomics. 11:300")</f>
        <v>Lamontagne et al. 2010. BMC Genomics. 11:300</v>
      </c>
      <c r="K825" s="3"/>
      <c r="L825" s="3"/>
      <c r="M825" s="3"/>
      <c r="N825" s="3"/>
      <c r="O825" s="3"/>
      <c r="P825" s="3"/>
      <c r="Q825" s="3"/>
      <c r="R825" s="3"/>
      <c r="S825" s="3"/>
      <c r="T825" s="3"/>
      <c r="U825" s="3"/>
      <c r="V825" s="3"/>
      <c r="W825" s="3"/>
      <c r="X825" s="3"/>
      <c r="Y825" s="3"/>
      <c r="Z825" s="3"/>
    </row>
    <row r="826" ht="30.0" customHeight="1">
      <c r="A826" s="5" t="s">
        <v>2644</v>
      </c>
      <c r="B826" s="5" t="s">
        <v>2644</v>
      </c>
      <c r="C826" s="5" t="s">
        <v>2645</v>
      </c>
      <c r="D826" s="6"/>
      <c r="E826" s="5">
        <v>829533.0</v>
      </c>
      <c r="F826" s="5">
        <v>831755.0</v>
      </c>
      <c r="G826" s="5" t="s">
        <v>35</v>
      </c>
      <c r="H826" s="5" t="s">
        <v>2646</v>
      </c>
      <c r="I826" s="5" t="s">
        <v>2647</v>
      </c>
      <c r="J826" s="7" t="str">
        <f t="shared" ref="J826:J829" si="165">HYPERLINK("http://www.ncbi.nlm.nih.gov/pubmed/?term=16299333","Chain et al. 2005. Infect Immun. 73:8353-61")</f>
        <v>Chain et al. 2005. Infect Immun. 73:8353-61</v>
      </c>
      <c r="K826" s="8" t="str">
        <f t="shared" ref="K826:K829" si="166">HYPERLINK("http://www.ncbi.nlm.nih.gov/nuccore/NC_007618","Brucella abortus 2308; accesion number NC_007618")</f>
        <v>Brucella abortus 2308; accesion number NC_007618</v>
      </c>
      <c r="L826" s="3"/>
      <c r="M826" s="3"/>
      <c r="N826" s="3"/>
      <c r="O826" s="3"/>
      <c r="P826" s="3"/>
      <c r="Q826" s="3"/>
      <c r="R826" s="3"/>
      <c r="S826" s="3"/>
      <c r="T826" s="3"/>
      <c r="U826" s="3"/>
      <c r="V826" s="3"/>
      <c r="W826" s="3"/>
      <c r="X826" s="3"/>
      <c r="Y826" s="3"/>
      <c r="Z826" s="3"/>
    </row>
    <row r="827" ht="30.0" customHeight="1">
      <c r="A827" s="5" t="s">
        <v>2648</v>
      </c>
      <c r="B827" s="5" t="s">
        <v>2648</v>
      </c>
      <c r="C827" s="5" t="s">
        <v>2649</v>
      </c>
      <c r="D827" s="6"/>
      <c r="E827" s="5">
        <v>831942.0</v>
      </c>
      <c r="F827" s="5">
        <v>832343.0</v>
      </c>
      <c r="G827" s="5" t="s">
        <v>35</v>
      </c>
      <c r="H827" s="5" t="s">
        <v>1606</v>
      </c>
      <c r="I827" s="5"/>
      <c r="J827" s="7" t="str">
        <f t="shared" si="165"/>
        <v>Chain et al. 2005. Infect Immun. 73:8353-61</v>
      </c>
      <c r="K827" s="8" t="str">
        <f t="shared" si="166"/>
        <v>Brucella abortus 2308; accesion number NC_007618</v>
      </c>
      <c r="L827" s="3"/>
      <c r="M827" s="3"/>
      <c r="N827" s="3"/>
      <c r="O827" s="3"/>
      <c r="P827" s="3"/>
      <c r="Q827" s="3"/>
      <c r="R827" s="3"/>
      <c r="S827" s="3"/>
      <c r="T827" s="3"/>
      <c r="U827" s="3"/>
      <c r="V827" s="3"/>
      <c r="W827" s="3"/>
      <c r="X827" s="3"/>
      <c r="Y827" s="3"/>
      <c r="Z827" s="3"/>
    </row>
    <row r="828" ht="30.0" customHeight="1">
      <c r="A828" s="5" t="s">
        <v>2650</v>
      </c>
      <c r="B828" s="5" t="s">
        <v>2650</v>
      </c>
      <c r="C828" s="5" t="s">
        <v>2651</v>
      </c>
      <c r="D828" s="6"/>
      <c r="E828" s="5">
        <v>832403.0</v>
      </c>
      <c r="F828" s="5">
        <v>833050.0</v>
      </c>
      <c r="G828" s="5" t="s">
        <v>35</v>
      </c>
      <c r="H828" s="5" t="s">
        <v>1998</v>
      </c>
      <c r="I828" s="5"/>
      <c r="J828" s="7" t="str">
        <f t="shared" si="165"/>
        <v>Chain et al. 2005. Infect Immun. 73:8353-61</v>
      </c>
      <c r="K828" s="8" t="str">
        <f t="shared" si="166"/>
        <v>Brucella abortus 2308; accesion number NC_007618</v>
      </c>
      <c r="L828" s="3"/>
      <c r="M828" s="3"/>
      <c r="N828" s="3"/>
      <c r="O828" s="3"/>
      <c r="P828" s="3"/>
      <c r="Q828" s="3"/>
      <c r="R828" s="3"/>
      <c r="S828" s="3"/>
      <c r="T828" s="3"/>
      <c r="U828" s="3"/>
      <c r="V828" s="3"/>
      <c r="W828" s="3"/>
      <c r="X828" s="3"/>
      <c r="Y828" s="3"/>
      <c r="Z828" s="3"/>
    </row>
    <row r="829" ht="30.0" customHeight="1">
      <c r="A829" s="5" t="s">
        <v>2652</v>
      </c>
      <c r="B829" s="5" t="s">
        <v>2652</v>
      </c>
      <c r="C829" s="5" t="s">
        <v>2653</v>
      </c>
      <c r="D829" s="6"/>
      <c r="E829" s="5">
        <v>833302.0</v>
      </c>
      <c r="F829" s="5">
        <v>833973.0</v>
      </c>
      <c r="G829" s="5" t="s">
        <v>35</v>
      </c>
      <c r="H829" s="5" t="s">
        <v>2654</v>
      </c>
      <c r="I829" s="5" t="s">
        <v>2647</v>
      </c>
      <c r="J829" s="7" t="str">
        <f t="shared" si="165"/>
        <v>Chain et al. 2005. Infect Immun. 73:8353-61</v>
      </c>
      <c r="K829" s="8" t="str">
        <f t="shared" si="166"/>
        <v>Brucella abortus 2308; accesion number NC_007618</v>
      </c>
      <c r="L829" s="3"/>
      <c r="M829" s="3"/>
      <c r="N829" s="3"/>
      <c r="O829" s="3"/>
      <c r="P829" s="3"/>
      <c r="Q829" s="3"/>
      <c r="R829" s="3"/>
      <c r="S829" s="3"/>
      <c r="T829" s="3"/>
      <c r="U829" s="3"/>
      <c r="V829" s="3"/>
      <c r="W829" s="3"/>
      <c r="X829" s="3"/>
      <c r="Y829" s="3"/>
      <c r="Z829" s="3"/>
    </row>
    <row r="830" ht="30.0" customHeight="1">
      <c r="A830" s="5" t="s">
        <v>2655</v>
      </c>
      <c r="B830" s="5" t="s">
        <v>2656</v>
      </c>
      <c r="C830" s="5" t="s">
        <v>2657</v>
      </c>
      <c r="D830" s="6"/>
      <c r="E830" s="5">
        <v>833996.0</v>
      </c>
      <c r="F830" s="5">
        <v>834238.0</v>
      </c>
      <c r="G830" s="5" t="s">
        <v>35</v>
      </c>
      <c r="H830" s="5" t="s">
        <v>2658</v>
      </c>
      <c r="I830" s="5" t="s">
        <v>2659</v>
      </c>
      <c r="J830" s="8" t="str">
        <f>HYPERLINK("http://www.ncbi.nlm.nih.gov/pubmed/?term=20462421","Lamontagne et al. 2010. BMC Genomics. 11:300")</f>
        <v>Lamontagne et al. 2010. BMC Genomics. 11:300</v>
      </c>
      <c r="K830" s="9"/>
      <c r="L830" s="3"/>
      <c r="M830" s="3"/>
      <c r="N830" s="3"/>
      <c r="O830" s="3"/>
      <c r="P830" s="3"/>
      <c r="Q830" s="3"/>
      <c r="R830" s="3"/>
      <c r="S830" s="3"/>
      <c r="T830" s="3"/>
      <c r="U830" s="3"/>
      <c r="V830" s="3"/>
      <c r="W830" s="3"/>
      <c r="X830" s="3"/>
      <c r="Y830" s="3"/>
      <c r="Z830" s="3"/>
    </row>
    <row r="831" ht="30.0" customHeight="1">
      <c r="A831" s="5" t="s">
        <v>2660</v>
      </c>
      <c r="B831" s="5" t="s">
        <v>2660</v>
      </c>
      <c r="C831" s="5" t="s">
        <v>2661</v>
      </c>
      <c r="D831" s="6"/>
      <c r="E831" s="5">
        <v>834354.0</v>
      </c>
      <c r="F831" s="5">
        <v>835118.0</v>
      </c>
      <c r="G831" s="5" t="s">
        <v>35</v>
      </c>
      <c r="H831" s="5" t="s">
        <v>2662</v>
      </c>
      <c r="I831" s="5" t="s">
        <v>2663</v>
      </c>
      <c r="J831" s="7" t="str">
        <f>HYPERLINK("http://www.ncbi.nlm.nih.gov/pubmed/?term=16299333","Chain et al. 2005. Infect Immun. 73:8353-61")</f>
        <v>Chain et al. 2005. Infect Immun. 73:8353-61</v>
      </c>
      <c r="K831" s="8" t="str">
        <f>HYPERLINK("http://www.ncbi.nlm.nih.gov/nuccore/NC_007618","Brucella abortus 2308; accesion number NC_007618")</f>
        <v>Brucella abortus 2308; accesion number NC_007618</v>
      </c>
      <c r="L831" s="3"/>
      <c r="M831" s="3"/>
      <c r="N831" s="3"/>
      <c r="O831" s="3"/>
      <c r="P831" s="3"/>
      <c r="Q831" s="3"/>
      <c r="R831" s="3"/>
      <c r="S831" s="3"/>
      <c r="T831" s="3"/>
      <c r="U831" s="3"/>
      <c r="V831" s="3"/>
      <c r="W831" s="3"/>
      <c r="X831" s="3"/>
      <c r="Y831" s="3"/>
      <c r="Z831" s="3"/>
    </row>
    <row r="832" ht="30.0" customHeight="1">
      <c r="A832" s="5" t="s">
        <v>2664</v>
      </c>
      <c r="B832" s="5" t="s">
        <v>2664</v>
      </c>
      <c r="C832" s="5" t="s">
        <v>2665</v>
      </c>
      <c r="D832" s="6"/>
      <c r="E832" s="5">
        <v>835374.0</v>
      </c>
      <c r="F832" s="5">
        <v>835697.0</v>
      </c>
      <c r="G832" s="5"/>
      <c r="H832" s="5" t="s">
        <v>225</v>
      </c>
      <c r="I832" s="5"/>
      <c r="J832" s="8" t="str">
        <f>HYPERLINK("http://www.ncbi.nlm.nih.gov/pubmed/?term=20462421","Lamontagne et al. 2010. BMC Genomics. 11:300")</f>
        <v>Lamontagne et al. 2010. BMC Genomics. 11:300</v>
      </c>
      <c r="K832" s="9"/>
      <c r="L832" s="3"/>
      <c r="M832" s="3"/>
      <c r="N832" s="3"/>
      <c r="O832" s="3"/>
      <c r="P832" s="3"/>
      <c r="Q832" s="3"/>
      <c r="R832" s="3"/>
      <c r="S832" s="3"/>
      <c r="T832" s="3"/>
      <c r="U832" s="3"/>
      <c r="V832" s="3"/>
      <c r="W832" s="3"/>
      <c r="X832" s="3"/>
      <c r="Y832" s="3"/>
      <c r="Z832" s="3"/>
    </row>
    <row r="833" ht="30.0" customHeight="1">
      <c r="A833" s="5" t="s">
        <v>2666</v>
      </c>
      <c r="B833" s="5" t="s">
        <v>2666</v>
      </c>
      <c r="C833" s="5" t="s">
        <v>2667</v>
      </c>
      <c r="D833" s="6"/>
      <c r="E833" s="5">
        <v>835762.0</v>
      </c>
      <c r="F833" s="5">
        <v>836529.0</v>
      </c>
      <c r="G833" s="5"/>
      <c r="H833" s="5" t="s">
        <v>2668</v>
      </c>
      <c r="I833" s="5"/>
      <c r="J833" s="7" t="str">
        <f t="shared" ref="J833:J841" si="167">HYPERLINK("http://www.ncbi.nlm.nih.gov/pubmed/?term=16299333","Chain et al. 2005. Infect Immun. 73:8353-61")</f>
        <v>Chain et al. 2005. Infect Immun. 73:8353-61</v>
      </c>
      <c r="K833" s="8" t="str">
        <f t="shared" ref="K833:K841" si="168">HYPERLINK("http://www.ncbi.nlm.nih.gov/nuccore/NC_007618","Brucella abortus 2308; accesion number NC_007618")</f>
        <v>Brucella abortus 2308; accesion number NC_007618</v>
      </c>
      <c r="L833" s="3"/>
      <c r="M833" s="3"/>
      <c r="N833" s="3"/>
      <c r="O833" s="3"/>
      <c r="P833" s="3"/>
      <c r="Q833" s="3"/>
      <c r="R833" s="3"/>
      <c r="S833" s="3"/>
      <c r="T833" s="3"/>
      <c r="U833" s="3"/>
      <c r="V833" s="3"/>
      <c r="W833" s="3"/>
      <c r="X833" s="3"/>
      <c r="Y833" s="3"/>
      <c r="Z833" s="3"/>
    </row>
    <row r="834" ht="30.0" customHeight="1">
      <c r="A834" s="5" t="s">
        <v>2669</v>
      </c>
      <c r="B834" s="5" t="s">
        <v>2669</v>
      </c>
      <c r="C834" s="5" t="s">
        <v>2670</v>
      </c>
      <c r="D834" s="6"/>
      <c r="E834" s="5">
        <v>836578.0</v>
      </c>
      <c r="F834" s="5">
        <v>837144.0</v>
      </c>
      <c r="G834" s="5" t="s">
        <v>35</v>
      </c>
      <c r="H834" s="5" t="s">
        <v>52</v>
      </c>
      <c r="I834" s="5"/>
      <c r="J834" s="7" t="str">
        <f t="shared" si="167"/>
        <v>Chain et al. 2005. Infect Immun. 73:8353-61</v>
      </c>
      <c r="K834" s="8" t="str">
        <f t="shared" si="168"/>
        <v>Brucella abortus 2308; accesion number NC_007618</v>
      </c>
      <c r="L834" s="3"/>
      <c r="M834" s="3"/>
      <c r="N834" s="3"/>
      <c r="O834" s="3"/>
      <c r="P834" s="3"/>
      <c r="Q834" s="3"/>
      <c r="R834" s="3"/>
      <c r="S834" s="3"/>
      <c r="T834" s="3"/>
      <c r="U834" s="3"/>
      <c r="V834" s="3"/>
      <c r="W834" s="3"/>
      <c r="X834" s="3"/>
      <c r="Y834" s="3"/>
      <c r="Z834" s="3"/>
    </row>
    <row r="835" ht="30.0" customHeight="1">
      <c r="A835" s="5" t="s">
        <v>2671</v>
      </c>
      <c r="B835" s="5" t="s">
        <v>2671</v>
      </c>
      <c r="C835" s="5" t="s">
        <v>2672</v>
      </c>
      <c r="D835" s="6"/>
      <c r="E835" s="5">
        <v>837497.0</v>
      </c>
      <c r="F835" s="5">
        <v>838288.0</v>
      </c>
      <c r="G835" s="5"/>
      <c r="H835" s="5" t="s">
        <v>2673</v>
      </c>
      <c r="I835" s="5"/>
      <c r="J835" s="7" t="str">
        <f t="shared" si="167"/>
        <v>Chain et al. 2005. Infect Immun. 73:8353-61</v>
      </c>
      <c r="K835" s="8" t="str">
        <f t="shared" si="168"/>
        <v>Brucella abortus 2308; accesion number NC_007618</v>
      </c>
      <c r="L835" s="3"/>
      <c r="M835" s="3"/>
      <c r="N835" s="3"/>
      <c r="O835" s="3"/>
      <c r="P835" s="3"/>
      <c r="Q835" s="3"/>
      <c r="R835" s="3"/>
      <c r="S835" s="3"/>
      <c r="T835" s="3"/>
      <c r="U835" s="3"/>
      <c r="V835" s="3"/>
      <c r="W835" s="3"/>
      <c r="X835" s="3"/>
      <c r="Y835" s="3"/>
      <c r="Z835" s="3"/>
    </row>
    <row r="836" ht="30.0" customHeight="1">
      <c r="A836" s="5" t="s">
        <v>2674</v>
      </c>
      <c r="B836" s="5" t="s">
        <v>2675</v>
      </c>
      <c r="C836" s="5" t="s">
        <v>2676</v>
      </c>
      <c r="D836" s="6"/>
      <c r="E836" s="5">
        <v>838514.0</v>
      </c>
      <c r="F836" s="5">
        <v>839815.0</v>
      </c>
      <c r="G836" s="5" t="s">
        <v>35</v>
      </c>
      <c r="H836" s="5" t="s">
        <v>2677</v>
      </c>
      <c r="I836" s="5" t="s">
        <v>2678</v>
      </c>
      <c r="J836" s="7" t="str">
        <f t="shared" si="167"/>
        <v>Chain et al. 2005. Infect Immun. 73:8353-61</v>
      </c>
      <c r="K836" s="8" t="str">
        <f t="shared" si="168"/>
        <v>Brucella abortus 2308; accesion number NC_007618</v>
      </c>
      <c r="L836" s="3"/>
      <c r="M836" s="3"/>
      <c r="N836" s="3"/>
      <c r="O836" s="3"/>
      <c r="P836" s="3"/>
      <c r="Q836" s="3"/>
      <c r="R836" s="3"/>
      <c r="S836" s="3"/>
      <c r="T836" s="3"/>
      <c r="U836" s="3"/>
      <c r="V836" s="3"/>
      <c r="W836" s="3"/>
      <c r="X836" s="3"/>
      <c r="Y836" s="3"/>
      <c r="Z836" s="3"/>
    </row>
    <row r="837" ht="30.0" customHeight="1">
      <c r="A837" s="5" t="s">
        <v>2679</v>
      </c>
      <c r="B837" s="5" t="s">
        <v>2680</v>
      </c>
      <c r="C837" s="5" t="s">
        <v>2681</v>
      </c>
      <c r="D837" s="6"/>
      <c r="E837" s="5">
        <v>839842.0</v>
      </c>
      <c r="F837" s="5">
        <v>840519.0</v>
      </c>
      <c r="G837" s="5" t="s">
        <v>35</v>
      </c>
      <c r="H837" s="5" t="s">
        <v>2682</v>
      </c>
      <c r="I837" s="5"/>
      <c r="J837" s="7" t="str">
        <f t="shared" si="167"/>
        <v>Chain et al. 2005. Infect Immun. 73:8353-61</v>
      </c>
      <c r="K837" s="8" t="str">
        <f t="shared" si="168"/>
        <v>Brucella abortus 2308; accesion number NC_007618</v>
      </c>
      <c r="L837" s="3"/>
      <c r="M837" s="3"/>
      <c r="N837" s="3"/>
      <c r="O837" s="3"/>
      <c r="P837" s="3"/>
      <c r="Q837" s="3"/>
      <c r="R837" s="3"/>
      <c r="S837" s="3"/>
      <c r="T837" s="3"/>
      <c r="U837" s="3"/>
      <c r="V837" s="3"/>
      <c r="W837" s="3"/>
      <c r="X837" s="3"/>
      <c r="Y837" s="3"/>
      <c r="Z837" s="3"/>
    </row>
    <row r="838" ht="30.0" customHeight="1">
      <c r="A838" s="5" t="s">
        <v>2683</v>
      </c>
      <c r="B838" s="5" t="s">
        <v>2683</v>
      </c>
      <c r="C838" s="5" t="s">
        <v>2684</v>
      </c>
      <c r="D838" s="6"/>
      <c r="E838" s="5">
        <v>840677.0</v>
      </c>
      <c r="F838" s="5">
        <v>841603.0</v>
      </c>
      <c r="G838" s="5" t="s">
        <v>35</v>
      </c>
      <c r="H838" s="5" t="s">
        <v>2685</v>
      </c>
      <c r="I838" s="5" t="s">
        <v>2686</v>
      </c>
      <c r="J838" s="7" t="str">
        <f t="shared" si="167"/>
        <v>Chain et al. 2005. Infect Immun. 73:8353-61</v>
      </c>
      <c r="K838" s="8" t="str">
        <f t="shared" si="168"/>
        <v>Brucella abortus 2308; accesion number NC_007618</v>
      </c>
      <c r="L838" s="3"/>
      <c r="M838" s="3"/>
      <c r="N838" s="3"/>
      <c r="O838" s="3"/>
      <c r="P838" s="3"/>
      <c r="Q838" s="3"/>
      <c r="R838" s="3"/>
      <c r="S838" s="3"/>
      <c r="T838" s="3"/>
      <c r="U838" s="3"/>
      <c r="V838" s="3"/>
      <c r="W838" s="3"/>
      <c r="X838" s="3"/>
      <c r="Y838" s="3"/>
      <c r="Z838" s="3"/>
    </row>
    <row r="839" ht="30.0" customHeight="1">
      <c r="A839" s="5" t="s">
        <v>2687</v>
      </c>
      <c r="B839" s="5" t="s">
        <v>2687</v>
      </c>
      <c r="C839" s="5" t="s">
        <v>2688</v>
      </c>
      <c r="D839" s="6"/>
      <c r="E839" s="5">
        <v>841617.0</v>
      </c>
      <c r="F839" s="5">
        <v>842645.0</v>
      </c>
      <c r="G839" s="5" t="s">
        <v>35</v>
      </c>
      <c r="H839" s="5" t="s">
        <v>2689</v>
      </c>
      <c r="I839" s="5"/>
      <c r="J839" s="7" t="str">
        <f t="shared" si="167"/>
        <v>Chain et al. 2005. Infect Immun. 73:8353-61</v>
      </c>
      <c r="K839" s="8" t="str">
        <f t="shared" si="168"/>
        <v>Brucella abortus 2308; accesion number NC_007618</v>
      </c>
      <c r="L839" s="3"/>
      <c r="M839" s="3"/>
      <c r="N839" s="3"/>
      <c r="O839" s="3"/>
      <c r="P839" s="3"/>
      <c r="Q839" s="3"/>
      <c r="R839" s="3"/>
      <c r="S839" s="3"/>
      <c r="T839" s="3"/>
      <c r="U839" s="3"/>
      <c r="V839" s="3"/>
      <c r="W839" s="3"/>
      <c r="X839" s="3"/>
      <c r="Y839" s="3"/>
      <c r="Z839" s="3"/>
    </row>
    <row r="840" ht="30.0" customHeight="1">
      <c r="A840" s="5" t="s">
        <v>2690</v>
      </c>
      <c r="B840" s="5" t="s">
        <v>2690</v>
      </c>
      <c r="C840" s="5" t="s">
        <v>2691</v>
      </c>
      <c r="D840" s="6"/>
      <c r="E840" s="5">
        <v>842727.0</v>
      </c>
      <c r="F840" s="5">
        <v>844004.0</v>
      </c>
      <c r="G840" s="5" t="s">
        <v>35</v>
      </c>
      <c r="H840" s="5" t="s">
        <v>1525</v>
      </c>
      <c r="I840" s="5" t="s">
        <v>2692</v>
      </c>
      <c r="J840" s="7" t="str">
        <f t="shared" si="167"/>
        <v>Chain et al. 2005. Infect Immun. 73:8353-61</v>
      </c>
      <c r="K840" s="8" t="str">
        <f t="shared" si="168"/>
        <v>Brucella abortus 2308; accesion number NC_007618</v>
      </c>
      <c r="L840" s="3"/>
      <c r="M840" s="3"/>
      <c r="N840" s="3"/>
      <c r="O840" s="3"/>
      <c r="P840" s="3"/>
      <c r="Q840" s="3"/>
      <c r="R840" s="3"/>
      <c r="S840" s="3"/>
      <c r="T840" s="3"/>
      <c r="U840" s="3"/>
      <c r="V840" s="3"/>
      <c r="W840" s="3"/>
      <c r="X840" s="3"/>
      <c r="Y840" s="3"/>
      <c r="Z840" s="3"/>
    </row>
    <row r="841" ht="30.0" customHeight="1">
      <c r="A841" s="5" t="s">
        <v>2693</v>
      </c>
      <c r="B841" s="5" t="s">
        <v>2693</v>
      </c>
      <c r="C841" s="5" t="s">
        <v>2694</v>
      </c>
      <c r="D841" s="6"/>
      <c r="E841" s="5">
        <v>844006.0</v>
      </c>
      <c r="F841" s="5">
        <v>845187.0</v>
      </c>
      <c r="G841" s="5" t="s">
        <v>35</v>
      </c>
      <c r="H841" s="5" t="s">
        <v>1525</v>
      </c>
      <c r="I841" s="5" t="s">
        <v>1526</v>
      </c>
      <c r="J841" s="7" t="str">
        <f t="shared" si="167"/>
        <v>Chain et al. 2005. Infect Immun. 73:8353-61</v>
      </c>
      <c r="K841" s="8" t="str">
        <f t="shared" si="168"/>
        <v>Brucella abortus 2308; accesion number NC_007618</v>
      </c>
      <c r="L841" s="3"/>
      <c r="M841" s="3"/>
      <c r="N841" s="3"/>
      <c r="O841" s="3"/>
      <c r="P841" s="3"/>
      <c r="Q841" s="3"/>
      <c r="R841" s="3"/>
      <c r="S841" s="3"/>
      <c r="T841" s="3"/>
      <c r="U841" s="3"/>
      <c r="V841" s="3"/>
      <c r="W841" s="3"/>
      <c r="X841" s="3"/>
      <c r="Y841" s="3"/>
      <c r="Z841" s="3"/>
    </row>
    <row r="842" ht="30.0" customHeight="1">
      <c r="A842" s="5" t="s">
        <v>2695</v>
      </c>
      <c r="B842" s="5" t="s">
        <v>1517</v>
      </c>
      <c r="C842" s="5" t="s">
        <v>2696</v>
      </c>
      <c r="D842" s="6"/>
      <c r="E842" s="5">
        <v>845335.0</v>
      </c>
      <c r="F842" s="5">
        <v>845616.0</v>
      </c>
      <c r="G842" s="5" t="s">
        <v>35</v>
      </c>
      <c r="H842" s="5" t="s">
        <v>1519</v>
      </c>
      <c r="I842" s="5" t="s">
        <v>2697</v>
      </c>
      <c r="J842" s="8" t="str">
        <f>HYPERLINK("http://www.ncbi.nlm.nih.gov/pubmed/?term=20462421","Lamontagne et al. 2010. BMC Genomics. 11:300")</f>
        <v>Lamontagne et al. 2010. BMC Genomics. 11:300</v>
      </c>
      <c r="K842" s="9"/>
      <c r="L842" s="3"/>
      <c r="M842" s="3"/>
      <c r="N842" s="3"/>
      <c r="O842" s="3"/>
      <c r="P842" s="3"/>
      <c r="Q842" s="3"/>
      <c r="R842" s="3"/>
      <c r="S842" s="3"/>
      <c r="T842" s="3"/>
      <c r="U842" s="3"/>
      <c r="V842" s="3"/>
      <c r="W842" s="3"/>
      <c r="X842" s="3"/>
      <c r="Y842" s="3"/>
      <c r="Z842" s="3"/>
    </row>
    <row r="843" ht="30.0" customHeight="1">
      <c r="A843" s="5" t="s">
        <v>2698</v>
      </c>
      <c r="B843" s="5" t="s">
        <v>2699</v>
      </c>
      <c r="C843" s="5" t="s">
        <v>2700</v>
      </c>
      <c r="D843" s="6"/>
      <c r="E843" s="5">
        <v>845817.0</v>
      </c>
      <c r="F843" s="5">
        <v>846578.0</v>
      </c>
      <c r="G843" s="5" t="s">
        <v>35</v>
      </c>
      <c r="H843" s="5" t="s">
        <v>2701</v>
      </c>
      <c r="I843" s="5" t="s">
        <v>2702</v>
      </c>
      <c r="J843" s="8" t="str">
        <f>HYPERLINK("http://www.ncbi.nlm.nih.gov/pubmed/?term=Del+Giudice+et+al.+2013+AND+brucella","Del Giudice et al. 2013. Infect Immun. 81(3):956-64")</f>
        <v>Del Giudice et al. 2013. Infect Immun. 81(3):956-64</v>
      </c>
      <c r="K843" s="9"/>
      <c r="L843" s="9"/>
      <c r="M843" s="3"/>
      <c r="N843" s="3"/>
      <c r="O843" s="3"/>
      <c r="P843" s="3"/>
      <c r="Q843" s="3"/>
      <c r="R843" s="3"/>
      <c r="S843" s="3"/>
      <c r="T843" s="3"/>
      <c r="U843" s="3"/>
      <c r="V843" s="3"/>
      <c r="W843" s="3"/>
      <c r="X843" s="3"/>
      <c r="Y843" s="3"/>
      <c r="Z843" s="3"/>
    </row>
    <row r="844" ht="30.0" customHeight="1">
      <c r="A844" s="5" t="s">
        <v>2703</v>
      </c>
      <c r="B844" s="5" t="s">
        <v>2704</v>
      </c>
      <c r="C844" s="5" t="s">
        <v>2705</v>
      </c>
      <c r="D844" s="6"/>
      <c r="E844" s="5">
        <v>846794.0</v>
      </c>
      <c r="F844" s="5">
        <v>847816.0</v>
      </c>
      <c r="G844" s="5"/>
      <c r="H844" s="5" t="s">
        <v>2706</v>
      </c>
      <c r="I844" s="5"/>
      <c r="J844" s="7" t="str">
        <f>HYPERLINK("http://www.ncbi.nlm.nih.gov/pubmed/?term=16299333","Chain et al. 2005. Infect Immun. 73:8353-61")</f>
        <v>Chain et al. 2005. Infect Immun. 73:8353-61</v>
      </c>
      <c r="K844" s="8" t="str">
        <f>HYPERLINK("http://www.ncbi.nlm.nih.gov/nuccore/NC_007618","Brucella abortus 2308; accesion number NC_007618")</f>
        <v>Brucella abortus 2308; accesion number NC_007618</v>
      </c>
      <c r="L844" s="3"/>
      <c r="M844" s="3"/>
      <c r="N844" s="3"/>
      <c r="O844" s="3"/>
      <c r="P844" s="3"/>
      <c r="Q844" s="3"/>
      <c r="R844" s="3"/>
      <c r="S844" s="3"/>
      <c r="T844" s="3"/>
      <c r="U844" s="3"/>
      <c r="V844" s="3"/>
      <c r="W844" s="3"/>
      <c r="X844" s="3"/>
      <c r="Y844" s="3"/>
      <c r="Z844" s="3"/>
    </row>
    <row r="845" ht="30.0" customHeight="1">
      <c r="A845" s="5" t="s">
        <v>2707</v>
      </c>
      <c r="B845" s="5" t="s">
        <v>2707</v>
      </c>
      <c r="C845" s="5" t="s">
        <v>2708</v>
      </c>
      <c r="D845" s="6" t="s">
        <v>417</v>
      </c>
      <c r="E845" s="5">
        <v>847813.0</v>
      </c>
      <c r="F845" s="5">
        <v>848729.0</v>
      </c>
      <c r="G845" s="5" t="s">
        <v>35</v>
      </c>
      <c r="H845" s="5"/>
      <c r="I845" s="5" t="s">
        <v>2709</v>
      </c>
      <c r="J845" s="11" t="str">
        <f>HYPERLINK("http://www.ncbi.nlm.nih.gov/nuccore/NC_004310.3","Brucella suis 1330 genome; accesion number NC_004310")</f>
        <v>Brucella suis 1330 genome; accesion number NC_004310</v>
      </c>
      <c r="K845" s="11" t="str">
        <f>HYPERLINK("http://www.ncbi.nlm.nih.gov/nuccore/17986284","Brucella melitensis 16M accession number NC_003317")</f>
        <v>Brucella melitensis 16M accession number NC_003317</v>
      </c>
      <c r="L845" s="3"/>
      <c r="M845" s="3"/>
      <c r="N845" s="3"/>
      <c r="O845" s="3"/>
      <c r="P845" s="3"/>
      <c r="Q845" s="3"/>
      <c r="R845" s="3"/>
      <c r="S845" s="3"/>
      <c r="T845" s="3"/>
      <c r="U845" s="3"/>
      <c r="V845" s="3"/>
      <c r="W845" s="3"/>
      <c r="X845" s="3"/>
      <c r="Y845" s="3"/>
      <c r="Z845" s="3"/>
    </row>
    <row r="846" ht="30.0" customHeight="1">
      <c r="A846" s="5" t="s">
        <v>2710</v>
      </c>
      <c r="B846" s="5" t="s">
        <v>2710</v>
      </c>
      <c r="C846" s="5" t="s">
        <v>2711</v>
      </c>
      <c r="D846" s="6"/>
      <c r="E846" s="5">
        <v>848918.0</v>
      </c>
      <c r="F846" s="5">
        <v>849649.0</v>
      </c>
      <c r="G846" s="5"/>
      <c r="H846" s="5" t="s">
        <v>52</v>
      </c>
      <c r="I846" s="5"/>
      <c r="J846" s="7" t="str">
        <f t="shared" ref="J846:J848" si="169">HYPERLINK("http://www.ncbi.nlm.nih.gov/pubmed/?term=16299333","Chain et al. 2005. Infect Immun. 73:8353-61")</f>
        <v>Chain et al. 2005. Infect Immun. 73:8353-61</v>
      </c>
      <c r="K846" s="8" t="str">
        <f t="shared" ref="K846:K848" si="170">HYPERLINK("http://www.ncbi.nlm.nih.gov/nuccore/NC_007618","Brucella abortus 2308; accesion number NC_007618")</f>
        <v>Brucella abortus 2308; accesion number NC_007618</v>
      </c>
      <c r="L846" s="3"/>
      <c r="M846" s="3"/>
      <c r="N846" s="3"/>
      <c r="O846" s="3"/>
      <c r="P846" s="3"/>
      <c r="Q846" s="3"/>
      <c r="R846" s="3"/>
      <c r="S846" s="3"/>
      <c r="T846" s="3"/>
      <c r="U846" s="3"/>
      <c r="V846" s="3"/>
      <c r="W846" s="3"/>
      <c r="X846" s="3"/>
      <c r="Y846" s="3"/>
      <c r="Z846" s="3"/>
    </row>
    <row r="847" ht="30.0" customHeight="1">
      <c r="A847" s="5" t="s">
        <v>2712</v>
      </c>
      <c r="B847" s="5" t="s">
        <v>2713</v>
      </c>
      <c r="C847" s="5" t="s">
        <v>2714</v>
      </c>
      <c r="D847" s="6"/>
      <c r="E847" s="5">
        <v>849653.0</v>
      </c>
      <c r="F847" s="5">
        <v>850792.0</v>
      </c>
      <c r="G847" s="5"/>
      <c r="H847" s="5" t="s">
        <v>2715</v>
      </c>
      <c r="I847" s="5" t="s">
        <v>2716</v>
      </c>
      <c r="J847" s="7" t="str">
        <f t="shared" si="169"/>
        <v>Chain et al. 2005. Infect Immun. 73:8353-61</v>
      </c>
      <c r="K847" s="8" t="str">
        <f t="shared" si="170"/>
        <v>Brucella abortus 2308; accesion number NC_007618</v>
      </c>
      <c r="L847" s="3"/>
      <c r="M847" s="3"/>
      <c r="N847" s="3"/>
      <c r="O847" s="3"/>
      <c r="P847" s="3"/>
      <c r="Q847" s="3"/>
      <c r="R847" s="3"/>
      <c r="S847" s="3"/>
      <c r="T847" s="3"/>
      <c r="U847" s="3"/>
      <c r="V847" s="3"/>
      <c r="W847" s="3"/>
      <c r="X847" s="3"/>
      <c r="Y847" s="3"/>
      <c r="Z847" s="3"/>
    </row>
    <row r="848" ht="30.0" customHeight="1">
      <c r="A848" s="5" t="s">
        <v>2717</v>
      </c>
      <c r="B848" s="5" t="s">
        <v>2717</v>
      </c>
      <c r="C848" s="5" t="s">
        <v>2718</v>
      </c>
      <c r="D848" s="6"/>
      <c r="E848" s="5">
        <v>850789.0</v>
      </c>
      <c r="F848" s="5">
        <v>851472.0</v>
      </c>
      <c r="G848" s="5" t="s">
        <v>35</v>
      </c>
      <c r="H848" s="5" t="s">
        <v>1615</v>
      </c>
      <c r="I848" s="5"/>
      <c r="J848" s="7" t="str">
        <f t="shared" si="169"/>
        <v>Chain et al. 2005. Infect Immun. 73:8353-61</v>
      </c>
      <c r="K848" s="8" t="str">
        <f t="shared" si="170"/>
        <v>Brucella abortus 2308; accesion number NC_007618</v>
      </c>
      <c r="L848" s="3"/>
      <c r="M848" s="3"/>
      <c r="N848" s="3"/>
      <c r="O848" s="3"/>
      <c r="P848" s="3"/>
      <c r="Q848" s="3"/>
      <c r="R848" s="3"/>
      <c r="S848" s="3"/>
      <c r="T848" s="3"/>
      <c r="U848" s="3"/>
      <c r="V848" s="3"/>
      <c r="W848" s="3"/>
      <c r="X848" s="3"/>
      <c r="Y848" s="3"/>
      <c r="Z848" s="3"/>
    </row>
    <row r="849" ht="30.0" customHeight="1">
      <c r="A849" s="5" t="s">
        <v>2719</v>
      </c>
      <c r="B849" s="5" t="s">
        <v>2719</v>
      </c>
      <c r="C849" s="5" t="s">
        <v>2720</v>
      </c>
      <c r="D849" s="6"/>
      <c r="E849" s="5">
        <v>851668.0</v>
      </c>
      <c r="F849" s="5">
        <v>852516.0</v>
      </c>
      <c r="G849" s="5"/>
      <c r="H849" s="5" t="s">
        <v>2721</v>
      </c>
      <c r="I849" s="5"/>
      <c r="J849" s="8" t="str">
        <f>HYPERLINK("http://www.ncbi.nlm.nih.gov/pubmed/?term=20462421","Lamontagne et al. 2010. BMC Genomics. 11:300")</f>
        <v>Lamontagne et al. 2010. BMC Genomics. 11:300</v>
      </c>
      <c r="K849" s="9"/>
      <c r="L849" s="3"/>
      <c r="M849" s="3"/>
      <c r="N849" s="3"/>
      <c r="O849" s="3"/>
      <c r="P849" s="3"/>
      <c r="Q849" s="3"/>
      <c r="R849" s="3"/>
      <c r="S849" s="3"/>
      <c r="T849" s="3"/>
      <c r="U849" s="3"/>
      <c r="V849" s="3"/>
      <c r="W849" s="3"/>
      <c r="X849" s="3"/>
      <c r="Y849" s="3"/>
      <c r="Z849" s="3"/>
    </row>
    <row r="850" ht="30.0" customHeight="1">
      <c r="A850" s="5" t="s">
        <v>2722</v>
      </c>
      <c r="B850" s="5" t="s">
        <v>2722</v>
      </c>
      <c r="C850" s="5" t="s">
        <v>2723</v>
      </c>
      <c r="D850" s="6"/>
      <c r="E850" s="5">
        <v>852708.0</v>
      </c>
      <c r="F850" s="5">
        <v>853730.0</v>
      </c>
      <c r="G850" s="5"/>
      <c r="H850" s="5" t="s">
        <v>2724</v>
      </c>
      <c r="I850" s="5"/>
      <c r="J850" s="7" t="str">
        <f t="shared" ref="J850:J855" si="171">HYPERLINK("http://www.ncbi.nlm.nih.gov/pubmed/?term=16299333","Chain et al. 2005. Infect Immun. 73:8353-61")</f>
        <v>Chain et al. 2005. Infect Immun. 73:8353-61</v>
      </c>
      <c r="K850" s="8" t="str">
        <f t="shared" ref="K850:K855" si="172">HYPERLINK("http://www.ncbi.nlm.nih.gov/nuccore/NC_007618","Brucella abortus 2308; accesion number NC_007618")</f>
        <v>Brucella abortus 2308; accesion number NC_007618</v>
      </c>
      <c r="L850" s="3"/>
      <c r="M850" s="3"/>
      <c r="N850" s="3"/>
      <c r="O850" s="3"/>
      <c r="P850" s="3"/>
      <c r="Q850" s="3"/>
      <c r="R850" s="3"/>
      <c r="S850" s="3"/>
      <c r="T850" s="3"/>
      <c r="U850" s="3"/>
      <c r="V850" s="3"/>
      <c r="W850" s="3"/>
      <c r="X850" s="3"/>
      <c r="Y850" s="3"/>
      <c r="Z850" s="3"/>
    </row>
    <row r="851" ht="30.0" customHeight="1">
      <c r="A851" s="5" t="s">
        <v>2725</v>
      </c>
      <c r="B851" s="5" t="s">
        <v>2725</v>
      </c>
      <c r="C851" s="5" t="s">
        <v>2726</v>
      </c>
      <c r="D851" s="6"/>
      <c r="E851" s="5">
        <v>853727.0</v>
      </c>
      <c r="F851" s="5">
        <v>854431.0</v>
      </c>
      <c r="G851" s="5" t="s">
        <v>35</v>
      </c>
      <c r="H851" s="5" t="s">
        <v>705</v>
      </c>
      <c r="I851" s="5"/>
      <c r="J851" s="7" t="str">
        <f t="shared" si="171"/>
        <v>Chain et al. 2005. Infect Immun. 73:8353-61</v>
      </c>
      <c r="K851" s="8" t="str">
        <f t="shared" si="172"/>
        <v>Brucella abortus 2308; accesion number NC_007618</v>
      </c>
      <c r="L851" s="3"/>
      <c r="M851" s="3"/>
      <c r="N851" s="3"/>
      <c r="O851" s="3"/>
      <c r="P851" s="3"/>
      <c r="Q851" s="3"/>
      <c r="R851" s="3"/>
      <c r="S851" s="3"/>
      <c r="T851" s="3"/>
      <c r="U851" s="3"/>
      <c r="V851" s="3"/>
      <c r="W851" s="3"/>
      <c r="X851" s="3"/>
      <c r="Y851" s="3"/>
      <c r="Z851" s="3"/>
    </row>
    <row r="852" ht="30.0" customHeight="1">
      <c r="A852" s="5" t="s">
        <v>2727</v>
      </c>
      <c r="B852" s="5" t="s">
        <v>2727</v>
      </c>
      <c r="C852" s="5" t="s">
        <v>2728</v>
      </c>
      <c r="D852" s="6"/>
      <c r="E852" s="5">
        <v>854431.0</v>
      </c>
      <c r="F852" s="5">
        <v>854625.0</v>
      </c>
      <c r="G852" s="5" t="s">
        <v>35</v>
      </c>
      <c r="H852" s="5" t="s">
        <v>52</v>
      </c>
      <c r="I852" s="5"/>
      <c r="J852" s="7" t="str">
        <f t="shared" si="171"/>
        <v>Chain et al. 2005. Infect Immun. 73:8353-61</v>
      </c>
      <c r="K852" s="8" t="str">
        <f t="shared" si="172"/>
        <v>Brucella abortus 2308; accesion number NC_007618</v>
      </c>
      <c r="L852" s="3"/>
      <c r="M852" s="3"/>
      <c r="N852" s="3"/>
      <c r="O852" s="3"/>
      <c r="P852" s="3"/>
      <c r="Q852" s="3"/>
      <c r="R852" s="3"/>
      <c r="S852" s="3"/>
      <c r="T852" s="3"/>
      <c r="U852" s="3"/>
      <c r="V852" s="3"/>
      <c r="W852" s="3"/>
      <c r="X852" s="3"/>
      <c r="Y852" s="3"/>
      <c r="Z852" s="3"/>
    </row>
    <row r="853" ht="30.0" customHeight="1">
      <c r="A853" s="5" t="s">
        <v>2729</v>
      </c>
      <c r="B853" s="5" t="s">
        <v>2730</v>
      </c>
      <c r="C853" s="5" t="s">
        <v>2731</v>
      </c>
      <c r="D853" s="6"/>
      <c r="E853" s="5">
        <v>854645.0</v>
      </c>
      <c r="F853" s="5">
        <v>855427.0</v>
      </c>
      <c r="G853" s="5" t="s">
        <v>35</v>
      </c>
      <c r="H853" s="5" t="s">
        <v>2732</v>
      </c>
      <c r="I853" s="5" t="s">
        <v>2733</v>
      </c>
      <c r="J853" s="7" t="str">
        <f t="shared" si="171"/>
        <v>Chain et al. 2005. Infect Immun. 73:8353-61</v>
      </c>
      <c r="K853" s="8" t="str">
        <f t="shared" si="172"/>
        <v>Brucella abortus 2308; accesion number NC_007618</v>
      </c>
      <c r="L853" s="3"/>
      <c r="M853" s="3"/>
      <c r="N853" s="3"/>
      <c r="O853" s="3"/>
      <c r="P853" s="3"/>
      <c r="Q853" s="3"/>
      <c r="R853" s="3"/>
      <c r="S853" s="3"/>
      <c r="T853" s="3"/>
      <c r="U853" s="3"/>
      <c r="V853" s="3"/>
      <c r="W853" s="3"/>
      <c r="X853" s="3"/>
      <c r="Y853" s="3"/>
      <c r="Z853" s="3"/>
    </row>
    <row r="854" ht="30.0" customHeight="1">
      <c r="A854" s="5" t="s">
        <v>2734</v>
      </c>
      <c r="B854" s="5" t="s">
        <v>2735</v>
      </c>
      <c r="C854" s="5" t="s">
        <v>2736</v>
      </c>
      <c r="D854" s="6"/>
      <c r="E854" s="5">
        <v>855581.0</v>
      </c>
      <c r="F854" s="5">
        <v>856600.0</v>
      </c>
      <c r="G854" s="5"/>
      <c r="H854" s="5" t="s">
        <v>2737</v>
      </c>
      <c r="I854" s="5" t="s">
        <v>2738</v>
      </c>
      <c r="J854" s="7" t="str">
        <f t="shared" si="171"/>
        <v>Chain et al. 2005. Infect Immun. 73:8353-61</v>
      </c>
      <c r="K854" s="8" t="str">
        <f t="shared" si="172"/>
        <v>Brucella abortus 2308; accesion number NC_007618</v>
      </c>
      <c r="L854" s="3"/>
      <c r="M854" s="3"/>
      <c r="N854" s="3"/>
      <c r="O854" s="3"/>
      <c r="P854" s="3"/>
      <c r="Q854" s="3"/>
      <c r="R854" s="3"/>
      <c r="S854" s="3"/>
      <c r="T854" s="3"/>
      <c r="U854" s="3"/>
      <c r="V854" s="3"/>
      <c r="W854" s="3"/>
      <c r="X854" s="3"/>
      <c r="Y854" s="3"/>
      <c r="Z854" s="3"/>
    </row>
    <row r="855" ht="30.0" customHeight="1">
      <c r="A855" s="5" t="s">
        <v>2739</v>
      </c>
      <c r="B855" s="5" t="s">
        <v>2739</v>
      </c>
      <c r="C855" s="5" t="s">
        <v>2740</v>
      </c>
      <c r="D855" s="6"/>
      <c r="E855" s="5">
        <v>856708.0</v>
      </c>
      <c r="F855" s="5">
        <v>857187.0</v>
      </c>
      <c r="G855" s="5" t="s">
        <v>35</v>
      </c>
      <c r="H855" s="5" t="s">
        <v>2741</v>
      </c>
      <c r="I855" s="5"/>
      <c r="J855" s="7" t="str">
        <f t="shared" si="171"/>
        <v>Chain et al. 2005. Infect Immun. 73:8353-61</v>
      </c>
      <c r="K855" s="8" t="str">
        <f t="shared" si="172"/>
        <v>Brucella abortus 2308; accesion number NC_007618</v>
      </c>
      <c r="L855" s="3"/>
      <c r="M855" s="3"/>
      <c r="N855" s="3"/>
      <c r="O855" s="3"/>
      <c r="P855" s="3"/>
      <c r="Q855" s="3"/>
      <c r="R855" s="3"/>
      <c r="S855" s="3"/>
      <c r="T855" s="3"/>
      <c r="U855" s="3"/>
      <c r="V855" s="3"/>
      <c r="W855" s="3"/>
      <c r="X855" s="3"/>
      <c r="Y855" s="3"/>
      <c r="Z855" s="3"/>
    </row>
    <row r="856" ht="30.0" customHeight="1">
      <c r="A856" s="5" t="s">
        <v>2742</v>
      </c>
      <c r="B856" s="5" t="s">
        <v>2742</v>
      </c>
      <c r="C856" s="5" t="s">
        <v>2743</v>
      </c>
      <c r="D856" s="6" t="s">
        <v>417</v>
      </c>
      <c r="E856" s="5">
        <v>857286.0</v>
      </c>
      <c r="F856" s="5">
        <v>857957.0</v>
      </c>
      <c r="G856" s="5" t="s">
        <v>35</v>
      </c>
      <c r="H856" s="5"/>
      <c r="I856" s="5" t="s">
        <v>2744</v>
      </c>
      <c r="J856" s="12" t="s">
        <v>81</v>
      </c>
      <c r="K856" s="11" t="str">
        <f>HYPERLINK("http://www.ncbi.nlm.nih.gov/nuccore/17986284","Brucella melitensis 16M accession number NC_003317")</f>
        <v>Brucella melitensis 16M accession number NC_003317</v>
      </c>
      <c r="L856" s="3"/>
      <c r="M856" s="3"/>
      <c r="N856" s="3"/>
      <c r="O856" s="3"/>
      <c r="P856" s="3"/>
      <c r="Q856" s="3"/>
      <c r="R856" s="3"/>
      <c r="S856" s="3"/>
      <c r="T856" s="3"/>
      <c r="U856" s="3"/>
      <c r="V856" s="3"/>
      <c r="W856" s="3"/>
      <c r="X856" s="3"/>
      <c r="Y856" s="3"/>
      <c r="Z856" s="3"/>
    </row>
    <row r="857" ht="30.0" customHeight="1">
      <c r="A857" s="5" t="s">
        <v>2745</v>
      </c>
      <c r="B857" s="5" t="s">
        <v>2745</v>
      </c>
      <c r="C857" s="5" t="s">
        <v>2746</v>
      </c>
      <c r="D857" s="6" t="s">
        <v>417</v>
      </c>
      <c r="E857" s="5">
        <v>858054.0</v>
      </c>
      <c r="F857" s="5">
        <v>858610.0</v>
      </c>
      <c r="G857" s="5" t="s">
        <v>35</v>
      </c>
      <c r="H857" s="5"/>
      <c r="I857" s="5" t="s">
        <v>2747</v>
      </c>
      <c r="J857" s="12" t="s">
        <v>81</v>
      </c>
      <c r="K857" s="5"/>
      <c r="L857" s="3"/>
      <c r="M857" s="3"/>
      <c r="N857" s="3"/>
      <c r="O857" s="3"/>
      <c r="P857" s="3"/>
      <c r="Q857" s="3"/>
      <c r="R857" s="3"/>
      <c r="S857" s="3"/>
      <c r="T857" s="3"/>
      <c r="U857" s="3"/>
      <c r="V857" s="3"/>
      <c r="W857" s="3"/>
      <c r="X857" s="3"/>
      <c r="Y857" s="3"/>
      <c r="Z857" s="3"/>
    </row>
    <row r="858" ht="30.0" customHeight="1">
      <c r="A858" s="5" t="s">
        <v>2748</v>
      </c>
      <c r="B858" s="5" t="s">
        <v>2748</v>
      </c>
      <c r="C858" s="5" t="s">
        <v>2749</v>
      </c>
      <c r="D858" s="6"/>
      <c r="E858" s="5">
        <v>858593.0</v>
      </c>
      <c r="F858" s="5">
        <v>858871.0</v>
      </c>
      <c r="G858" s="5"/>
      <c r="H858" s="5" t="s">
        <v>52</v>
      </c>
      <c r="I858" s="5"/>
      <c r="J858" s="7" t="str">
        <f>HYPERLINK("http://www.ncbi.nlm.nih.gov/pubmed/?term=16299333","Chain et al. 2005. Infect Immun. 73:8353-61")</f>
        <v>Chain et al. 2005. Infect Immun. 73:8353-61</v>
      </c>
      <c r="K858" s="8" t="str">
        <f>HYPERLINK("http://www.ncbi.nlm.nih.gov/nuccore/NC_007618","Brucella abortus 2308; accesion number NC_007618")</f>
        <v>Brucella abortus 2308; accesion number NC_007618</v>
      </c>
      <c r="L858" s="3"/>
      <c r="M858" s="3"/>
      <c r="N858" s="3"/>
      <c r="O858" s="3"/>
      <c r="P858" s="3"/>
      <c r="Q858" s="3"/>
      <c r="R858" s="3"/>
      <c r="S858" s="3"/>
      <c r="T858" s="3"/>
      <c r="U858" s="3"/>
      <c r="V858" s="3"/>
      <c r="W858" s="3"/>
      <c r="X858" s="3"/>
      <c r="Y858" s="3"/>
      <c r="Z858" s="3"/>
    </row>
    <row r="859" ht="30.0" customHeight="1">
      <c r="A859" s="5" t="s">
        <v>2750</v>
      </c>
      <c r="B859" s="5" t="s">
        <v>2751</v>
      </c>
      <c r="C859" s="5" t="s">
        <v>2752</v>
      </c>
      <c r="D859" s="6"/>
      <c r="E859" s="5">
        <v>859243.0</v>
      </c>
      <c r="F859" s="5">
        <v>860046.0</v>
      </c>
      <c r="G859" s="5"/>
      <c r="H859" s="5" t="s">
        <v>2753</v>
      </c>
      <c r="I859" s="5" t="s">
        <v>2754</v>
      </c>
      <c r="J859" s="11" t="str">
        <f>HYPERLINK("http://www.ncbi.nlm.nih.gov/pmc/articles/PMC2858072/","Viadas et al. 2010. PLoS One. 5(4): e10216")</f>
        <v>Viadas et al. 2010. PLoS One. 5(4): e10216</v>
      </c>
      <c r="K859" s="3"/>
      <c r="L859" s="9"/>
      <c r="M859" s="3"/>
      <c r="N859" s="3"/>
      <c r="O859" s="3"/>
      <c r="P859" s="3"/>
      <c r="Q859" s="3"/>
      <c r="R859" s="3"/>
      <c r="S859" s="3"/>
      <c r="T859" s="3"/>
      <c r="U859" s="3"/>
      <c r="V859" s="3"/>
      <c r="W859" s="3"/>
      <c r="X859" s="3"/>
      <c r="Y859" s="3"/>
      <c r="Z859" s="3"/>
    </row>
    <row r="860" ht="30.0" customHeight="1">
      <c r="A860" s="5" t="s">
        <v>2755</v>
      </c>
      <c r="B860" s="5" t="s">
        <v>2756</v>
      </c>
      <c r="C860" s="5" t="s">
        <v>2757</v>
      </c>
      <c r="D860" s="6"/>
      <c r="E860" s="5">
        <v>860105.0</v>
      </c>
      <c r="F860" s="5">
        <v>860887.0</v>
      </c>
      <c r="G860" s="5" t="s">
        <v>35</v>
      </c>
      <c r="H860" s="5" t="s">
        <v>2758</v>
      </c>
      <c r="I860" s="5"/>
      <c r="J860" s="8" t="str">
        <f>HYPERLINK("http://www.ncbi.nlm.nih.gov/pubmed/?term=16452411","Hornback and Roop. 2006. J. Bacteriol. 188:1295-1300")</f>
        <v>Hornback and Roop. 2006. J. Bacteriol. 188:1295-1300</v>
      </c>
      <c r="K860" s="3"/>
      <c r="L860" s="9"/>
      <c r="M860" s="3"/>
      <c r="N860" s="3"/>
      <c r="O860" s="3"/>
      <c r="P860" s="3"/>
      <c r="Q860" s="3"/>
      <c r="R860" s="3"/>
      <c r="S860" s="3"/>
      <c r="T860" s="3"/>
      <c r="U860" s="3"/>
      <c r="V860" s="3"/>
      <c r="W860" s="3"/>
      <c r="X860" s="3"/>
      <c r="Y860" s="3"/>
      <c r="Z860" s="3"/>
    </row>
    <row r="861" ht="30.0" customHeight="1">
      <c r="A861" s="5" t="s">
        <v>2759</v>
      </c>
      <c r="B861" s="5" t="s">
        <v>2759</v>
      </c>
      <c r="C861" s="5" t="s">
        <v>2760</v>
      </c>
      <c r="D861" s="6"/>
      <c r="E861" s="5">
        <v>861056.0</v>
      </c>
      <c r="F861" s="5">
        <v>861763.0</v>
      </c>
      <c r="G861" s="5"/>
      <c r="H861" s="5" t="s">
        <v>2761</v>
      </c>
      <c r="I861" s="5"/>
      <c r="J861" s="8" t="str">
        <f>HYPERLINK("http://www.ncbi.nlm.nih.gov/pubmed/?term=20462421","Lamontagne et al. 2010. BMC Genomics. 11:300")</f>
        <v>Lamontagne et al. 2010. BMC Genomics. 11:300</v>
      </c>
      <c r="K861" s="9"/>
      <c r="L861" s="3"/>
      <c r="M861" s="3"/>
      <c r="N861" s="3"/>
      <c r="O861" s="3"/>
      <c r="P861" s="3"/>
      <c r="Q861" s="3"/>
      <c r="R861" s="3"/>
      <c r="S861" s="3"/>
      <c r="T861" s="3"/>
      <c r="U861" s="3"/>
      <c r="V861" s="3"/>
      <c r="W861" s="3"/>
      <c r="X861" s="3"/>
      <c r="Y861" s="3"/>
      <c r="Z861" s="3"/>
    </row>
    <row r="862" ht="30.0" customHeight="1">
      <c r="A862" s="5" t="s">
        <v>2762</v>
      </c>
      <c r="B862" s="5" t="s">
        <v>2762</v>
      </c>
      <c r="C862" s="5" t="s">
        <v>2763</v>
      </c>
      <c r="D862" s="6"/>
      <c r="E862" s="5">
        <v>861843.0</v>
      </c>
      <c r="F862" s="5">
        <v>862169.0</v>
      </c>
      <c r="G862" s="5" t="s">
        <v>35</v>
      </c>
      <c r="H862" s="5" t="s">
        <v>52</v>
      </c>
      <c r="I862" s="5"/>
      <c r="J862" s="7" t="str">
        <f t="shared" ref="J862:J865" si="173">HYPERLINK("http://www.ncbi.nlm.nih.gov/pubmed/?term=16299333","Chain et al. 2005. Infect Immun. 73:8353-61")</f>
        <v>Chain et al. 2005. Infect Immun. 73:8353-61</v>
      </c>
      <c r="K862" s="8" t="str">
        <f t="shared" ref="K862:K865" si="174">HYPERLINK("http://www.ncbi.nlm.nih.gov/nuccore/NC_007618","Brucella abortus 2308; accesion number NC_007618")</f>
        <v>Brucella abortus 2308; accesion number NC_007618</v>
      </c>
      <c r="L862" s="3"/>
      <c r="M862" s="3"/>
      <c r="N862" s="3"/>
      <c r="O862" s="3"/>
      <c r="P862" s="3"/>
      <c r="Q862" s="3"/>
      <c r="R862" s="3"/>
      <c r="S862" s="3"/>
      <c r="T862" s="3"/>
      <c r="U862" s="3"/>
      <c r="V862" s="3"/>
      <c r="W862" s="3"/>
      <c r="X862" s="3"/>
      <c r="Y862" s="3"/>
      <c r="Z862" s="3"/>
    </row>
    <row r="863" ht="30.0" customHeight="1">
      <c r="A863" s="5" t="s">
        <v>2764</v>
      </c>
      <c r="B863" s="5" t="s">
        <v>2765</v>
      </c>
      <c r="C863" s="5" t="s">
        <v>2766</v>
      </c>
      <c r="D863" s="6"/>
      <c r="E863" s="5">
        <v>862336.0</v>
      </c>
      <c r="F863" s="5">
        <v>863544.0</v>
      </c>
      <c r="G863" s="5"/>
      <c r="H863" s="5" t="s">
        <v>2767</v>
      </c>
      <c r="I863" s="5" t="s">
        <v>2768</v>
      </c>
      <c r="J863" s="7" t="str">
        <f t="shared" si="173"/>
        <v>Chain et al. 2005. Infect Immun. 73:8353-61</v>
      </c>
      <c r="K863" s="8" t="str">
        <f t="shared" si="174"/>
        <v>Brucella abortus 2308; accesion number NC_007618</v>
      </c>
      <c r="L863" s="3"/>
      <c r="M863" s="3"/>
      <c r="N863" s="3"/>
      <c r="O863" s="3"/>
      <c r="P863" s="3"/>
      <c r="Q863" s="3"/>
      <c r="R863" s="3"/>
      <c r="S863" s="3"/>
      <c r="T863" s="3"/>
      <c r="U863" s="3"/>
      <c r="V863" s="3"/>
      <c r="W863" s="3"/>
      <c r="X863" s="3"/>
      <c r="Y863" s="3"/>
      <c r="Z863" s="3"/>
    </row>
    <row r="864" ht="30.0" customHeight="1">
      <c r="A864" s="5" t="s">
        <v>2769</v>
      </c>
      <c r="B864" s="5" t="s">
        <v>2770</v>
      </c>
      <c r="C864" s="5" t="s">
        <v>2771</v>
      </c>
      <c r="D864" s="6"/>
      <c r="E864" s="5">
        <v>863767.0</v>
      </c>
      <c r="F864" s="5">
        <v>865524.0</v>
      </c>
      <c r="G864" s="5"/>
      <c r="H864" s="5" t="s">
        <v>2772</v>
      </c>
      <c r="I864" s="5" t="s">
        <v>2773</v>
      </c>
      <c r="J864" s="7" t="str">
        <f t="shared" si="173"/>
        <v>Chain et al. 2005. Infect Immun. 73:8353-61</v>
      </c>
      <c r="K864" s="8" t="str">
        <f t="shared" si="174"/>
        <v>Brucella abortus 2308; accesion number NC_007618</v>
      </c>
      <c r="L864" s="3"/>
      <c r="M864" s="3"/>
      <c r="N864" s="3"/>
      <c r="O864" s="3"/>
      <c r="P864" s="3"/>
      <c r="Q864" s="3"/>
      <c r="R864" s="3"/>
      <c r="S864" s="3"/>
      <c r="T864" s="3"/>
      <c r="U864" s="3"/>
      <c r="V864" s="3"/>
      <c r="W864" s="3"/>
      <c r="X864" s="3"/>
      <c r="Y864" s="3"/>
      <c r="Z864" s="3"/>
    </row>
    <row r="865" ht="30.0" customHeight="1">
      <c r="A865" s="5" t="s">
        <v>2774</v>
      </c>
      <c r="B865" s="5" t="s">
        <v>2775</v>
      </c>
      <c r="C865" s="5" t="s">
        <v>2776</v>
      </c>
      <c r="D865" s="6"/>
      <c r="E865" s="5">
        <v>865736.0</v>
      </c>
      <c r="F865" s="5">
        <v>868708.0</v>
      </c>
      <c r="G865" s="5"/>
      <c r="H865" s="5" t="s">
        <v>2777</v>
      </c>
      <c r="I865" s="5"/>
      <c r="J865" s="7" t="str">
        <f t="shared" si="173"/>
        <v>Chain et al. 2005. Infect Immun. 73:8353-61</v>
      </c>
      <c r="K865" s="8" t="str">
        <f t="shared" si="174"/>
        <v>Brucella abortus 2308; accesion number NC_007618</v>
      </c>
      <c r="L865" s="3"/>
      <c r="M865" s="3"/>
      <c r="N865" s="3"/>
      <c r="O865" s="3"/>
      <c r="P865" s="3"/>
      <c r="Q865" s="3"/>
      <c r="R865" s="3"/>
      <c r="S865" s="3"/>
      <c r="T865" s="3"/>
      <c r="U865" s="3"/>
      <c r="V865" s="3"/>
      <c r="W865" s="3"/>
      <c r="X865" s="3"/>
      <c r="Y865" s="3"/>
      <c r="Z865" s="3"/>
    </row>
    <row r="866" ht="30.0" customHeight="1">
      <c r="A866" s="5" t="s">
        <v>2778</v>
      </c>
      <c r="B866" s="5" t="s">
        <v>2778</v>
      </c>
      <c r="C866" s="5" t="s">
        <v>2779</v>
      </c>
      <c r="D866" s="6"/>
      <c r="E866" s="5">
        <v>868909.0</v>
      </c>
      <c r="F866" s="5">
        <v>869928.0</v>
      </c>
      <c r="G866" s="5"/>
      <c r="H866" s="5" t="s">
        <v>2780</v>
      </c>
      <c r="I866" s="5"/>
      <c r="J866" s="8" t="str">
        <f>HYPERLINK("http://www.ncbi.nlm.nih.gov/pubmed/?term=20462421","Lamontagne et al. 2010. BMC Genomics. 11:300")</f>
        <v>Lamontagne et al. 2010. BMC Genomics. 11:300</v>
      </c>
      <c r="K866" s="9"/>
      <c r="L866" s="3"/>
      <c r="M866" s="3"/>
      <c r="N866" s="3"/>
      <c r="O866" s="3"/>
      <c r="P866" s="3"/>
      <c r="Q866" s="3"/>
      <c r="R866" s="3"/>
      <c r="S866" s="3"/>
      <c r="T866" s="3"/>
      <c r="U866" s="3"/>
      <c r="V866" s="3"/>
      <c r="W866" s="3"/>
      <c r="X866" s="3"/>
      <c r="Y866" s="3"/>
      <c r="Z866" s="3"/>
    </row>
    <row r="867" ht="30.0" customHeight="1">
      <c r="A867" s="5" t="s">
        <v>2781</v>
      </c>
      <c r="B867" s="5" t="s">
        <v>2781</v>
      </c>
      <c r="C867" s="5" t="s">
        <v>2782</v>
      </c>
      <c r="D867" s="6"/>
      <c r="E867" s="5">
        <v>870115.0</v>
      </c>
      <c r="F867" s="5">
        <v>870852.0</v>
      </c>
      <c r="G867" s="5"/>
      <c r="H867" s="5" t="s">
        <v>52</v>
      </c>
      <c r="I867" s="5"/>
      <c r="J867" s="7" t="str">
        <f t="shared" ref="J867:J895" si="175">HYPERLINK("http://www.ncbi.nlm.nih.gov/pubmed/?term=16299333","Chain et al. 2005. Infect Immun. 73:8353-61")</f>
        <v>Chain et al. 2005. Infect Immun. 73:8353-61</v>
      </c>
      <c r="K867" s="8" t="str">
        <f t="shared" ref="K867:K895" si="176">HYPERLINK("http://www.ncbi.nlm.nih.gov/nuccore/NC_007618","Brucella abortus 2308; accesion number NC_007618")</f>
        <v>Brucella abortus 2308; accesion number NC_007618</v>
      </c>
      <c r="L867" s="3"/>
      <c r="M867" s="3"/>
      <c r="N867" s="3"/>
      <c r="O867" s="3"/>
      <c r="P867" s="3"/>
      <c r="Q867" s="3"/>
      <c r="R867" s="3"/>
      <c r="S867" s="3"/>
      <c r="T867" s="3"/>
      <c r="U867" s="3"/>
      <c r="V867" s="3"/>
      <c r="W867" s="3"/>
      <c r="X867" s="3"/>
      <c r="Y867" s="3"/>
      <c r="Z867" s="3"/>
    </row>
    <row r="868" ht="30.0" customHeight="1">
      <c r="A868" s="5" t="s">
        <v>2783</v>
      </c>
      <c r="B868" s="5" t="s">
        <v>2783</v>
      </c>
      <c r="C868" s="5" t="s">
        <v>2784</v>
      </c>
      <c r="D868" s="6"/>
      <c r="E868" s="5">
        <v>870845.0</v>
      </c>
      <c r="F868" s="5">
        <v>871570.0</v>
      </c>
      <c r="G868" s="5"/>
      <c r="H868" s="5" t="s">
        <v>52</v>
      </c>
      <c r="I868" s="5"/>
      <c r="J868" s="7" t="str">
        <f t="shared" si="175"/>
        <v>Chain et al. 2005. Infect Immun. 73:8353-61</v>
      </c>
      <c r="K868" s="8" t="str">
        <f t="shared" si="176"/>
        <v>Brucella abortus 2308; accesion number NC_007618</v>
      </c>
      <c r="L868" s="3"/>
      <c r="M868" s="3"/>
      <c r="N868" s="3"/>
      <c r="O868" s="3"/>
      <c r="P868" s="3"/>
      <c r="Q868" s="3"/>
      <c r="R868" s="3"/>
      <c r="S868" s="3"/>
      <c r="T868" s="3"/>
      <c r="U868" s="3"/>
      <c r="V868" s="3"/>
      <c r="W868" s="3"/>
      <c r="X868" s="3"/>
      <c r="Y868" s="3"/>
      <c r="Z868" s="3"/>
    </row>
    <row r="869" ht="30.0" customHeight="1">
      <c r="A869" s="5" t="s">
        <v>2785</v>
      </c>
      <c r="B869" s="5" t="s">
        <v>2786</v>
      </c>
      <c r="C869" s="5" t="s">
        <v>2787</v>
      </c>
      <c r="D869" s="6"/>
      <c r="E869" s="5">
        <v>871692.0</v>
      </c>
      <c r="F869" s="5">
        <v>871934.0</v>
      </c>
      <c r="G869" s="5"/>
      <c r="H869" s="5" t="s">
        <v>2788</v>
      </c>
      <c r="I869" s="5" t="s">
        <v>2789</v>
      </c>
      <c r="J869" s="7" t="str">
        <f t="shared" si="175"/>
        <v>Chain et al. 2005. Infect Immun. 73:8353-61</v>
      </c>
      <c r="K869" s="8" t="str">
        <f t="shared" si="176"/>
        <v>Brucella abortus 2308; accesion number NC_007618</v>
      </c>
      <c r="L869" s="3"/>
      <c r="M869" s="3"/>
      <c r="N869" s="3"/>
      <c r="O869" s="3"/>
      <c r="P869" s="3"/>
      <c r="Q869" s="3"/>
      <c r="R869" s="3"/>
      <c r="S869" s="3"/>
      <c r="T869" s="3"/>
      <c r="U869" s="3"/>
      <c r="V869" s="3"/>
      <c r="W869" s="3"/>
      <c r="X869" s="3"/>
      <c r="Y869" s="3"/>
      <c r="Z869" s="3"/>
    </row>
    <row r="870" ht="30.0" customHeight="1">
      <c r="A870" s="5" t="s">
        <v>2790</v>
      </c>
      <c r="B870" s="5" t="s">
        <v>2790</v>
      </c>
      <c r="C870" s="5" t="s">
        <v>2791</v>
      </c>
      <c r="D870" s="6"/>
      <c r="E870" s="5">
        <v>872015.0</v>
      </c>
      <c r="F870" s="5">
        <v>872626.0</v>
      </c>
      <c r="G870" s="5"/>
      <c r="H870" s="5" t="s">
        <v>2792</v>
      </c>
      <c r="I870" s="5" t="s">
        <v>2793</v>
      </c>
      <c r="J870" s="7" t="str">
        <f t="shared" si="175"/>
        <v>Chain et al. 2005. Infect Immun. 73:8353-61</v>
      </c>
      <c r="K870" s="8" t="str">
        <f t="shared" si="176"/>
        <v>Brucella abortus 2308; accesion number NC_007618</v>
      </c>
      <c r="L870" s="3"/>
      <c r="M870" s="3"/>
      <c r="N870" s="3"/>
      <c r="O870" s="3"/>
      <c r="P870" s="3"/>
      <c r="Q870" s="3"/>
      <c r="R870" s="3"/>
      <c r="S870" s="3"/>
      <c r="T870" s="3"/>
      <c r="U870" s="3"/>
      <c r="V870" s="3"/>
      <c r="W870" s="3"/>
      <c r="X870" s="3"/>
      <c r="Y870" s="3"/>
      <c r="Z870" s="3"/>
    </row>
    <row r="871" ht="30.0" customHeight="1">
      <c r="A871" s="5" t="s">
        <v>2794</v>
      </c>
      <c r="B871" s="5" t="s">
        <v>2795</v>
      </c>
      <c r="C871" s="5" t="s">
        <v>2796</v>
      </c>
      <c r="D871" s="6"/>
      <c r="E871" s="5">
        <v>872623.0</v>
      </c>
      <c r="F871" s="5">
        <v>873447.0</v>
      </c>
      <c r="G871" s="5"/>
      <c r="H871" s="5" t="s">
        <v>2797</v>
      </c>
      <c r="I871" s="5"/>
      <c r="J871" s="7" t="str">
        <f t="shared" si="175"/>
        <v>Chain et al. 2005. Infect Immun. 73:8353-61</v>
      </c>
      <c r="K871" s="8" t="str">
        <f t="shared" si="176"/>
        <v>Brucella abortus 2308; accesion number NC_007618</v>
      </c>
      <c r="L871" s="3"/>
      <c r="M871" s="3"/>
      <c r="N871" s="3"/>
      <c r="O871" s="3"/>
      <c r="P871" s="3"/>
      <c r="Q871" s="3"/>
      <c r="R871" s="3"/>
      <c r="S871" s="3"/>
      <c r="T871" s="3"/>
      <c r="U871" s="3"/>
      <c r="V871" s="3"/>
      <c r="W871" s="3"/>
      <c r="X871" s="3"/>
      <c r="Y871" s="3"/>
      <c r="Z871" s="3"/>
    </row>
    <row r="872" ht="30.0" customHeight="1">
      <c r="A872" s="5" t="s">
        <v>2798</v>
      </c>
      <c r="B872" s="5" t="s">
        <v>2799</v>
      </c>
      <c r="C872" s="5" t="s">
        <v>2800</v>
      </c>
      <c r="D872" s="6"/>
      <c r="E872" s="5">
        <v>873524.0</v>
      </c>
      <c r="F872" s="5">
        <v>874807.0</v>
      </c>
      <c r="G872" s="5"/>
      <c r="H872" s="5" t="s">
        <v>2801</v>
      </c>
      <c r="I872" s="5" t="s">
        <v>2802</v>
      </c>
      <c r="J872" s="7" t="str">
        <f t="shared" si="175"/>
        <v>Chain et al. 2005. Infect Immun. 73:8353-61</v>
      </c>
      <c r="K872" s="8" t="str">
        <f t="shared" si="176"/>
        <v>Brucella abortus 2308; accesion number NC_007618</v>
      </c>
      <c r="L872" s="3"/>
      <c r="M872" s="3"/>
      <c r="N872" s="3"/>
      <c r="O872" s="3"/>
      <c r="P872" s="3"/>
      <c r="Q872" s="3"/>
      <c r="R872" s="3"/>
      <c r="S872" s="3"/>
      <c r="T872" s="3"/>
      <c r="U872" s="3"/>
      <c r="V872" s="3"/>
      <c r="W872" s="3"/>
      <c r="X872" s="3"/>
      <c r="Y872" s="3"/>
      <c r="Z872" s="3"/>
    </row>
    <row r="873" ht="30.0" customHeight="1">
      <c r="A873" s="5" t="s">
        <v>2803</v>
      </c>
      <c r="B873" s="5" t="s">
        <v>2804</v>
      </c>
      <c r="C873" s="5" t="s">
        <v>2805</v>
      </c>
      <c r="D873" s="6"/>
      <c r="E873" s="5">
        <v>874956.0</v>
      </c>
      <c r="F873" s="5">
        <v>875723.0</v>
      </c>
      <c r="G873" s="5"/>
      <c r="H873" s="5" t="s">
        <v>2806</v>
      </c>
      <c r="I873" s="5" t="s">
        <v>2807</v>
      </c>
      <c r="J873" s="7" t="str">
        <f t="shared" si="175"/>
        <v>Chain et al. 2005. Infect Immun. 73:8353-61</v>
      </c>
      <c r="K873" s="8" t="str">
        <f t="shared" si="176"/>
        <v>Brucella abortus 2308; accesion number NC_007618</v>
      </c>
      <c r="L873" s="3"/>
      <c r="M873" s="3"/>
      <c r="N873" s="3"/>
      <c r="O873" s="3"/>
      <c r="P873" s="3"/>
      <c r="Q873" s="3"/>
      <c r="R873" s="3"/>
      <c r="S873" s="3"/>
      <c r="T873" s="3"/>
      <c r="U873" s="3"/>
      <c r="V873" s="3"/>
      <c r="W873" s="3"/>
      <c r="X873" s="3"/>
      <c r="Y873" s="3"/>
      <c r="Z873" s="3"/>
    </row>
    <row r="874" ht="30.0" customHeight="1">
      <c r="A874" s="5" t="s">
        <v>2808</v>
      </c>
      <c r="B874" s="5" t="s">
        <v>2809</v>
      </c>
      <c r="C874" s="5" t="s">
        <v>2810</v>
      </c>
      <c r="D874" s="6"/>
      <c r="E874" s="5">
        <v>875789.0</v>
      </c>
      <c r="F874" s="5">
        <v>876388.0</v>
      </c>
      <c r="G874" s="5"/>
      <c r="H874" s="5" t="s">
        <v>2811</v>
      </c>
      <c r="I874" s="5" t="s">
        <v>2812</v>
      </c>
      <c r="J874" s="7" t="str">
        <f t="shared" si="175"/>
        <v>Chain et al. 2005. Infect Immun. 73:8353-61</v>
      </c>
      <c r="K874" s="8" t="str">
        <f t="shared" si="176"/>
        <v>Brucella abortus 2308; accesion number NC_007618</v>
      </c>
      <c r="L874" s="3"/>
      <c r="M874" s="3"/>
      <c r="N874" s="3"/>
      <c r="O874" s="3"/>
      <c r="P874" s="3"/>
      <c r="Q874" s="3"/>
      <c r="R874" s="3"/>
      <c r="S874" s="3"/>
      <c r="T874" s="3"/>
      <c r="U874" s="3"/>
      <c r="V874" s="3"/>
      <c r="W874" s="3"/>
      <c r="X874" s="3"/>
      <c r="Y874" s="3"/>
      <c r="Z874" s="3"/>
    </row>
    <row r="875" ht="30.0" customHeight="1">
      <c r="A875" s="5" t="s">
        <v>2813</v>
      </c>
      <c r="B875" s="5" t="s">
        <v>2814</v>
      </c>
      <c r="C875" s="5" t="s">
        <v>2815</v>
      </c>
      <c r="D875" s="6"/>
      <c r="E875" s="5">
        <v>876782.0</v>
      </c>
      <c r="F875" s="5">
        <v>878065.0</v>
      </c>
      <c r="G875" s="5"/>
      <c r="H875" s="5" t="s">
        <v>2816</v>
      </c>
      <c r="I875" s="5"/>
      <c r="J875" s="7" t="str">
        <f t="shared" si="175"/>
        <v>Chain et al. 2005. Infect Immun. 73:8353-61</v>
      </c>
      <c r="K875" s="8" t="str">
        <f t="shared" si="176"/>
        <v>Brucella abortus 2308; accesion number NC_007618</v>
      </c>
      <c r="L875" s="3"/>
      <c r="M875" s="3"/>
      <c r="N875" s="3"/>
      <c r="O875" s="3"/>
      <c r="P875" s="3"/>
      <c r="Q875" s="3"/>
      <c r="R875" s="3"/>
      <c r="S875" s="3"/>
      <c r="T875" s="3"/>
      <c r="U875" s="3"/>
      <c r="V875" s="3"/>
      <c r="W875" s="3"/>
      <c r="X875" s="3"/>
      <c r="Y875" s="3"/>
      <c r="Z875" s="3"/>
    </row>
    <row r="876" ht="30.0" customHeight="1">
      <c r="A876" s="5" t="s">
        <v>2817</v>
      </c>
      <c r="B876" s="5" t="s">
        <v>2817</v>
      </c>
      <c r="C876" s="5" t="s">
        <v>2818</v>
      </c>
      <c r="D876" s="6"/>
      <c r="E876" s="5">
        <v>878114.0</v>
      </c>
      <c r="F876" s="5">
        <v>878980.0</v>
      </c>
      <c r="G876" s="5" t="s">
        <v>35</v>
      </c>
      <c r="H876" s="5" t="s">
        <v>986</v>
      </c>
      <c r="I876" s="5"/>
      <c r="J876" s="7" t="str">
        <f t="shared" si="175"/>
        <v>Chain et al. 2005. Infect Immun. 73:8353-61</v>
      </c>
      <c r="K876" s="8" t="str">
        <f t="shared" si="176"/>
        <v>Brucella abortus 2308; accesion number NC_007618</v>
      </c>
      <c r="L876" s="3"/>
      <c r="M876" s="3"/>
      <c r="N876" s="3"/>
      <c r="O876" s="3"/>
      <c r="P876" s="3"/>
      <c r="Q876" s="3"/>
      <c r="R876" s="3"/>
      <c r="S876" s="3"/>
      <c r="T876" s="3"/>
      <c r="U876" s="3"/>
      <c r="V876" s="3"/>
      <c r="W876" s="3"/>
      <c r="X876" s="3"/>
      <c r="Y876" s="3"/>
      <c r="Z876" s="3"/>
    </row>
    <row r="877" ht="30.0" customHeight="1">
      <c r="A877" s="5" t="s">
        <v>2819</v>
      </c>
      <c r="B877" s="5" t="s">
        <v>2819</v>
      </c>
      <c r="C877" s="5" t="s">
        <v>2820</v>
      </c>
      <c r="D877" s="6"/>
      <c r="E877" s="5">
        <v>879141.0</v>
      </c>
      <c r="F877" s="5">
        <v>879482.0</v>
      </c>
      <c r="G877" s="5"/>
      <c r="H877" s="5" t="s">
        <v>52</v>
      </c>
      <c r="I877" s="5"/>
      <c r="J877" s="7" t="str">
        <f t="shared" si="175"/>
        <v>Chain et al. 2005. Infect Immun. 73:8353-61</v>
      </c>
      <c r="K877" s="8" t="str">
        <f t="shared" si="176"/>
        <v>Brucella abortus 2308; accesion number NC_007618</v>
      </c>
      <c r="L877" s="3"/>
      <c r="M877" s="3"/>
      <c r="N877" s="3"/>
      <c r="O877" s="3"/>
      <c r="P877" s="3"/>
      <c r="Q877" s="3"/>
      <c r="R877" s="3"/>
      <c r="S877" s="3"/>
      <c r="T877" s="3"/>
      <c r="U877" s="3"/>
      <c r="V877" s="3"/>
      <c r="W877" s="3"/>
      <c r="X877" s="3"/>
      <c r="Y877" s="3"/>
      <c r="Z877" s="3"/>
    </row>
    <row r="878" ht="30.0" customHeight="1">
      <c r="A878" s="5" t="s">
        <v>2821</v>
      </c>
      <c r="B878" s="5" t="s">
        <v>2821</v>
      </c>
      <c r="C878" s="5" t="s">
        <v>2822</v>
      </c>
      <c r="D878" s="6"/>
      <c r="E878" s="5">
        <v>879571.0</v>
      </c>
      <c r="F878" s="5">
        <v>881928.0</v>
      </c>
      <c r="G878" s="5"/>
      <c r="H878" s="5" t="s">
        <v>2823</v>
      </c>
      <c r="I878" s="5" t="s">
        <v>2824</v>
      </c>
      <c r="J878" s="7" t="str">
        <f t="shared" si="175"/>
        <v>Chain et al. 2005. Infect Immun. 73:8353-61</v>
      </c>
      <c r="K878" s="8" t="str">
        <f t="shared" si="176"/>
        <v>Brucella abortus 2308; accesion number NC_007618</v>
      </c>
      <c r="L878" s="3"/>
      <c r="M878" s="3"/>
      <c r="N878" s="3"/>
      <c r="O878" s="3"/>
      <c r="P878" s="3"/>
      <c r="Q878" s="3"/>
      <c r="R878" s="3"/>
      <c r="S878" s="3"/>
      <c r="T878" s="3"/>
      <c r="U878" s="3"/>
      <c r="V878" s="3"/>
      <c r="W878" s="3"/>
      <c r="X878" s="3"/>
      <c r="Y878" s="3"/>
      <c r="Z878" s="3"/>
    </row>
    <row r="879" ht="30.0" customHeight="1">
      <c r="A879" s="5" t="s">
        <v>2825</v>
      </c>
      <c r="B879" s="5" t="s">
        <v>2825</v>
      </c>
      <c r="C879" s="5" t="s">
        <v>2826</v>
      </c>
      <c r="D879" s="6"/>
      <c r="E879" s="5">
        <v>882021.0</v>
      </c>
      <c r="F879" s="5">
        <v>882320.0</v>
      </c>
      <c r="G879" s="5"/>
      <c r="H879" s="5" t="s">
        <v>52</v>
      </c>
      <c r="I879" s="5"/>
      <c r="J879" s="7" t="str">
        <f t="shared" si="175"/>
        <v>Chain et al. 2005. Infect Immun. 73:8353-61</v>
      </c>
      <c r="K879" s="8" t="str">
        <f t="shared" si="176"/>
        <v>Brucella abortus 2308; accesion number NC_007618</v>
      </c>
      <c r="L879" s="3"/>
      <c r="M879" s="3"/>
      <c r="N879" s="3"/>
      <c r="O879" s="3"/>
      <c r="P879" s="3"/>
      <c r="Q879" s="3"/>
      <c r="R879" s="3"/>
      <c r="S879" s="3"/>
      <c r="T879" s="3"/>
      <c r="U879" s="3"/>
      <c r="V879" s="3"/>
      <c r="W879" s="3"/>
      <c r="X879" s="3"/>
      <c r="Y879" s="3"/>
      <c r="Z879" s="3"/>
    </row>
    <row r="880" ht="30.0" customHeight="1">
      <c r="A880" s="5" t="s">
        <v>2827</v>
      </c>
      <c r="B880" s="5" t="s">
        <v>2827</v>
      </c>
      <c r="C880" s="5" t="s">
        <v>2828</v>
      </c>
      <c r="D880" s="6"/>
      <c r="E880" s="5">
        <v>882326.0</v>
      </c>
      <c r="F880" s="5">
        <v>883159.0</v>
      </c>
      <c r="G880" s="5"/>
      <c r="H880" s="5" t="s">
        <v>52</v>
      </c>
      <c r="I880" s="5"/>
      <c r="J880" s="7" t="str">
        <f t="shared" si="175"/>
        <v>Chain et al. 2005. Infect Immun. 73:8353-61</v>
      </c>
      <c r="K880" s="8" t="str">
        <f t="shared" si="176"/>
        <v>Brucella abortus 2308; accesion number NC_007618</v>
      </c>
      <c r="L880" s="3"/>
      <c r="M880" s="3"/>
      <c r="N880" s="3"/>
      <c r="O880" s="3"/>
      <c r="P880" s="3"/>
      <c r="Q880" s="3"/>
      <c r="R880" s="3"/>
      <c r="S880" s="3"/>
      <c r="T880" s="3"/>
      <c r="U880" s="3"/>
      <c r="V880" s="3"/>
      <c r="W880" s="3"/>
      <c r="X880" s="3"/>
      <c r="Y880" s="3"/>
      <c r="Z880" s="3"/>
    </row>
    <row r="881" ht="30.0" customHeight="1">
      <c r="A881" s="5" t="s">
        <v>2829</v>
      </c>
      <c r="B881" s="5" t="s">
        <v>2829</v>
      </c>
      <c r="C881" s="5" t="s">
        <v>2830</v>
      </c>
      <c r="D881" s="6"/>
      <c r="E881" s="5">
        <v>883211.0</v>
      </c>
      <c r="F881" s="5">
        <v>884611.0</v>
      </c>
      <c r="G881" s="5" t="s">
        <v>35</v>
      </c>
      <c r="H881" s="5" t="s">
        <v>2831</v>
      </c>
      <c r="I881" s="5" t="s">
        <v>2832</v>
      </c>
      <c r="J881" s="7" t="str">
        <f t="shared" si="175"/>
        <v>Chain et al. 2005. Infect Immun. 73:8353-61</v>
      </c>
      <c r="K881" s="8" t="str">
        <f t="shared" si="176"/>
        <v>Brucella abortus 2308; accesion number NC_007618</v>
      </c>
      <c r="L881" s="3"/>
      <c r="M881" s="3"/>
      <c r="N881" s="3"/>
      <c r="O881" s="3"/>
      <c r="P881" s="3"/>
      <c r="Q881" s="3"/>
      <c r="R881" s="3"/>
      <c r="S881" s="3"/>
      <c r="T881" s="3"/>
      <c r="U881" s="3"/>
      <c r="V881" s="3"/>
      <c r="W881" s="3"/>
      <c r="X881" s="3"/>
      <c r="Y881" s="3"/>
      <c r="Z881" s="3"/>
    </row>
    <row r="882" ht="30.0" customHeight="1">
      <c r="A882" s="5" t="s">
        <v>2833</v>
      </c>
      <c r="B882" s="5" t="s">
        <v>2833</v>
      </c>
      <c r="C882" s="5" t="s">
        <v>2834</v>
      </c>
      <c r="D882" s="6"/>
      <c r="E882" s="5">
        <v>884853.0</v>
      </c>
      <c r="F882" s="5">
        <v>884999.0</v>
      </c>
      <c r="G882" s="5" t="s">
        <v>35</v>
      </c>
      <c r="H882" s="5" t="s">
        <v>52</v>
      </c>
      <c r="I882" s="5"/>
      <c r="J882" s="7" t="str">
        <f t="shared" si="175"/>
        <v>Chain et al. 2005. Infect Immun. 73:8353-61</v>
      </c>
      <c r="K882" s="8" t="str">
        <f t="shared" si="176"/>
        <v>Brucella abortus 2308; accesion number NC_007618</v>
      </c>
      <c r="L882" s="3"/>
      <c r="M882" s="3"/>
      <c r="N882" s="3"/>
      <c r="O882" s="3"/>
      <c r="P882" s="3"/>
      <c r="Q882" s="3"/>
      <c r="R882" s="3"/>
      <c r="S882" s="3"/>
      <c r="T882" s="3"/>
      <c r="U882" s="3"/>
      <c r="V882" s="3"/>
      <c r="W882" s="3"/>
      <c r="X882" s="3"/>
      <c r="Y882" s="3"/>
      <c r="Z882" s="3"/>
    </row>
    <row r="883" ht="30.0" customHeight="1">
      <c r="A883" s="5" t="s">
        <v>2835</v>
      </c>
      <c r="B883" s="5" t="s">
        <v>2835</v>
      </c>
      <c r="C883" s="5" t="s">
        <v>2836</v>
      </c>
      <c r="D883" s="6"/>
      <c r="E883" s="5">
        <v>885273.0</v>
      </c>
      <c r="F883" s="5">
        <v>886409.0</v>
      </c>
      <c r="G883" s="5"/>
      <c r="H883" s="5" t="s">
        <v>52</v>
      </c>
      <c r="I883" s="5"/>
      <c r="J883" s="7" t="str">
        <f t="shared" si="175"/>
        <v>Chain et al. 2005. Infect Immun. 73:8353-61</v>
      </c>
      <c r="K883" s="8" t="str">
        <f t="shared" si="176"/>
        <v>Brucella abortus 2308; accesion number NC_007618</v>
      </c>
      <c r="L883" s="3"/>
      <c r="M883" s="3"/>
      <c r="N883" s="3"/>
      <c r="O883" s="3"/>
      <c r="P883" s="3"/>
      <c r="Q883" s="3"/>
      <c r="R883" s="3"/>
      <c r="S883" s="3"/>
      <c r="T883" s="3"/>
      <c r="U883" s="3"/>
      <c r="V883" s="3"/>
      <c r="W883" s="3"/>
      <c r="X883" s="3"/>
      <c r="Y883" s="3"/>
      <c r="Z883" s="3"/>
    </row>
    <row r="884" ht="30.0" customHeight="1">
      <c r="A884" s="5" t="s">
        <v>2837</v>
      </c>
      <c r="B884" s="5" t="s">
        <v>2837</v>
      </c>
      <c r="C884" s="5" t="s">
        <v>2838</v>
      </c>
      <c r="D884" s="6"/>
      <c r="E884" s="5">
        <v>886406.0</v>
      </c>
      <c r="F884" s="5">
        <v>886975.0</v>
      </c>
      <c r="G884" s="5"/>
      <c r="H884" s="5" t="s">
        <v>52</v>
      </c>
      <c r="I884" s="5"/>
      <c r="J884" s="7" t="str">
        <f t="shared" si="175"/>
        <v>Chain et al. 2005. Infect Immun. 73:8353-61</v>
      </c>
      <c r="K884" s="8" t="str">
        <f t="shared" si="176"/>
        <v>Brucella abortus 2308; accesion number NC_007618</v>
      </c>
      <c r="L884" s="3"/>
      <c r="M884" s="3"/>
      <c r="N884" s="3"/>
      <c r="O884" s="3"/>
      <c r="P884" s="3"/>
      <c r="Q884" s="3"/>
      <c r="R884" s="3"/>
      <c r="S884" s="3"/>
      <c r="T884" s="3"/>
      <c r="U884" s="3"/>
      <c r="V884" s="3"/>
      <c r="W884" s="3"/>
      <c r="X884" s="3"/>
      <c r="Y884" s="3"/>
      <c r="Z884" s="3"/>
    </row>
    <row r="885" ht="30.0" customHeight="1">
      <c r="A885" s="5" t="s">
        <v>2839</v>
      </c>
      <c r="B885" s="5" t="s">
        <v>2840</v>
      </c>
      <c r="C885" s="5" t="s">
        <v>2841</v>
      </c>
      <c r="D885" s="6"/>
      <c r="E885" s="5">
        <v>887355.0</v>
      </c>
      <c r="F885" s="5">
        <v>888794.0</v>
      </c>
      <c r="G885" s="5"/>
      <c r="H885" s="5" t="s">
        <v>2842</v>
      </c>
      <c r="I885" s="5" t="s">
        <v>2843</v>
      </c>
      <c r="J885" s="7" t="str">
        <f t="shared" si="175"/>
        <v>Chain et al. 2005. Infect Immun. 73:8353-61</v>
      </c>
      <c r="K885" s="8" t="str">
        <f t="shared" si="176"/>
        <v>Brucella abortus 2308; accesion number NC_007618</v>
      </c>
      <c r="L885" s="3"/>
      <c r="M885" s="3"/>
      <c r="N885" s="3"/>
      <c r="O885" s="3"/>
      <c r="P885" s="3"/>
      <c r="Q885" s="3"/>
      <c r="R885" s="3"/>
      <c r="S885" s="3"/>
      <c r="T885" s="3"/>
      <c r="U885" s="3"/>
      <c r="V885" s="3"/>
      <c r="W885" s="3"/>
      <c r="X885" s="3"/>
      <c r="Y885" s="3"/>
      <c r="Z885" s="3"/>
    </row>
    <row r="886" ht="30.0" customHeight="1">
      <c r="A886" s="5" t="s">
        <v>2844</v>
      </c>
      <c r="B886" s="5" t="s">
        <v>2845</v>
      </c>
      <c r="C886" s="5" t="s">
        <v>2846</v>
      </c>
      <c r="D886" s="6"/>
      <c r="E886" s="5">
        <v>888944.0</v>
      </c>
      <c r="F886" s="5">
        <v>890446.0</v>
      </c>
      <c r="G886" s="5"/>
      <c r="H886" s="5" t="s">
        <v>2847</v>
      </c>
      <c r="I886" s="5" t="s">
        <v>2848</v>
      </c>
      <c r="J886" s="7" t="str">
        <f t="shared" si="175"/>
        <v>Chain et al. 2005. Infect Immun. 73:8353-61</v>
      </c>
      <c r="K886" s="8" t="str">
        <f t="shared" si="176"/>
        <v>Brucella abortus 2308; accesion number NC_007618</v>
      </c>
      <c r="L886" s="3"/>
      <c r="M886" s="3"/>
      <c r="N886" s="3"/>
      <c r="O886" s="3"/>
      <c r="P886" s="3"/>
      <c r="Q886" s="3"/>
      <c r="R886" s="3"/>
      <c r="S886" s="3"/>
      <c r="T886" s="3"/>
      <c r="U886" s="3"/>
      <c r="V886" s="3"/>
      <c r="W886" s="3"/>
      <c r="X886" s="3"/>
      <c r="Y886" s="3"/>
      <c r="Z886" s="3"/>
    </row>
    <row r="887" ht="30.0" customHeight="1">
      <c r="A887" s="5" t="s">
        <v>2849</v>
      </c>
      <c r="B887" s="5" t="s">
        <v>2849</v>
      </c>
      <c r="C887" s="5" t="s">
        <v>2850</v>
      </c>
      <c r="D887" s="6"/>
      <c r="E887" s="5">
        <v>890446.0</v>
      </c>
      <c r="F887" s="5">
        <v>890949.0</v>
      </c>
      <c r="G887" s="5"/>
      <c r="H887" s="5" t="s">
        <v>1595</v>
      </c>
      <c r="I887" s="5"/>
      <c r="J887" s="7" t="str">
        <f t="shared" si="175"/>
        <v>Chain et al. 2005. Infect Immun. 73:8353-61</v>
      </c>
      <c r="K887" s="8" t="str">
        <f t="shared" si="176"/>
        <v>Brucella abortus 2308; accesion number NC_007618</v>
      </c>
      <c r="L887" s="3"/>
      <c r="M887" s="3"/>
      <c r="N887" s="3"/>
      <c r="O887" s="3"/>
      <c r="P887" s="3"/>
      <c r="Q887" s="3"/>
      <c r="R887" s="3"/>
      <c r="S887" s="3"/>
      <c r="T887" s="3"/>
      <c r="U887" s="3"/>
      <c r="V887" s="3"/>
      <c r="W887" s="3"/>
      <c r="X887" s="3"/>
      <c r="Y887" s="3"/>
      <c r="Z887" s="3"/>
    </row>
    <row r="888" ht="30.0" customHeight="1">
      <c r="A888" s="5" t="s">
        <v>2851</v>
      </c>
      <c r="B888" s="5" t="s">
        <v>2851</v>
      </c>
      <c r="C888" s="5" t="s">
        <v>2852</v>
      </c>
      <c r="D888" s="6"/>
      <c r="E888" s="5">
        <v>891109.0</v>
      </c>
      <c r="F888" s="5">
        <v>891519.0</v>
      </c>
      <c r="G888" s="5"/>
      <c r="H888" s="5" t="s">
        <v>2853</v>
      </c>
      <c r="I888" s="5" t="s">
        <v>2854</v>
      </c>
      <c r="J888" s="7" t="str">
        <f t="shared" si="175"/>
        <v>Chain et al. 2005. Infect Immun. 73:8353-61</v>
      </c>
      <c r="K888" s="8" t="str">
        <f t="shared" si="176"/>
        <v>Brucella abortus 2308; accesion number NC_007618</v>
      </c>
      <c r="L888" s="3"/>
      <c r="M888" s="3"/>
      <c r="N888" s="3"/>
      <c r="O888" s="3"/>
      <c r="P888" s="3"/>
      <c r="Q888" s="3"/>
      <c r="R888" s="3"/>
      <c r="S888" s="3"/>
      <c r="T888" s="3"/>
      <c r="U888" s="3"/>
      <c r="V888" s="3"/>
      <c r="W888" s="3"/>
      <c r="X888" s="3"/>
      <c r="Y888" s="3"/>
      <c r="Z888" s="3"/>
    </row>
    <row r="889" ht="30.0" customHeight="1">
      <c r="A889" s="5" t="s">
        <v>2855</v>
      </c>
      <c r="B889" s="5" t="s">
        <v>2855</v>
      </c>
      <c r="C889" s="5" t="s">
        <v>2856</v>
      </c>
      <c r="D889" s="6"/>
      <c r="E889" s="5">
        <v>891579.0</v>
      </c>
      <c r="F889" s="5">
        <v>891704.0</v>
      </c>
      <c r="G889" s="5"/>
      <c r="H889" s="5" t="s">
        <v>52</v>
      </c>
      <c r="I889" s="5"/>
      <c r="J889" s="7" t="str">
        <f t="shared" si="175"/>
        <v>Chain et al. 2005. Infect Immun. 73:8353-61</v>
      </c>
      <c r="K889" s="8" t="str">
        <f t="shared" si="176"/>
        <v>Brucella abortus 2308; accesion number NC_007618</v>
      </c>
      <c r="L889" s="3"/>
      <c r="M889" s="3"/>
      <c r="N889" s="3"/>
      <c r="O889" s="3"/>
      <c r="P889" s="3"/>
      <c r="Q889" s="3"/>
      <c r="R889" s="3"/>
      <c r="S889" s="3"/>
      <c r="T889" s="3"/>
      <c r="U889" s="3"/>
      <c r="V889" s="3"/>
      <c r="W889" s="3"/>
      <c r="X889" s="3"/>
      <c r="Y889" s="3"/>
      <c r="Z889" s="3"/>
    </row>
    <row r="890" ht="30.0" customHeight="1">
      <c r="A890" s="5" t="s">
        <v>2857</v>
      </c>
      <c r="B890" s="5" t="s">
        <v>2857</v>
      </c>
      <c r="C890" s="5" t="s">
        <v>2858</v>
      </c>
      <c r="D890" s="6"/>
      <c r="E890" s="5">
        <v>891713.0</v>
      </c>
      <c r="F890" s="5">
        <v>892183.0</v>
      </c>
      <c r="G890" s="5"/>
      <c r="H890" s="5" t="s">
        <v>52</v>
      </c>
      <c r="I890" s="5"/>
      <c r="J890" s="7" t="str">
        <f t="shared" si="175"/>
        <v>Chain et al. 2005. Infect Immun. 73:8353-61</v>
      </c>
      <c r="K890" s="8" t="str">
        <f t="shared" si="176"/>
        <v>Brucella abortus 2308; accesion number NC_007618</v>
      </c>
      <c r="L890" s="3"/>
      <c r="M890" s="3"/>
      <c r="N890" s="3"/>
      <c r="O890" s="3"/>
      <c r="P890" s="3"/>
      <c r="Q890" s="3"/>
      <c r="R890" s="3"/>
      <c r="S890" s="3"/>
      <c r="T890" s="3"/>
      <c r="U890" s="3"/>
      <c r="V890" s="3"/>
      <c r="W890" s="3"/>
      <c r="X890" s="3"/>
      <c r="Y890" s="3"/>
      <c r="Z890" s="3"/>
    </row>
    <row r="891" ht="30.0" customHeight="1">
      <c r="A891" s="5" t="s">
        <v>2859</v>
      </c>
      <c r="B891" s="5" t="s">
        <v>2860</v>
      </c>
      <c r="C891" s="5" t="s">
        <v>2861</v>
      </c>
      <c r="D891" s="6"/>
      <c r="E891" s="5">
        <v>892227.0</v>
      </c>
      <c r="F891" s="5">
        <v>892760.0</v>
      </c>
      <c r="G891" s="5" t="s">
        <v>35</v>
      </c>
      <c r="H891" s="5" t="s">
        <v>2862</v>
      </c>
      <c r="I891" s="5" t="s">
        <v>2863</v>
      </c>
      <c r="J891" s="7" t="str">
        <f t="shared" si="175"/>
        <v>Chain et al. 2005. Infect Immun. 73:8353-61</v>
      </c>
      <c r="K891" s="8" t="str">
        <f t="shared" si="176"/>
        <v>Brucella abortus 2308; accesion number NC_007618</v>
      </c>
      <c r="L891" s="3"/>
      <c r="M891" s="3"/>
      <c r="N891" s="3"/>
      <c r="O891" s="3"/>
      <c r="P891" s="3"/>
      <c r="Q891" s="3"/>
      <c r="R891" s="3"/>
      <c r="S891" s="3"/>
      <c r="T891" s="3"/>
      <c r="U891" s="3"/>
      <c r="V891" s="3"/>
      <c r="W891" s="3"/>
      <c r="X891" s="3"/>
      <c r="Y891" s="3"/>
      <c r="Z891" s="3"/>
    </row>
    <row r="892" ht="30.0" customHeight="1">
      <c r="A892" s="5" t="s">
        <v>2864</v>
      </c>
      <c r="B892" s="5" t="s">
        <v>2865</v>
      </c>
      <c r="C892" s="5" t="s">
        <v>2866</v>
      </c>
      <c r="D892" s="6"/>
      <c r="E892" s="5">
        <v>892847.0</v>
      </c>
      <c r="F892" s="5">
        <v>894205.0</v>
      </c>
      <c r="G892" s="5" t="s">
        <v>35</v>
      </c>
      <c r="H892" s="5" t="s">
        <v>2867</v>
      </c>
      <c r="I892" s="5" t="s">
        <v>2868</v>
      </c>
      <c r="J892" s="7" t="str">
        <f t="shared" si="175"/>
        <v>Chain et al. 2005. Infect Immun. 73:8353-61</v>
      </c>
      <c r="K892" s="8" t="str">
        <f t="shared" si="176"/>
        <v>Brucella abortus 2308; accesion number NC_007618</v>
      </c>
      <c r="L892" s="3"/>
      <c r="M892" s="3"/>
      <c r="N892" s="3"/>
      <c r="O892" s="3"/>
      <c r="P892" s="3"/>
      <c r="Q892" s="3"/>
      <c r="R892" s="3"/>
      <c r="S892" s="3"/>
      <c r="T892" s="3"/>
      <c r="U892" s="3"/>
      <c r="V892" s="3"/>
      <c r="W892" s="3"/>
      <c r="X892" s="3"/>
      <c r="Y892" s="3"/>
      <c r="Z892" s="3"/>
    </row>
    <row r="893" ht="30.0" customHeight="1">
      <c r="A893" s="5" t="s">
        <v>2869</v>
      </c>
      <c r="B893" s="5" t="s">
        <v>2870</v>
      </c>
      <c r="C893" s="5" t="s">
        <v>2871</v>
      </c>
      <c r="D893" s="6"/>
      <c r="E893" s="5">
        <v>894255.0</v>
      </c>
      <c r="F893" s="5">
        <v>894725.0</v>
      </c>
      <c r="G893" s="5" t="s">
        <v>35</v>
      </c>
      <c r="H893" s="5" t="s">
        <v>2872</v>
      </c>
      <c r="I893" s="5" t="s">
        <v>2873</v>
      </c>
      <c r="J893" s="7" t="str">
        <f t="shared" si="175"/>
        <v>Chain et al. 2005. Infect Immun. 73:8353-61</v>
      </c>
      <c r="K893" s="8" t="str">
        <f t="shared" si="176"/>
        <v>Brucella abortus 2308; accesion number NC_007618</v>
      </c>
      <c r="L893" s="3"/>
      <c r="M893" s="3"/>
      <c r="N893" s="3"/>
      <c r="O893" s="3"/>
      <c r="P893" s="3"/>
      <c r="Q893" s="3"/>
      <c r="R893" s="3"/>
      <c r="S893" s="3"/>
      <c r="T893" s="3"/>
      <c r="U893" s="3"/>
      <c r="V893" s="3"/>
      <c r="W893" s="3"/>
      <c r="X893" s="3"/>
      <c r="Y893" s="3"/>
      <c r="Z893" s="3"/>
    </row>
    <row r="894" ht="30.0" customHeight="1">
      <c r="A894" s="5" t="s">
        <v>2874</v>
      </c>
      <c r="B894" s="5" t="s">
        <v>2875</v>
      </c>
      <c r="C894" s="5" t="s">
        <v>2876</v>
      </c>
      <c r="D894" s="6"/>
      <c r="E894" s="5">
        <v>894727.0</v>
      </c>
      <c r="F894" s="5">
        <v>895200.0</v>
      </c>
      <c r="G894" s="5" t="s">
        <v>35</v>
      </c>
      <c r="H894" s="5" t="s">
        <v>2877</v>
      </c>
      <c r="I894" s="5" t="s">
        <v>2878</v>
      </c>
      <c r="J894" s="7" t="str">
        <f t="shared" si="175"/>
        <v>Chain et al. 2005. Infect Immun. 73:8353-61</v>
      </c>
      <c r="K894" s="8" t="str">
        <f t="shared" si="176"/>
        <v>Brucella abortus 2308; accesion number NC_007618</v>
      </c>
      <c r="L894" s="3"/>
      <c r="M894" s="3"/>
      <c r="N894" s="3"/>
      <c r="O894" s="3"/>
      <c r="P894" s="3"/>
      <c r="Q894" s="3"/>
      <c r="R894" s="3"/>
      <c r="S894" s="3"/>
      <c r="T894" s="3"/>
      <c r="U894" s="3"/>
      <c r="V894" s="3"/>
      <c r="W894" s="3"/>
      <c r="X894" s="3"/>
      <c r="Y894" s="3"/>
      <c r="Z894" s="3"/>
    </row>
    <row r="895" ht="30.0" customHeight="1">
      <c r="A895" s="5" t="s">
        <v>2879</v>
      </c>
      <c r="B895" s="5" t="s">
        <v>2879</v>
      </c>
      <c r="C895" s="5" t="s">
        <v>2880</v>
      </c>
      <c r="D895" s="6"/>
      <c r="E895" s="5">
        <v>895444.0</v>
      </c>
      <c r="F895" s="5">
        <v>896241.0</v>
      </c>
      <c r="G895" s="5" t="s">
        <v>35</v>
      </c>
      <c r="H895" s="5" t="s">
        <v>1229</v>
      </c>
      <c r="I895" s="5"/>
      <c r="J895" s="7" t="str">
        <f t="shared" si="175"/>
        <v>Chain et al. 2005. Infect Immun. 73:8353-61</v>
      </c>
      <c r="K895" s="8" t="str">
        <f t="shared" si="176"/>
        <v>Brucella abortus 2308; accesion number NC_007618</v>
      </c>
      <c r="L895" s="3"/>
      <c r="M895" s="3"/>
      <c r="N895" s="3"/>
      <c r="O895" s="3"/>
      <c r="P895" s="3"/>
      <c r="Q895" s="3"/>
      <c r="R895" s="3"/>
      <c r="S895" s="3"/>
      <c r="T895" s="3"/>
      <c r="U895" s="3"/>
      <c r="V895" s="3"/>
      <c r="W895" s="3"/>
      <c r="X895" s="3"/>
      <c r="Y895" s="3"/>
      <c r="Z895" s="3"/>
    </row>
    <row r="896" ht="30.0" customHeight="1">
      <c r="A896" s="5" t="s">
        <v>2881</v>
      </c>
      <c r="B896" s="5" t="s">
        <v>2881</v>
      </c>
      <c r="C896" s="5" t="s">
        <v>2882</v>
      </c>
      <c r="D896" s="6"/>
      <c r="E896" s="5">
        <v>896289.0</v>
      </c>
      <c r="F896" s="5">
        <v>897704.0</v>
      </c>
      <c r="G896" s="5" t="s">
        <v>35</v>
      </c>
      <c r="H896" s="5" t="s">
        <v>225</v>
      </c>
      <c r="I896" s="5"/>
      <c r="J896" s="8" t="str">
        <f>HYPERLINK("http://www.ncbi.nlm.nih.gov/pubmed/?term=20462421","Lamontagne et al. 2010. BMC Genomics. 11:300")</f>
        <v>Lamontagne et al. 2010. BMC Genomics. 11:300</v>
      </c>
      <c r="K896" s="9"/>
      <c r="L896" s="3"/>
      <c r="M896" s="3"/>
      <c r="N896" s="3"/>
      <c r="O896" s="3"/>
      <c r="P896" s="3"/>
      <c r="Q896" s="3"/>
      <c r="R896" s="3"/>
      <c r="S896" s="3"/>
      <c r="T896" s="3"/>
      <c r="U896" s="3"/>
      <c r="V896" s="3"/>
      <c r="W896" s="3"/>
      <c r="X896" s="3"/>
      <c r="Y896" s="3"/>
      <c r="Z896" s="3"/>
    </row>
    <row r="897" ht="30.0" customHeight="1">
      <c r="A897" s="5" t="s">
        <v>2883</v>
      </c>
      <c r="B897" s="5" t="s">
        <v>2883</v>
      </c>
      <c r="C897" s="5" t="s">
        <v>2884</v>
      </c>
      <c r="D897" s="6"/>
      <c r="E897" s="5">
        <v>897896.0</v>
      </c>
      <c r="F897" s="5">
        <v>899059.0</v>
      </c>
      <c r="G897" s="5"/>
      <c r="H897" s="5" t="s">
        <v>2885</v>
      </c>
      <c r="I897" s="5"/>
      <c r="J897" s="7" t="str">
        <f t="shared" ref="J897:J912" si="177">HYPERLINK("http://www.ncbi.nlm.nih.gov/pubmed/?term=16299333","Chain et al. 2005. Infect Immun. 73:8353-61")</f>
        <v>Chain et al. 2005. Infect Immun. 73:8353-61</v>
      </c>
      <c r="K897" s="8" t="str">
        <f t="shared" ref="K897:K912" si="178">HYPERLINK("http://www.ncbi.nlm.nih.gov/nuccore/NC_007618","Brucella abortus 2308; accesion number NC_007618")</f>
        <v>Brucella abortus 2308; accesion number NC_007618</v>
      </c>
      <c r="L897" s="3"/>
      <c r="M897" s="3"/>
      <c r="N897" s="3"/>
      <c r="O897" s="3"/>
      <c r="P897" s="3"/>
      <c r="Q897" s="3"/>
      <c r="R897" s="3"/>
      <c r="S897" s="3"/>
      <c r="T897" s="3"/>
      <c r="U897" s="3"/>
      <c r="V897" s="3"/>
      <c r="W897" s="3"/>
      <c r="X897" s="3"/>
      <c r="Y897" s="3"/>
      <c r="Z897" s="3"/>
    </row>
    <row r="898" ht="30.0" customHeight="1">
      <c r="A898" s="5" t="s">
        <v>2886</v>
      </c>
      <c r="B898" s="5" t="s">
        <v>2886</v>
      </c>
      <c r="C898" s="5" t="s">
        <v>2887</v>
      </c>
      <c r="D898" s="6"/>
      <c r="E898" s="5">
        <v>899178.0</v>
      </c>
      <c r="F898" s="5">
        <v>901946.0</v>
      </c>
      <c r="G898" s="5" t="s">
        <v>35</v>
      </c>
      <c r="H898" s="5" t="s">
        <v>2888</v>
      </c>
      <c r="I898" s="5"/>
      <c r="J898" s="7" t="str">
        <f t="shared" si="177"/>
        <v>Chain et al. 2005. Infect Immun. 73:8353-61</v>
      </c>
      <c r="K898" s="8" t="str">
        <f t="shared" si="178"/>
        <v>Brucella abortus 2308; accesion number NC_007618</v>
      </c>
      <c r="L898" s="3"/>
      <c r="M898" s="3"/>
      <c r="N898" s="3"/>
      <c r="O898" s="3"/>
      <c r="P898" s="3"/>
      <c r="Q898" s="3"/>
      <c r="R898" s="3"/>
      <c r="S898" s="3"/>
      <c r="T898" s="3"/>
      <c r="U898" s="3"/>
      <c r="V898" s="3"/>
      <c r="W898" s="3"/>
      <c r="X898" s="3"/>
      <c r="Y898" s="3"/>
      <c r="Z898" s="3"/>
    </row>
    <row r="899" ht="30.0" customHeight="1">
      <c r="A899" s="5" t="s">
        <v>2889</v>
      </c>
      <c r="B899" s="5" t="s">
        <v>2889</v>
      </c>
      <c r="C899" s="5" t="s">
        <v>2890</v>
      </c>
      <c r="D899" s="6"/>
      <c r="E899" s="5">
        <v>902625.0</v>
      </c>
      <c r="F899" s="5">
        <v>903893.0</v>
      </c>
      <c r="G899" s="5"/>
      <c r="H899" s="5" t="s">
        <v>2891</v>
      </c>
      <c r="I899" s="5"/>
      <c r="J899" s="7" t="str">
        <f t="shared" si="177"/>
        <v>Chain et al. 2005. Infect Immun. 73:8353-61</v>
      </c>
      <c r="K899" s="8" t="str">
        <f t="shared" si="178"/>
        <v>Brucella abortus 2308; accesion number NC_007618</v>
      </c>
      <c r="L899" s="3"/>
      <c r="M899" s="3"/>
      <c r="N899" s="3"/>
      <c r="O899" s="3"/>
      <c r="P899" s="3"/>
      <c r="Q899" s="3"/>
      <c r="R899" s="3"/>
      <c r="S899" s="3"/>
      <c r="T899" s="3"/>
      <c r="U899" s="3"/>
      <c r="V899" s="3"/>
      <c r="W899" s="3"/>
      <c r="X899" s="3"/>
      <c r="Y899" s="3"/>
      <c r="Z899" s="3"/>
    </row>
    <row r="900" ht="30.0" customHeight="1">
      <c r="A900" s="5" t="s">
        <v>2892</v>
      </c>
      <c r="B900" s="5" t="s">
        <v>2892</v>
      </c>
      <c r="C900" s="5" t="s">
        <v>2893</v>
      </c>
      <c r="D900" s="6"/>
      <c r="E900" s="5">
        <v>904173.0</v>
      </c>
      <c r="F900" s="5">
        <v>906632.0</v>
      </c>
      <c r="G900" s="5"/>
      <c r="H900" s="5" t="s">
        <v>1877</v>
      </c>
      <c r="I900" s="5"/>
      <c r="J900" s="7" t="str">
        <f t="shared" si="177"/>
        <v>Chain et al. 2005. Infect Immun. 73:8353-61</v>
      </c>
      <c r="K900" s="8" t="str">
        <f t="shared" si="178"/>
        <v>Brucella abortus 2308; accesion number NC_007618</v>
      </c>
      <c r="L900" s="3"/>
      <c r="M900" s="3"/>
      <c r="N900" s="3"/>
      <c r="O900" s="3"/>
      <c r="P900" s="3"/>
      <c r="Q900" s="3"/>
      <c r="R900" s="3"/>
      <c r="S900" s="3"/>
      <c r="T900" s="3"/>
      <c r="U900" s="3"/>
      <c r="V900" s="3"/>
      <c r="W900" s="3"/>
      <c r="X900" s="3"/>
      <c r="Y900" s="3"/>
      <c r="Z900" s="3"/>
    </row>
    <row r="901" ht="30.0" customHeight="1">
      <c r="A901" s="5" t="s">
        <v>2894</v>
      </c>
      <c r="B901" s="5" t="s">
        <v>2894</v>
      </c>
      <c r="C901" s="5" t="s">
        <v>2895</v>
      </c>
      <c r="D901" s="6"/>
      <c r="E901" s="5">
        <v>906936.0</v>
      </c>
      <c r="F901" s="5">
        <v>907901.0</v>
      </c>
      <c r="G901" s="5"/>
      <c r="H901" s="5" t="s">
        <v>2896</v>
      </c>
      <c r="I901" s="5" t="s">
        <v>2897</v>
      </c>
      <c r="J901" s="7" t="str">
        <f t="shared" si="177"/>
        <v>Chain et al. 2005. Infect Immun. 73:8353-61</v>
      </c>
      <c r="K901" s="8" t="str">
        <f t="shared" si="178"/>
        <v>Brucella abortus 2308; accesion number NC_007618</v>
      </c>
      <c r="L901" s="3"/>
      <c r="M901" s="3"/>
      <c r="N901" s="3"/>
      <c r="O901" s="3"/>
      <c r="P901" s="3"/>
      <c r="Q901" s="3"/>
      <c r="R901" s="3"/>
      <c r="S901" s="3"/>
      <c r="T901" s="3"/>
      <c r="U901" s="3"/>
      <c r="V901" s="3"/>
      <c r="W901" s="3"/>
      <c r="X901" s="3"/>
      <c r="Y901" s="3"/>
      <c r="Z901" s="3"/>
    </row>
    <row r="902" ht="30.0" customHeight="1">
      <c r="A902" s="5" t="s">
        <v>2898</v>
      </c>
      <c r="B902" s="5" t="s">
        <v>2898</v>
      </c>
      <c r="C902" s="5" t="s">
        <v>2899</v>
      </c>
      <c r="D902" s="6"/>
      <c r="E902" s="5">
        <v>908604.0</v>
      </c>
      <c r="F902" s="5">
        <v>908705.0</v>
      </c>
      <c r="G902" s="5" t="s">
        <v>35</v>
      </c>
      <c r="H902" s="5" t="s">
        <v>52</v>
      </c>
      <c r="I902" s="5"/>
      <c r="J902" s="7" t="str">
        <f t="shared" si="177"/>
        <v>Chain et al. 2005. Infect Immun. 73:8353-61</v>
      </c>
      <c r="K902" s="8" t="str">
        <f t="shared" si="178"/>
        <v>Brucella abortus 2308; accesion number NC_007618</v>
      </c>
      <c r="L902" s="3"/>
      <c r="M902" s="3"/>
      <c r="N902" s="3"/>
      <c r="O902" s="3"/>
      <c r="P902" s="3"/>
      <c r="Q902" s="3"/>
      <c r="R902" s="3"/>
      <c r="S902" s="3"/>
      <c r="T902" s="3"/>
      <c r="U902" s="3"/>
      <c r="V902" s="3"/>
      <c r="W902" s="3"/>
      <c r="X902" s="3"/>
      <c r="Y902" s="3"/>
      <c r="Z902" s="3"/>
    </row>
    <row r="903" ht="30.0" customHeight="1">
      <c r="A903" s="5" t="s">
        <v>2900</v>
      </c>
      <c r="B903" s="5" t="s">
        <v>2900</v>
      </c>
      <c r="C903" s="5" t="s">
        <v>2901</v>
      </c>
      <c r="D903" s="6"/>
      <c r="E903" s="5">
        <v>908702.0</v>
      </c>
      <c r="F903" s="5">
        <v>908968.0</v>
      </c>
      <c r="G903" s="5" t="s">
        <v>35</v>
      </c>
      <c r="H903" s="5" t="s">
        <v>52</v>
      </c>
      <c r="I903" s="5"/>
      <c r="J903" s="7" t="str">
        <f t="shared" si="177"/>
        <v>Chain et al. 2005. Infect Immun. 73:8353-61</v>
      </c>
      <c r="K903" s="8" t="str">
        <f t="shared" si="178"/>
        <v>Brucella abortus 2308; accesion number NC_007618</v>
      </c>
      <c r="L903" s="3"/>
      <c r="M903" s="3"/>
      <c r="N903" s="3"/>
      <c r="O903" s="3"/>
      <c r="P903" s="3"/>
      <c r="Q903" s="3"/>
      <c r="R903" s="3"/>
      <c r="S903" s="3"/>
      <c r="T903" s="3"/>
      <c r="U903" s="3"/>
      <c r="V903" s="3"/>
      <c r="W903" s="3"/>
      <c r="X903" s="3"/>
      <c r="Y903" s="3"/>
      <c r="Z903" s="3"/>
    </row>
    <row r="904" ht="30.0" customHeight="1">
      <c r="A904" s="5" t="s">
        <v>2902</v>
      </c>
      <c r="B904" s="5" t="s">
        <v>2902</v>
      </c>
      <c r="C904" s="5" t="s">
        <v>2903</v>
      </c>
      <c r="D904" s="6"/>
      <c r="E904" s="5">
        <v>909235.0</v>
      </c>
      <c r="F904" s="5">
        <v>910062.0</v>
      </c>
      <c r="G904" s="5" t="s">
        <v>35</v>
      </c>
      <c r="H904" s="5" t="s">
        <v>52</v>
      </c>
      <c r="I904" s="5"/>
      <c r="J904" s="7" t="str">
        <f t="shared" si="177"/>
        <v>Chain et al. 2005. Infect Immun. 73:8353-61</v>
      </c>
      <c r="K904" s="8" t="str">
        <f t="shared" si="178"/>
        <v>Brucella abortus 2308; accesion number NC_007618</v>
      </c>
      <c r="L904" s="3"/>
      <c r="M904" s="3"/>
      <c r="N904" s="3"/>
      <c r="O904" s="3"/>
      <c r="P904" s="3"/>
      <c r="Q904" s="3"/>
      <c r="R904" s="3"/>
      <c r="S904" s="3"/>
      <c r="T904" s="3"/>
      <c r="U904" s="3"/>
      <c r="V904" s="3"/>
      <c r="W904" s="3"/>
      <c r="X904" s="3"/>
      <c r="Y904" s="3"/>
      <c r="Z904" s="3"/>
    </row>
    <row r="905" ht="30.0" customHeight="1">
      <c r="A905" s="5" t="s">
        <v>2904</v>
      </c>
      <c r="B905" s="5" t="s">
        <v>2905</v>
      </c>
      <c r="C905" s="5" t="s">
        <v>2906</v>
      </c>
      <c r="D905" s="6"/>
      <c r="E905" s="5">
        <v>910084.0</v>
      </c>
      <c r="F905" s="5">
        <v>910548.0</v>
      </c>
      <c r="G905" s="5" t="s">
        <v>35</v>
      </c>
      <c r="H905" s="5" t="s">
        <v>1584</v>
      </c>
      <c r="I905" s="5"/>
      <c r="J905" s="7" t="str">
        <f t="shared" si="177"/>
        <v>Chain et al. 2005. Infect Immun. 73:8353-61</v>
      </c>
      <c r="K905" s="8" t="str">
        <f t="shared" si="178"/>
        <v>Brucella abortus 2308; accesion number NC_007618</v>
      </c>
      <c r="L905" s="3"/>
      <c r="M905" s="3"/>
      <c r="N905" s="3"/>
      <c r="O905" s="3"/>
      <c r="P905" s="3"/>
      <c r="Q905" s="3"/>
      <c r="R905" s="3"/>
      <c r="S905" s="3"/>
      <c r="T905" s="3"/>
      <c r="U905" s="3"/>
      <c r="V905" s="3"/>
      <c r="W905" s="3"/>
      <c r="X905" s="3"/>
      <c r="Y905" s="3"/>
      <c r="Z905" s="3"/>
    </row>
    <row r="906" ht="30.0" customHeight="1">
      <c r="A906" s="5" t="s">
        <v>2907</v>
      </c>
      <c r="B906" s="5" t="s">
        <v>2907</v>
      </c>
      <c r="C906" s="5" t="s">
        <v>2908</v>
      </c>
      <c r="D906" s="6"/>
      <c r="E906" s="5">
        <v>910793.0</v>
      </c>
      <c r="F906" s="5">
        <v>914233.0</v>
      </c>
      <c r="G906" s="5"/>
      <c r="H906" s="5" t="s">
        <v>2909</v>
      </c>
      <c r="I906" s="5"/>
      <c r="J906" s="7" t="str">
        <f t="shared" si="177"/>
        <v>Chain et al. 2005. Infect Immun. 73:8353-61</v>
      </c>
      <c r="K906" s="8" t="str">
        <f t="shared" si="178"/>
        <v>Brucella abortus 2308; accesion number NC_007618</v>
      </c>
      <c r="L906" s="3"/>
      <c r="M906" s="3"/>
      <c r="N906" s="3"/>
      <c r="O906" s="3"/>
      <c r="P906" s="3"/>
      <c r="Q906" s="3"/>
      <c r="R906" s="3"/>
      <c r="S906" s="3"/>
      <c r="T906" s="3"/>
      <c r="U906" s="3"/>
      <c r="V906" s="3"/>
      <c r="W906" s="3"/>
      <c r="X906" s="3"/>
      <c r="Y906" s="3"/>
      <c r="Z906" s="3"/>
    </row>
    <row r="907" ht="30.0" customHeight="1">
      <c r="A907" s="5" t="s">
        <v>2910</v>
      </c>
      <c r="B907" s="5" t="s">
        <v>2911</v>
      </c>
      <c r="C907" s="5" t="s">
        <v>2912</v>
      </c>
      <c r="D907" s="6"/>
      <c r="E907" s="5">
        <v>914292.0</v>
      </c>
      <c r="F907" s="5">
        <v>915545.0</v>
      </c>
      <c r="G907" s="5" t="s">
        <v>35</v>
      </c>
      <c r="H907" s="5" t="s">
        <v>2913</v>
      </c>
      <c r="I907" s="5" t="s">
        <v>2914</v>
      </c>
      <c r="J907" s="7" t="str">
        <f t="shared" si="177"/>
        <v>Chain et al. 2005. Infect Immun. 73:8353-61</v>
      </c>
      <c r="K907" s="8" t="str">
        <f t="shared" si="178"/>
        <v>Brucella abortus 2308; accesion number NC_007618</v>
      </c>
      <c r="L907" s="3"/>
      <c r="M907" s="3"/>
      <c r="N907" s="3"/>
      <c r="O907" s="3"/>
      <c r="P907" s="3"/>
      <c r="Q907" s="3"/>
      <c r="R907" s="3"/>
      <c r="S907" s="3"/>
      <c r="T907" s="3"/>
      <c r="U907" s="3"/>
      <c r="V907" s="3"/>
      <c r="W907" s="3"/>
      <c r="X907" s="3"/>
      <c r="Y907" s="3"/>
      <c r="Z907" s="3"/>
    </row>
    <row r="908" ht="30.0" customHeight="1">
      <c r="A908" s="5" t="s">
        <v>2915</v>
      </c>
      <c r="B908" s="5" t="s">
        <v>2916</v>
      </c>
      <c r="C908" s="5" t="s">
        <v>2917</v>
      </c>
      <c r="D908" s="6"/>
      <c r="E908" s="5">
        <v>915661.0</v>
      </c>
      <c r="F908" s="5">
        <v>916782.0</v>
      </c>
      <c r="G908" s="5"/>
      <c r="H908" s="5" t="s">
        <v>2918</v>
      </c>
      <c r="I908" s="5" t="s">
        <v>2919</v>
      </c>
      <c r="J908" s="7" t="str">
        <f t="shared" si="177"/>
        <v>Chain et al. 2005. Infect Immun. 73:8353-61</v>
      </c>
      <c r="K908" s="8" t="str">
        <f t="shared" si="178"/>
        <v>Brucella abortus 2308; accesion number NC_007618</v>
      </c>
      <c r="L908" s="3"/>
      <c r="M908" s="3"/>
      <c r="N908" s="3"/>
      <c r="O908" s="3"/>
      <c r="P908" s="3"/>
      <c r="Q908" s="3"/>
      <c r="R908" s="3"/>
      <c r="S908" s="3"/>
      <c r="T908" s="3"/>
      <c r="U908" s="3"/>
      <c r="V908" s="3"/>
      <c r="W908" s="3"/>
      <c r="X908" s="3"/>
      <c r="Y908" s="3"/>
      <c r="Z908" s="3"/>
    </row>
    <row r="909" ht="30.0" customHeight="1">
      <c r="A909" s="5" t="s">
        <v>2920</v>
      </c>
      <c r="B909" s="5" t="s">
        <v>2921</v>
      </c>
      <c r="C909" s="5" t="s">
        <v>2922</v>
      </c>
      <c r="D909" s="6"/>
      <c r="E909" s="5">
        <v>916779.0</v>
      </c>
      <c r="F909" s="5">
        <v>917111.0</v>
      </c>
      <c r="G909" s="5" t="s">
        <v>35</v>
      </c>
      <c r="H909" s="5" t="s">
        <v>2463</v>
      </c>
      <c r="I909" s="5"/>
      <c r="J909" s="7" t="str">
        <f t="shared" si="177"/>
        <v>Chain et al. 2005. Infect Immun. 73:8353-61</v>
      </c>
      <c r="K909" s="8" t="str">
        <f t="shared" si="178"/>
        <v>Brucella abortus 2308; accesion number NC_007618</v>
      </c>
      <c r="L909" s="3"/>
      <c r="M909" s="3"/>
      <c r="N909" s="3"/>
      <c r="O909" s="3"/>
      <c r="P909" s="3"/>
      <c r="Q909" s="3"/>
      <c r="R909" s="3"/>
      <c r="S909" s="3"/>
      <c r="T909" s="3"/>
      <c r="U909" s="3"/>
      <c r="V909" s="3"/>
      <c r="W909" s="3"/>
      <c r="X909" s="3"/>
      <c r="Y909" s="3"/>
      <c r="Z909" s="3"/>
    </row>
    <row r="910" ht="30.0" customHeight="1">
      <c r="A910" s="5" t="s">
        <v>2923</v>
      </c>
      <c r="B910" s="5" t="s">
        <v>2923</v>
      </c>
      <c r="C910" s="5" t="s">
        <v>2924</v>
      </c>
      <c r="D910" s="6"/>
      <c r="E910" s="5">
        <v>917223.0</v>
      </c>
      <c r="F910" s="5">
        <v>917897.0</v>
      </c>
      <c r="G910" s="5" t="s">
        <v>35</v>
      </c>
      <c r="H910" s="5" t="s">
        <v>211</v>
      </c>
      <c r="I910" s="5"/>
      <c r="J910" s="7" t="str">
        <f t="shared" si="177"/>
        <v>Chain et al. 2005. Infect Immun. 73:8353-61</v>
      </c>
      <c r="K910" s="8" t="str">
        <f t="shared" si="178"/>
        <v>Brucella abortus 2308; accesion number NC_007618</v>
      </c>
      <c r="L910" s="3"/>
      <c r="M910" s="3"/>
      <c r="N910" s="3"/>
      <c r="O910" s="3"/>
      <c r="P910" s="3"/>
      <c r="Q910" s="3"/>
      <c r="R910" s="3"/>
      <c r="S910" s="3"/>
      <c r="T910" s="3"/>
      <c r="U910" s="3"/>
      <c r="V910" s="3"/>
      <c r="W910" s="3"/>
      <c r="X910" s="3"/>
      <c r="Y910" s="3"/>
      <c r="Z910" s="3"/>
    </row>
    <row r="911" ht="30.0" customHeight="1">
      <c r="A911" s="5" t="s">
        <v>2925</v>
      </c>
      <c r="B911" s="5" t="s">
        <v>2925</v>
      </c>
      <c r="C911" s="5" t="s">
        <v>2926</v>
      </c>
      <c r="D911" s="6"/>
      <c r="E911" s="5">
        <v>918102.0</v>
      </c>
      <c r="F911" s="5">
        <v>919280.0</v>
      </c>
      <c r="G911" s="5"/>
      <c r="H911" s="5" t="s">
        <v>2927</v>
      </c>
      <c r="I911" s="5"/>
      <c r="J911" s="7" t="str">
        <f t="shared" si="177"/>
        <v>Chain et al. 2005. Infect Immun. 73:8353-61</v>
      </c>
      <c r="K911" s="8" t="str">
        <f t="shared" si="178"/>
        <v>Brucella abortus 2308; accesion number NC_007618</v>
      </c>
      <c r="L911" s="3"/>
      <c r="M911" s="3"/>
      <c r="N911" s="3"/>
      <c r="O911" s="3"/>
      <c r="P911" s="3"/>
      <c r="Q911" s="3"/>
      <c r="R911" s="3"/>
      <c r="S911" s="3"/>
      <c r="T911" s="3"/>
      <c r="U911" s="3"/>
      <c r="V911" s="3"/>
      <c r="W911" s="3"/>
      <c r="X911" s="3"/>
      <c r="Y911" s="3"/>
      <c r="Z911" s="3"/>
    </row>
    <row r="912" ht="30.0" customHeight="1">
      <c r="A912" s="5" t="s">
        <v>2928</v>
      </c>
      <c r="B912" s="5" t="s">
        <v>2929</v>
      </c>
      <c r="C912" s="5" t="s">
        <v>2930</v>
      </c>
      <c r="D912" s="6"/>
      <c r="E912" s="5">
        <v>919461.0</v>
      </c>
      <c r="F912" s="5">
        <v>920984.0</v>
      </c>
      <c r="G912" s="5"/>
      <c r="H912" s="5" t="s">
        <v>2931</v>
      </c>
      <c r="I912" s="5" t="s">
        <v>2932</v>
      </c>
      <c r="J912" s="7" t="str">
        <f t="shared" si="177"/>
        <v>Chain et al. 2005. Infect Immun. 73:8353-61</v>
      </c>
      <c r="K912" s="8" t="str">
        <f t="shared" si="178"/>
        <v>Brucella abortus 2308; accesion number NC_007618</v>
      </c>
      <c r="L912" s="3"/>
      <c r="M912" s="3"/>
      <c r="N912" s="3"/>
      <c r="O912" s="3"/>
      <c r="P912" s="3"/>
      <c r="Q912" s="3"/>
      <c r="R912" s="3"/>
      <c r="S912" s="3"/>
      <c r="T912" s="3"/>
      <c r="U912" s="3"/>
      <c r="V912" s="3"/>
      <c r="W912" s="3"/>
      <c r="X912" s="3"/>
      <c r="Y912" s="3"/>
      <c r="Z912" s="3"/>
    </row>
    <row r="913" ht="30.0" customHeight="1">
      <c r="A913" s="5" t="s">
        <v>2933</v>
      </c>
      <c r="B913" s="5" t="s">
        <v>2934</v>
      </c>
      <c r="C913" s="5" t="s">
        <v>2935</v>
      </c>
      <c r="D913" s="6"/>
      <c r="E913" s="5">
        <v>921052.0</v>
      </c>
      <c r="F913" s="5">
        <v>921807.0</v>
      </c>
      <c r="G913" s="5"/>
      <c r="H913" s="5" t="s">
        <v>39</v>
      </c>
      <c r="I913" s="5"/>
      <c r="J913" s="8" t="str">
        <f>HYPERLINK("http://www.ncbi.nlm.nih.gov/pubmed/?term=20462421","Lamontagne et al. 2010. BMC Genomics. 11:300")</f>
        <v>Lamontagne et al. 2010. BMC Genomics. 11:300</v>
      </c>
      <c r="K913" s="9"/>
      <c r="L913" s="3"/>
      <c r="M913" s="3"/>
      <c r="N913" s="3"/>
      <c r="O913" s="3"/>
      <c r="P913" s="3"/>
      <c r="Q913" s="3"/>
      <c r="R913" s="3"/>
      <c r="S913" s="3"/>
      <c r="T913" s="3"/>
      <c r="U913" s="3"/>
      <c r="V913" s="3"/>
      <c r="W913" s="3"/>
      <c r="X913" s="3"/>
      <c r="Y913" s="3"/>
      <c r="Z913" s="3"/>
    </row>
    <row r="914" ht="30.0" customHeight="1">
      <c r="A914" s="5" t="s">
        <v>2936</v>
      </c>
      <c r="B914" s="5" t="s">
        <v>2936</v>
      </c>
      <c r="C914" s="5" t="s">
        <v>2937</v>
      </c>
      <c r="D914" s="6"/>
      <c r="E914" s="5">
        <v>921821.0</v>
      </c>
      <c r="F914" s="5">
        <v>923098.0</v>
      </c>
      <c r="G914" s="5"/>
      <c r="H914" s="5" t="s">
        <v>52</v>
      </c>
      <c r="I914" s="5"/>
      <c r="J914" s="7" t="str">
        <f t="shared" ref="J914:J918" si="179">HYPERLINK("http://www.ncbi.nlm.nih.gov/pubmed/?term=16299333","Chain et al. 2005. Infect Immun. 73:8353-61")</f>
        <v>Chain et al. 2005. Infect Immun. 73:8353-61</v>
      </c>
      <c r="K914" s="8" t="str">
        <f t="shared" ref="K914:K918" si="180">HYPERLINK("http://www.ncbi.nlm.nih.gov/nuccore/NC_007618","Brucella abortus 2308; accesion number NC_007618")</f>
        <v>Brucella abortus 2308; accesion number NC_007618</v>
      </c>
      <c r="L914" s="3"/>
      <c r="M914" s="3"/>
      <c r="N914" s="3"/>
      <c r="O914" s="3"/>
      <c r="P914" s="3"/>
      <c r="Q914" s="3"/>
      <c r="R914" s="3"/>
      <c r="S914" s="3"/>
      <c r="T914" s="3"/>
      <c r="U914" s="3"/>
      <c r="V914" s="3"/>
      <c r="W914" s="3"/>
      <c r="X914" s="3"/>
      <c r="Y914" s="3"/>
      <c r="Z914" s="3"/>
    </row>
    <row r="915" ht="30.0" customHeight="1">
      <c r="A915" s="5" t="s">
        <v>2938</v>
      </c>
      <c r="B915" s="5" t="s">
        <v>2938</v>
      </c>
      <c r="C915" s="5" t="s">
        <v>2939</v>
      </c>
      <c r="D915" s="6"/>
      <c r="E915" s="5">
        <v>923180.0</v>
      </c>
      <c r="F915" s="5">
        <v>924424.0</v>
      </c>
      <c r="G915" s="5"/>
      <c r="H915" s="5" t="s">
        <v>2927</v>
      </c>
      <c r="I915" s="5"/>
      <c r="J915" s="7" t="str">
        <f t="shared" si="179"/>
        <v>Chain et al. 2005. Infect Immun. 73:8353-61</v>
      </c>
      <c r="K915" s="8" t="str">
        <f t="shared" si="180"/>
        <v>Brucella abortus 2308; accesion number NC_007618</v>
      </c>
      <c r="L915" s="3"/>
      <c r="M915" s="3"/>
      <c r="N915" s="3"/>
      <c r="O915" s="3"/>
      <c r="P915" s="3"/>
      <c r="Q915" s="3"/>
      <c r="R915" s="3"/>
      <c r="S915" s="3"/>
      <c r="T915" s="3"/>
      <c r="U915" s="3"/>
      <c r="V915" s="3"/>
      <c r="W915" s="3"/>
      <c r="X915" s="3"/>
      <c r="Y915" s="3"/>
      <c r="Z915" s="3"/>
    </row>
    <row r="916" ht="30.0" customHeight="1">
      <c r="A916" s="5" t="s">
        <v>2940</v>
      </c>
      <c r="B916" s="5" t="s">
        <v>2940</v>
      </c>
      <c r="C916" s="5" t="s">
        <v>2941</v>
      </c>
      <c r="D916" s="6"/>
      <c r="E916" s="5">
        <v>924421.0</v>
      </c>
      <c r="F916" s="5">
        <v>924840.0</v>
      </c>
      <c r="G916" s="5"/>
      <c r="H916" s="5" t="s">
        <v>52</v>
      </c>
      <c r="I916" s="5"/>
      <c r="J916" s="7" t="str">
        <f t="shared" si="179"/>
        <v>Chain et al. 2005. Infect Immun. 73:8353-61</v>
      </c>
      <c r="K916" s="8" t="str">
        <f t="shared" si="180"/>
        <v>Brucella abortus 2308; accesion number NC_007618</v>
      </c>
      <c r="L916" s="3"/>
      <c r="M916" s="3"/>
      <c r="N916" s="3"/>
      <c r="O916" s="3"/>
      <c r="P916" s="3"/>
      <c r="Q916" s="3"/>
      <c r="R916" s="3"/>
      <c r="S916" s="3"/>
      <c r="T916" s="3"/>
      <c r="U916" s="3"/>
      <c r="V916" s="3"/>
      <c r="W916" s="3"/>
      <c r="X916" s="3"/>
      <c r="Y916" s="3"/>
      <c r="Z916" s="3"/>
    </row>
    <row r="917" ht="30.0" customHeight="1">
      <c r="A917" s="5" t="s">
        <v>2942</v>
      </c>
      <c r="B917" s="5" t="s">
        <v>2942</v>
      </c>
      <c r="C917" s="5" t="s">
        <v>2943</v>
      </c>
      <c r="D917" s="6"/>
      <c r="E917" s="5">
        <v>924874.0</v>
      </c>
      <c r="F917" s="5">
        <v>925845.0</v>
      </c>
      <c r="G917" s="5" t="s">
        <v>35</v>
      </c>
      <c r="H917" s="5" t="s">
        <v>382</v>
      </c>
      <c r="I917" s="5"/>
      <c r="J917" s="7" t="str">
        <f t="shared" si="179"/>
        <v>Chain et al. 2005. Infect Immun. 73:8353-61</v>
      </c>
      <c r="K917" s="8" t="str">
        <f t="shared" si="180"/>
        <v>Brucella abortus 2308; accesion number NC_007618</v>
      </c>
      <c r="L917" s="3"/>
      <c r="M917" s="3"/>
      <c r="N917" s="3"/>
      <c r="O917" s="3"/>
      <c r="P917" s="3"/>
      <c r="Q917" s="3"/>
      <c r="R917" s="3"/>
      <c r="S917" s="3"/>
      <c r="T917" s="3"/>
      <c r="U917" s="3"/>
      <c r="V917" s="3"/>
      <c r="W917" s="3"/>
      <c r="X917" s="3"/>
      <c r="Y917" s="3"/>
      <c r="Z917" s="3"/>
    </row>
    <row r="918" ht="30.0" customHeight="1">
      <c r="A918" s="5" t="s">
        <v>2944</v>
      </c>
      <c r="B918" s="5" t="s">
        <v>2945</v>
      </c>
      <c r="C918" s="5" t="s">
        <v>2946</v>
      </c>
      <c r="D918" s="6"/>
      <c r="E918" s="5">
        <v>926248.0</v>
      </c>
      <c r="F918" s="5">
        <v>927045.0</v>
      </c>
      <c r="G918" s="5"/>
      <c r="H918" s="5" t="s">
        <v>2947</v>
      </c>
      <c r="I918" s="5" t="s">
        <v>2948</v>
      </c>
      <c r="J918" s="7" t="str">
        <f t="shared" si="179"/>
        <v>Chain et al. 2005. Infect Immun. 73:8353-61</v>
      </c>
      <c r="K918" s="8" t="str">
        <f t="shared" si="180"/>
        <v>Brucella abortus 2308; accesion number NC_007618</v>
      </c>
      <c r="L918" s="3"/>
      <c r="M918" s="3"/>
      <c r="N918" s="3"/>
      <c r="O918" s="3"/>
      <c r="P918" s="3"/>
      <c r="Q918" s="3"/>
      <c r="R918" s="3"/>
      <c r="S918" s="3"/>
      <c r="T918" s="3"/>
      <c r="U918" s="3"/>
      <c r="V918" s="3"/>
      <c r="W918" s="3"/>
      <c r="X918" s="3"/>
      <c r="Y918" s="3"/>
      <c r="Z918" s="3"/>
    </row>
    <row r="919" ht="30.0" customHeight="1">
      <c r="A919" s="5" t="s">
        <v>2949</v>
      </c>
      <c r="B919" s="5" t="s">
        <v>2950</v>
      </c>
      <c r="C919" s="5" t="s">
        <v>2951</v>
      </c>
      <c r="D919" s="6"/>
      <c r="E919" s="5">
        <v>927373.0</v>
      </c>
      <c r="F919" s="5">
        <v>928821.0</v>
      </c>
      <c r="G919" s="5"/>
      <c r="H919" s="5" t="s">
        <v>405</v>
      </c>
      <c r="I919" s="5"/>
      <c r="J919" s="8" t="str">
        <f>HYPERLINK("http://www.ncbi.nlm.nih.gov/pubmed/?term=20462421","Lamontagne et al. 2010. BMC Genomics. 11:300")</f>
        <v>Lamontagne et al. 2010. BMC Genomics. 11:300</v>
      </c>
      <c r="K919" s="9"/>
      <c r="L919" s="3"/>
      <c r="M919" s="3"/>
      <c r="N919" s="3"/>
      <c r="O919" s="3"/>
      <c r="P919" s="3"/>
      <c r="Q919" s="3"/>
      <c r="R919" s="3"/>
      <c r="S919" s="3"/>
      <c r="T919" s="3"/>
      <c r="U919" s="3"/>
      <c r="V919" s="3"/>
      <c r="W919" s="3"/>
      <c r="X919" s="3"/>
      <c r="Y919" s="3"/>
      <c r="Z919" s="3"/>
    </row>
    <row r="920" ht="30.0" customHeight="1">
      <c r="A920" s="5" t="s">
        <v>2952</v>
      </c>
      <c r="B920" s="5" t="s">
        <v>2952</v>
      </c>
      <c r="C920" s="5" t="s">
        <v>2953</v>
      </c>
      <c r="D920" s="6"/>
      <c r="E920" s="5">
        <v>929058.0</v>
      </c>
      <c r="F920" s="5">
        <v>929438.0</v>
      </c>
      <c r="G920" s="5" t="s">
        <v>35</v>
      </c>
      <c r="H920" s="5" t="s">
        <v>52</v>
      </c>
      <c r="I920" s="5"/>
      <c r="J920" s="7" t="str">
        <f>HYPERLINK("http://www.ncbi.nlm.nih.gov/pubmed/?term=16299333","Chain et al. 2005. Infect Immun. 73:8353-61")</f>
        <v>Chain et al. 2005. Infect Immun. 73:8353-61</v>
      </c>
      <c r="K920" s="8" t="str">
        <f>HYPERLINK("http://www.ncbi.nlm.nih.gov/nuccore/NC_007618","Brucella abortus 2308; accesion number NC_007618")</f>
        <v>Brucella abortus 2308; accesion number NC_007618</v>
      </c>
      <c r="L920" s="3"/>
      <c r="M920" s="3"/>
      <c r="N920" s="3"/>
      <c r="O920" s="3"/>
      <c r="P920" s="3"/>
      <c r="Q920" s="3"/>
      <c r="R920" s="3"/>
      <c r="S920" s="3"/>
      <c r="T920" s="3"/>
      <c r="U920" s="3"/>
      <c r="V920" s="3"/>
      <c r="W920" s="3"/>
      <c r="X920" s="3"/>
      <c r="Y920" s="3"/>
      <c r="Z920" s="3"/>
    </row>
    <row r="921" ht="30.0" customHeight="1">
      <c r="A921" s="5" t="s">
        <v>2954</v>
      </c>
      <c r="B921" s="5" t="s">
        <v>2954</v>
      </c>
      <c r="C921" s="5" t="s">
        <v>2955</v>
      </c>
      <c r="D921" s="6" t="s">
        <v>59</v>
      </c>
      <c r="E921" s="5">
        <v>929631.0</v>
      </c>
      <c r="F921" s="5">
        <v>930147.0</v>
      </c>
      <c r="G921" s="5"/>
      <c r="H921" s="5"/>
      <c r="I921" s="5" t="s">
        <v>2956</v>
      </c>
      <c r="J921" s="11" t="str">
        <f>HYPERLINK("http://www.ncbi.nlm.nih.gov/nuccore/NC_004310.3","Brucella suis 1330 genome; accesion number NC_004310")</f>
        <v>Brucella suis 1330 genome; accesion number NC_004310</v>
      </c>
      <c r="K921" s="11" t="str">
        <f>HYPERLINK("http://www.ncbi.nlm.nih.gov/nuccore/17986284","Brucella melitensis 16M accession number NC_003317")</f>
        <v>Brucella melitensis 16M accession number NC_003317</v>
      </c>
      <c r="L921" s="3"/>
      <c r="M921" s="3"/>
      <c r="N921" s="3"/>
      <c r="O921" s="3"/>
      <c r="P921" s="3"/>
      <c r="Q921" s="3"/>
      <c r="R921" s="3"/>
      <c r="S921" s="3"/>
      <c r="T921" s="3"/>
      <c r="U921" s="3"/>
      <c r="V921" s="3"/>
      <c r="W921" s="3"/>
      <c r="X921" s="3"/>
      <c r="Y921" s="3"/>
      <c r="Z921" s="3"/>
    </row>
    <row r="922" ht="30.0" customHeight="1">
      <c r="A922" s="5" t="s">
        <v>2957</v>
      </c>
      <c r="B922" s="5" t="s">
        <v>2957</v>
      </c>
      <c r="C922" s="5" t="s">
        <v>2958</v>
      </c>
      <c r="D922" s="6"/>
      <c r="E922" s="5">
        <v>930132.0</v>
      </c>
      <c r="F922" s="5">
        <v>930224.0</v>
      </c>
      <c r="G922" s="5"/>
      <c r="H922" s="5" t="s">
        <v>52</v>
      </c>
      <c r="I922" s="5"/>
      <c r="J922" s="7" t="str">
        <f t="shared" ref="J922:J930" si="181">HYPERLINK("http://www.ncbi.nlm.nih.gov/pubmed/?term=16299333","Chain et al. 2005. Infect Immun. 73:8353-61")</f>
        <v>Chain et al. 2005. Infect Immun. 73:8353-61</v>
      </c>
      <c r="K922" s="8" t="str">
        <f t="shared" ref="K922:K930" si="182">HYPERLINK("http://www.ncbi.nlm.nih.gov/nuccore/NC_007618","Brucella abortus 2308; accesion number NC_007618")</f>
        <v>Brucella abortus 2308; accesion number NC_007618</v>
      </c>
      <c r="L922" s="3"/>
      <c r="M922" s="3"/>
      <c r="N922" s="3"/>
      <c r="O922" s="3"/>
      <c r="P922" s="3"/>
      <c r="Q922" s="3"/>
      <c r="R922" s="3"/>
      <c r="S922" s="3"/>
      <c r="T922" s="3"/>
      <c r="U922" s="3"/>
      <c r="V922" s="3"/>
      <c r="W922" s="3"/>
      <c r="X922" s="3"/>
      <c r="Y922" s="3"/>
      <c r="Z922" s="3"/>
    </row>
    <row r="923" ht="30.0" customHeight="1">
      <c r="A923" s="5" t="s">
        <v>2959</v>
      </c>
      <c r="B923" s="5" t="s">
        <v>2959</v>
      </c>
      <c r="C923" s="5" t="s">
        <v>2960</v>
      </c>
      <c r="D923" s="6"/>
      <c r="E923" s="5">
        <v>930228.0</v>
      </c>
      <c r="F923" s="5">
        <v>930428.0</v>
      </c>
      <c r="G923" s="5"/>
      <c r="H923" s="5" t="s">
        <v>2961</v>
      </c>
      <c r="I923" s="5"/>
      <c r="J923" s="7" t="str">
        <f t="shared" si="181"/>
        <v>Chain et al. 2005. Infect Immun. 73:8353-61</v>
      </c>
      <c r="K923" s="8" t="str">
        <f t="shared" si="182"/>
        <v>Brucella abortus 2308; accesion number NC_007618</v>
      </c>
      <c r="L923" s="3"/>
      <c r="M923" s="3"/>
      <c r="N923" s="3"/>
      <c r="O923" s="3"/>
      <c r="P923" s="3"/>
      <c r="Q923" s="3"/>
      <c r="R923" s="3"/>
      <c r="S923" s="3"/>
      <c r="T923" s="3"/>
      <c r="U923" s="3"/>
      <c r="V923" s="3"/>
      <c r="W923" s="3"/>
      <c r="X923" s="3"/>
      <c r="Y923" s="3"/>
      <c r="Z923" s="3"/>
    </row>
    <row r="924" ht="30.0" customHeight="1">
      <c r="A924" s="5" t="s">
        <v>2962</v>
      </c>
      <c r="B924" s="5" t="s">
        <v>2962</v>
      </c>
      <c r="C924" s="5" t="s">
        <v>2963</v>
      </c>
      <c r="D924" s="6"/>
      <c r="E924" s="5">
        <v>930579.0</v>
      </c>
      <c r="F924" s="5">
        <v>930761.0</v>
      </c>
      <c r="G924" s="5"/>
      <c r="H924" s="5" t="s">
        <v>52</v>
      </c>
      <c r="I924" s="5"/>
      <c r="J924" s="7" t="str">
        <f t="shared" si="181"/>
        <v>Chain et al. 2005. Infect Immun. 73:8353-61</v>
      </c>
      <c r="K924" s="8" t="str">
        <f t="shared" si="182"/>
        <v>Brucella abortus 2308; accesion number NC_007618</v>
      </c>
      <c r="L924" s="3"/>
      <c r="M924" s="3"/>
      <c r="N924" s="3"/>
      <c r="O924" s="3"/>
      <c r="P924" s="3"/>
      <c r="Q924" s="3"/>
      <c r="R924" s="3"/>
      <c r="S924" s="3"/>
      <c r="T924" s="3"/>
      <c r="U924" s="3"/>
      <c r="V924" s="3"/>
      <c r="W924" s="3"/>
      <c r="X924" s="3"/>
      <c r="Y924" s="3"/>
      <c r="Z924" s="3"/>
    </row>
    <row r="925" ht="30.0" customHeight="1">
      <c r="A925" s="5" t="s">
        <v>2964</v>
      </c>
      <c r="B925" s="5" t="s">
        <v>2964</v>
      </c>
      <c r="C925" s="5" t="s">
        <v>2965</v>
      </c>
      <c r="D925" s="6"/>
      <c r="E925" s="5">
        <v>930755.0</v>
      </c>
      <c r="F925" s="5">
        <v>931423.0</v>
      </c>
      <c r="G925" s="5"/>
      <c r="H925" s="5" t="s">
        <v>2966</v>
      </c>
      <c r="I925" s="5"/>
      <c r="J925" s="7" t="str">
        <f t="shared" si="181"/>
        <v>Chain et al. 2005. Infect Immun. 73:8353-61</v>
      </c>
      <c r="K925" s="8" t="str">
        <f t="shared" si="182"/>
        <v>Brucella abortus 2308; accesion number NC_007618</v>
      </c>
      <c r="L925" s="3"/>
      <c r="M925" s="3"/>
      <c r="N925" s="3"/>
      <c r="O925" s="3"/>
      <c r="P925" s="3"/>
      <c r="Q925" s="3"/>
      <c r="R925" s="3"/>
      <c r="S925" s="3"/>
      <c r="T925" s="3"/>
      <c r="U925" s="3"/>
      <c r="V925" s="3"/>
      <c r="W925" s="3"/>
      <c r="X925" s="3"/>
      <c r="Y925" s="3"/>
      <c r="Z925" s="3"/>
    </row>
    <row r="926" ht="30.0" customHeight="1">
      <c r="A926" s="5" t="s">
        <v>2967</v>
      </c>
      <c r="B926" s="5" t="s">
        <v>2967</v>
      </c>
      <c r="C926" s="5" t="s">
        <v>2968</v>
      </c>
      <c r="D926" s="6"/>
      <c r="E926" s="5">
        <v>931562.0</v>
      </c>
      <c r="F926" s="5">
        <v>932932.0</v>
      </c>
      <c r="G926" s="5"/>
      <c r="H926" s="5" t="s">
        <v>2969</v>
      </c>
      <c r="I926" s="5"/>
      <c r="J926" s="7" t="str">
        <f t="shared" si="181"/>
        <v>Chain et al. 2005. Infect Immun. 73:8353-61</v>
      </c>
      <c r="K926" s="8" t="str">
        <f t="shared" si="182"/>
        <v>Brucella abortus 2308; accesion number NC_007618</v>
      </c>
      <c r="L926" s="3"/>
      <c r="M926" s="3"/>
      <c r="N926" s="3"/>
      <c r="O926" s="3"/>
      <c r="P926" s="3"/>
      <c r="Q926" s="3"/>
      <c r="R926" s="3"/>
      <c r="S926" s="3"/>
      <c r="T926" s="3"/>
      <c r="U926" s="3"/>
      <c r="V926" s="3"/>
      <c r="W926" s="3"/>
      <c r="X926" s="3"/>
      <c r="Y926" s="3"/>
      <c r="Z926" s="3"/>
    </row>
    <row r="927" ht="30.0" customHeight="1">
      <c r="A927" s="5" t="s">
        <v>2970</v>
      </c>
      <c r="B927" s="5" t="s">
        <v>2970</v>
      </c>
      <c r="C927" s="5" t="s">
        <v>2971</v>
      </c>
      <c r="D927" s="6"/>
      <c r="E927" s="5">
        <v>933182.0</v>
      </c>
      <c r="F927" s="5">
        <v>933913.0</v>
      </c>
      <c r="G927" s="5"/>
      <c r="H927" s="5" t="s">
        <v>52</v>
      </c>
      <c r="I927" s="5"/>
      <c r="J927" s="7" t="str">
        <f t="shared" si="181"/>
        <v>Chain et al. 2005. Infect Immun. 73:8353-61</v>
      </c>
      <c r="K927" s="8" t="str">
        <f t="shared" si="182"/>
        <v>Brucella abortus 2308; accesion number NC_007618</v>
      </c>
      <c r="L927" s="3"/>
      <c r="M927" s="3"/>
      <c r="N927" s="3"/>
      <c r="O927" s="3"/>
      <c r="P927" s="3"/>
      <c r="Q927" s="3"/>
      <c r="R927" s="3"/>
      <c r="S927" s="3"/>
      <c r="T927" s="3"/>
      <c r="U927" s="3"/>
      <c r="V927" s="3"/>
      <c r="W927" s="3"/>
      <c r="X927" s="3"/>
      <c r="Y927" s="3"/>
      <c r="Z927" s="3"/>
    </row>
    <row r="928" ht="30.0" customHeight="1">
      <c r="A928" s="5" t="s">
        <v>2972</v>
      </c>
      <c r="B928" s="5" t="s">
        <v>2973</v>
      </c>
      <c r="C928" s="5" t="s">
        <v>2974</v>
      </c>
      <c r="D928" s="6"/>
      <c r="E928" s="5">
        <v>934204.0</v>
      </c>
      <c r="F928" s="5">
        <v>936936.0</v>
      </c>
      <c r="G928" s="5"/>
      <c r="H928" s="5" t="s">
        <v>2975</v>
      </c>
      <c r="I928" s="5" t="s">
        <v>2976</v>
      </c>
      <c r="J928" s="7" t="str">
        <f t="shared" si="181"/>
        <v>Chain et al. 2005. Infect Immun. 73:8353-61</v>
      </c>
      <c r="K928" s="8" t="str">
        <f t="shared" si="182"/>
        <v>Brucella abortus 2308; accesion number NC_007618</v>
      </c>
      <c r="L928" s="3"/>
      <c r="M928" s="3"/>
      <c r="N928" s="3"/>
      <c r="O928" s="3"/>
      <c r="P928" s="3"/>
      <c r="Q928" s="3"/>
      <c r="R928" s="3"/>
      <c r="S928" s="3"/>
      <c r="T928" s="3"/>
      <c r="U928" s="3"/>
      <c r="V928" s="3"/>
      <c r="W928" s="3"/>
      <c r="X928" s="3"/>
      <c r="Y928" s="3"/>
      <c r="Z928" s="3"/>
    </row>
    <row r="929" ht="30.0" customHeight="1">
      <c r="A929" s="5" t="s">
        <v>2977</v>
      </c>
      <c r="B929" s="5" t="s">
        <v>2977</v>
      </c>
      <c r="C929" s="5" t="s">
        <v>2978</v>
      </c>
      <c r="D929" s="6" t="s">
        <v>59</v>
      </c>
      <c r="E929" s="5">
        <v>937300.0</v>
      </c>
      <c r="F929" s="5">
        <v>937629.0</v>
      </c>
      <c r="G929" s="5"/>
      <c r="H929" s="5"/>
      <c r="I929" s="5" t="s">
        <v>2979</v>
      </c>
      <c r="J929" s="7" t="str">
        <f t="shared" si="181"/>
        <v>Chain et al. 2005. Infect Immun. 73:8353-61</v>
      </c>
      <c r="K929" s="8" t="str">
        <f t="shared" si="182"/>
        <v>Brucella abortus 2308; accesion number NC_007618</v>
      </c>
      <c r="L929" s="3"/>
      <c r="M929" s="3"/>
      <c r="N929" s="3"/>
      <c r="O929" s="3"/>
      <c r="P929" s="3"/>
      <c r="Q929" s="3"/>
      <c r="R929" s="3"/>
      <c r="S929" s="3"/>
      <c r="T929" s="3"/>
      <c r="U929" s="3"/>
      <c r="V929" s="3"/>
      <c r="W929" s="3"/>
      <c r="X929" s="3"/>
      <c r="Y929" s="3"/>
      <c r="Z929" s="3"/>
    </row>
    <row r="930" ht="30.0" customHeight="1">
      <c r="A930" s="5" t="s">
        <v>2980</v>
      </c>
      <c r="B930" s="5" t="s">
        <v>2980</v>
      </c>
      <c r="C930" s="5" t="s">
        <v>2981</v>
      </c>
      <c r="D930" s="6"/>
      <c r="E930" s="5">
        <v>937738.0</v>
      </c>
      <c r="F930" s="5">
        <v>938628.0</v>
      </c>
      <c r="G930" s="5"/>
      <c r="H930" s="5" t="s">
        <v>2982</v>
      </c>
      <c r="I930" s="5"/>
      <c r="J930" s="7" t="str">
        <f t="shared" si="181"/>
        <v>Chain et al. 2005. Infect Immun. 73:8353-61</v>
      </c>
      <c r="K930" s="8" t="str">
        <f t="shared" si="182"/>
        <v>Brucella abortus 2308; accesion number NC_007618</v>
      </c>
      <c r="L930" s="3"/>
      <c r="M930" s="3"/>
      <c r="N930" s="3"/>
      <c r="O930" s="3"/>
      <c r="P930" s="3"/>
      <c r="Q930" s="3"/>
      <c r="R930" s="3"/>
      <c r="S930" s="3"/>
      <c r="T930" s="3"/>
      <c r="U930" s="3"/>
      <c r="V930" s="3"/>
      <c r="W930" s="3"/>
      <c r="X930" s="3"/>
      <c r="Y930" s="3"/>
      <c r="Z930" s="3"/>
    </row>
    <row r="931" ht="30.0" customHeight="1">
      <c r="A931" s="5" t="s">
        <v>2983</v>
      </c>
      <c r="B931" s="5" t="s">
        <v>2983</v>
      </c>
      <c r="C931" s="5" t="s">
        <v>2984</v>
      </c>
      <c r="D931" s="6" t="s">
        <v>417</v>
      </c>
      <c r="E931" s="5">
        <v>938704.0</v>
      </c>
      <c r="F931" s="5">
        <v>939566.0</v>
      </c>
      <c r="G931" s="5" t="s">
        <v>35</v>
      </c>
      <c r="H931" s="5"/>
      <c r="I931" s="5" t="s">
        <v>2985</v>
      </c>
      <c r="J931" s="12" t="s">
        <v>81</v>
      </c>
      <c r="K931" s="11" t="str">
        <f>HYPERLINK("http://www.ncbi.nlm.nih.gov/nuccore/17986284","Brucella melitensis 16M accession number NC_003317")</f>
        <v>Brucella melitensis 16M accession number NC_003317</v>
      </c>
      <c r="L931" s="3"/>
      <c r="M931" s="3"/>
      <c r="N931" s="3"/>
      <c r="O931" s="3"/>
      <c r="P931" s="3"/>
      <c r="Q931" s="3"/>
      <c r="R931" s="3"/>
      <c r="S931" s="3"/>
      <c r="T931" s="3"/>
      <c r="U931" s="3"/>
      <c r="V931" s="3"/>
      <c r="W931" s="3"/>
      <c r="X931" s="3"/>
      <c r="Y931" s="3"/>
      <c r="Z931" s="3"/>
    </row>
    <row r="932" ht="30.0" customHeight="1">
      <c r="A932" s="5" t="s">
        <v>2986</v>
      </c>
      <c r="B932" s="5" t="s">
        <v>2986</v>
      </c>
      <c r="C932" s="5" t="s">
        <v>2987</v>
      </c>
      <c r="D932" s="6" t="s">
        <v>417</v>
      </c>
      <c r="E932" s="5">
        <v>939808.0</v>
      </c>
      <c r="F932" s="5">
        <v>940341.0</v>
      </c>
      <c r="G932" s="5" t="s">
        <v>35</v>
      </c>
      <c r="H932" s="5"/>
      <c r="I932" s="5" t="s">
        <v>2988</v>
      </c>
      <c r="J932" s="12" t="s">
        <v>81</v>
      </c>
      <c r="K932" s="3"/>
      <c r="L932" s="3"/>
      <c r="M932" s="3"/>
      <c r="N932" s="3"/>
      <c r="O932" s="3"/>
      <c r="P932" s="3"/>
      <c r="Q932" s="3"/>
      <c r="R932" s="3"/>
      <c r="S932" s="3"/>
      <c r="T932" s="3"/>
      <c r="U932" s="3"/>
      <c r="V932" s="3"/>
      <c r="W932" s="3"/>
      <c r="X932" s="3"/>
      <c r="Y932" s="3"/>
      <c r="Z932" s="3"/>
    </row>
    <row r="933" ht="30.0" customHeight="1">
      <c r="A933" s="5" t="s">
        <v>2989</v>
      </c>
      <c r="B933" s="5" t="s">
        <v>2990</v>
      </c>
      <c r="C933" s="5" t="s">
        <v>2991</v>
      </c>
      <c r="D933" s="6"/>
      <c r="E933" s="5">
        <v>940686.0</v>
      </c>
      <c r="F933" s="5">
        <v>941159.0</v>
      </c>
      <c r="G933" s="5" t="s">
        <v>35</v>
      </c>
      <c r="H933" s="5" t="s">
        <v>2992</v>
      </c>
      <c r="I933" s="5" t="s">
        <v>2993</v>
      </c>
      <c r="J933" s="7" t="str">
        <f t="shared" ref="J933:J936" si="183">HYPERLINK("http://www.ncbi.nlm.nih.gov/pubmed/?term=16299333","Chain et al. 2005. Infect Immun. 73:8353-61")</f>
        <v>Chain et al. 2005. Infect Immun. 73:8353-61</v>
      </c>
      <c r="K933" s="8" t="str">
        <f t="shared" ref="K933:K936" si="184">HYPERLINK("http://www.ncbi.nlm.nih.gov/nuccore/NC_007618","Brucella abortus 2308; accesion number NC_007618")</f>
        <v>Brucella abortus 2308; accesion number NC_007618</v>
      </c>
      <c r="L933" s="3"/>
      <c r="M933" s="3"/>
      <c r="N933" s="3"/>
      <c r="O933" s="3"/>
      <c r="P933" s="3"/>
      <c r="Q933" s="3"/>
      <c r="R933" s="3"/>
      <c r="S933" s="3"/>
      <c r="T933" s="3"/>
      <c r="U933" s="3"/>
      <c r="V933" s="3"/>
      <c r="W933" s="3"/>
      <c r="X933" s="3"/>
      <c r="Y933" s="3"/>
      <c r="Z933" s="3"/>
    </row>
    <row r="934" ht="30.0" customHeight="1">
      <c r="A934" s="5" t="s">
        <v>2994</v>
      </c>
      <c r="B934" s="5" t="s">
        <v>2995</v>
      </c>
      <c r="C934" s="5" t="s">
        <v>2996</v>
      </c>
      <c r="D934" s="6"/>
      <c r="E934" s="5">
        <v>941185.0</v>
      </c>
      <c r="F934" s="5">
        <v>941850.0</v>
      </c>
      <c r="G934" s="5" t="s">
        <v>35</v>
      </c>
      <c r="H934" s="5" t="s">
        <v>2997</v>
      </c>
      <c r="I934" s="5"/>
      <c r="J934" s="7" t="str">
        <f t="shared" si="183"/>
        <v>Chain et al. 2005. Infect Immun. 73:8353-61</v>
      </c>
      <c r="K934" s="8" t="str">
        <f t="shared" si="184"/>
        <v>Brucella abortus 2308; accesion number NC_007618</v>
      </c>
      <c r="L934" s="3"/>
      <c r="M934" s="3"/>
      <c r="N934" s="3"/>
      <c r="O934" s="3"/>
      <c r="P934" s="3"/>
      <c r="Q934" s="3"/>
      <c r="R934" s="3"/>
      <c r="S934" s="3"/>
      <c r="T934" s="3"/>
      <c r="U934" s="3"/>
      <c r="V934" s="3"/>
      <c r="W934" s="3"/>
      <c r="X934" s="3"/>
      <c r="Y934" s="3"/>
      <c r="Z934" s="3"/>
    </row>
    <row r="935" ht="30.0" customHeight="1">
      <c r="A935" s="5" t="s">
        <v>2998</v>
      </c>
      <c r="B935" s="5" t="s">
        <v>2999</v>
      </c>
      <c r="C935" s="5" t="s">
        <v>3000</v>
      </c>
      <c r="D935" s="6"/>
      <c r="E935" s="5">
        <v>942026.0</v>
      </c>
      <c r="F935" s="5">
        <v>943060.0</v>
      </c>
      <c r="G935" s="5" t="s">
        <v>35</v>
      </c>
      <c r="H935" s="5" t="s">
        <v>3001</v>
      </c>
      <c r="I935" s="5" t="s">
        <v>3002</v>
      </c>
      <c r="J935" s="7" t="str">
        <f t="shared" si="183"/>
        <v>Chain et al. 2005. Infect Immun. 73:8353-61</v>
      </c>
      <c r="K935" s="8" t="str">
        <f t="shared" si="184"/>
        <v>Brucella abortus 2308; accesion number NC_007618</v>
      </c>
      <c r="L935" s="3"/>
      <c r="M935" s="3"/>
      <c r="N935" s="3"/>
      <c r="O935" s="3"/>
      <c r="P935" s="3"/>
      <c r="Q935" s="3"/>
      <c r="R935" s="3"/>
      <c r="S935" s="3"/>
      <c r="T935" s="3"/>
      <c r="U935" s="3"/>
      <c r="V935" s="3"/>
      <c r="W935" s="3"/>
      <c r="X935" s="3"/>
      <c r="Y935" s="3"/>
      <c r="Z935" s="3"/>
    </row>
    <row r="936" ht="30.0" customHeight="1">
      <c r="A936" s="5" t="s">
        <v>3003</v>
      </c>
      <c r="B936" s="5" t="s">
        <v>3003</v>
      </c>
      <c r="C936" s="5" t="s">
        <v>3004</v>
      </c>
      <c r="D936" s="6"/>
      <c r="E936" s="5">
        <v>943247.0</v>
      </c>
      <c r="F936" s="5">
        <v>943606.0</v>
      </c>
      <c r="G936" s="5"/>
      <c r="H936" s="5" t="s">
        <v>52</v>
      </c>
      <c r="I936" s="5"/>
      <c r="J936" s="7" t="str">
        <f t="shared" si="183"/>
        <v>Chain et al. 2005. Infect Immun. 73:8353-61</v>
      </c>
      <c r="K936" s="8" t="str">
        <f t="shared" si="184"/>
        <v>Brucella abortus 2308; accesion number NC_007618</v>
      </c>
      <c r="L936" s="3"/>
      <c r="M936" s="3"/>
      <c r="N936" s="3"/>
      <c r="O936" s="3"/>
      <c r="P936" s="3"/>
      <c r="Q936" s="3"/>
      <c r="R936" s="3"/>
      <c r="S936" s="3"/>
      <c r="T936" s="3"/>
      <c r="U936" s="3"/>
      <c r="V936" s="3"/>
      <c r="W936" s="3"/>
      <c r="X936" s="3"/>
      <c r="Y936" s="3"/>
      <c r="Z936" s="3"/>
    </row>
    <row r="937" ht="30.0" customHeight="1">
      <c r="A937" s="5" t="s">
        <v>3005</v>
      </c>
      <c r="B937" s="5" t="s">
        <v>3005</v>
      </c>
      <c r="C937" s="5" t="s">
        <v>3006</v>
      </c>
      <c r="D937" s="6" t="s">
        <v>59</v>
      </c>
      <c r="E937" s="5">
        <v>943674.0</v>
      </c>
      <c r="F937" s="5">
        <v>944779.0</v>
      </c>
      <c r="G937" s="5" t="s">
        <v>35</v>
      </c>
      <c r="H937" s="5"/>
      <c r="I937" s="5" t="s">
        <v>3007</v>
      </c>
      <c r="J937" s="11" t="str">
        <f>HYPERLINK("http://www.ncbi.nlm.nih.gov/nuccore/NC_004310.3","Brucella suis 1330 genome; accesion number NC_004310")</f>
        <v>Brucella suis 1330 genome; accesion number NC_004310</v>
      </c>
      <c r="K937" s="11" t="str">
        <f>HYPERLINK("http://www.ncbi.nlm.nih.gov/nuccore/17986284","Brucella melitensis 16M accession number NC_003317")</f>
        <v>Brucella melitensis 16M accession number NC_003317</v>
      </c>
      <c r="L937" s="3"/>
      <c r="M937" s="3"/>
      <c r="N937" s="3"/>
      <c r="O937" s="3"/>
      <c r="P937" s="3"/>
      <c r="Q937" s="3"/>
      <c r="R937" s="3"/>
      <c r="S937" s="3"/>
      <c r="T937" s="3"/>
      <c r="U937" s="3"/>
      <c r="V937" s="3"/>
      <c r="W937" s="3"/>
      <c r="X937" s="3"/>
      <c r="Y937" s="3"/>
      <c r="Z937" s="3"/>
    </row>
    <row r="938" ht="30.0" customHeight="1">
      <c r="A938" s="5" t="s">
        <v>3008</v>
      </c>
      <c r="B938" s="5" t="s">
        <v>3009</v>
      </c>
      <c r="C938" s="5" t="s">
        <v>3010</v>
      </c>
      <c r="D938" s="6"/>
      <c r="E938" s="5">
        <v>945125.0</v>
      </c>
      <c r="F938" s="5">
        <v>946744.0</v>
      </c>
      <c r="G938" s="5" t="s">
        <v>35</v>
      </c>
      <c r="H938" s="5" t="s">
        <v>3011</v>
      </c>
      <c r="I938" s="5" t="s">
        <v>3012</v>
      </c>
      <c r="J938" s="11" t="str">
        <f>HYPERLINK("http://www.ncbi.nlm.nih.gov/pubmed/20382762","Mignolet et al. 2010. J Bacteriol. 192(12):3235-9.")</f>
        <v>Mignolet et al. 2010. J Bacteriol. 192(12):3235-9.</v>
      </c>
      <c r="K938" s="9"/>
      <c r="L938" s="9"/>
      <c r="M938" s="3"/>
      <c r="N938" s="3"/>
      <c r="O938" s="3"/>
      <c r="P938" s="3"/>
      <c r="Q938" s="3"/>
      <c r="R938" s="3"/>
      <c r="S938" s="3"/>
      <c r="T938" s="3"/>
      <c r="U938" s="3"/>
      <c r="V938" s="3"/>
      <c r="W938" s="3"/>
      <c r="X938" s="3"/>
      <c r="Y938" s="3"/>
      <c r="Z938" s="3"/>
    </row>
    <row r="939" ht="30.0" customHeight="1">
      <c r="A939" s="5" t="s">
        <v>3013</v>
      </c>
      <c r="B939" s="5" t="s">
        <v>3013</v>
      </c>
      <c r="C939" s="5" t="s">
        <v>3014</v>
      </c>
      <c r="D939" s="6" t="s">
        <v>59</v>
      </c>
      <c r="E939" s="5">
        <v>947336.0</v>
      </c>
      <c r="F939" s="5">
        <v>949053.0</v>
      </c>
      <c r="G939" s="5"/>
      <c r="H939" s="5"/>
      <c r="I939" s="5" t="s">
        <v>3015</v>
      </c>
      <c r="J939" s="11" t="str">
        <f>HYPERLINK("http://www.ncbi.nlm.nih.gov/nuccore/NC_004310.3","Brucella suis 1330 genome; accesion number NC_004310")</f>
        <v>Brucella suis 1330 genome; accesion number NC_004310</v>
      </c>
      <c r="K939" s="3"/>
      <c r="L939" s="3"/>
      <c r="M939" s="3"/>
      <c r="N939" s="3"/>
      <c r="O939" s="3"/>
      <c r="P939" s="3"/>
      <c r="Q939" s="3"/>
      <c r="R939" s="3"/>
      <c r="S939" s="3"/>
      <c r="T939" s="3"/>
      <c r="U939" s="3"/>
      <c r="V939" s="3"/>
      <c r="W939" s="3"/>
      <c r="X939" s="3"/>
      <c r="Y939" s="3"/>
      <c r="Z939" s="3"/>
    </row>
    <row r="940" ht="30.0" customHeight="1">
      <c r="A940" s="5" t="s">
        <v>3016</v>
      </c>
      <c r="B940" s="5" t="s">
        <v>3016</v>
      </c>
      <c r="C940" s="5" t="s">
        <v>3017</v>
      </c>
      <c r="D940" s="6"/>
      <c r="E940" s="5">
        <v>949548.0</v>
      </c>
      <c r="F940" s="5">
        <v>949673.0</v>
      </c>
      <c r="G940" s="5" t="s">
        <v>35</v>
      </c>
      <c r="H940" s="5" t="s">
        <v>52</v>
      </c>
      <c r="I940" s="5"/>
      <c r="J940" s="7" t="str">
        <f t="shared" ref="J940:J943" si="185">HYPERLINK("http://www.ncbi.nlm.nih.gov/pubmed/?term=16299333","Chain et al. 2005. Infect Immun. 73:8353-61")</f>
        <v>Chain et al. 2005. Infect Immun. 73:8353-61</v>
      </c>
      <c r="K940" s="8" t="str">
        <f t="shared" ref="K940:K943" si="186">HYPERLINK("http://www.ncbi.nlm.nih.gov/nuccore/NC_007618","Brucella abortus 2308; accesion number NC_007618")</f>
        <v>Brucella abortus 2308; accesion number NC_007618</v>
      </c>
      <c r="L940" s="3"/>
      <c r="M940" s="3"/>
      <c r="N940" s="3"/>
      <c r="O940" s="3"/>
      <c r="P940" s="3"/>
      <c r="Q940" s="3"/>
      <c r="R940" s="3"/>
      <c r="S940" s="3"/>
      <c r="T940" s="3"/>
      <c r="U940" s="3"/>
      <c r="V940" s="3"/>
      <c r="W940" s="3"/>
      <c r="X940" s="3"/>
      <c r="Y940" s="3"/>
      <c r="Z940" s="3"/>
    </row>
    <row r="941" ht="30.0" customHeight="1">
      <c r="A941" s="5" t="s">
        <v>3018</v>
      </c>
      <c r="B941" s="5" t="s">
        <v>3018</v>
      </c>
      <c r="C941" s="5" t="s">
        <v>3019</v>
      </c>
      <c r="D941" s="6"/>
      <c r="E941" s="5">
        <v>949854.0</v>
      </c>
      <c r="F941" s="5">
        <v>950105.0</v>
      </c>
      <c r="G941" s="5" t="s">
        <v>35</v>
      </c>
      <c r="H941" s="5" t="s">
        <v>1427</v>
      </c>
      <c r="I941" s="5"/>
      <c r="J941" s="7" t="str">
        <f t="shared" si="185"/>
        <v>Chain et al. 2005. Infect Immun. 73:8353-61</v>
      </c>
      <c r="K941" s="8" t="str">
        <f t="shared" si="186"/>
        <v>Brucella abortus 2308; accesion number NC_007618</v>
      </c>
      <c r="L941" s="3"/>
      <c r="M941" s="3"/>
      <c r="N941" s="3"/>
      <c r="O941" s="3"/>
      <c r="P941" s="3"/>
      <c r="Q941" s="3"/>
      <c r="R941" s="3"/>
      <c r="S941" s="3"/>
      <c r="T941" s="3"/>
      <c r="U941" s="3"/>
      <c r="V941" s="3"/>
      <c r="W941" s="3"/>
      <c r="X941" s="3"/>
      <c r="Y941" s="3"/>
      <c r="Z941" s="3"/>
    </row>
    <row r="942" ht="30.0" customHeight="1">
      <c r="A942" s="5" t="s">
        <v>3020</v>
      </c>
      <c r="B942" s="5" t="s">
        <v>3020</v>
      </c>
      <c r="C942" s="5" t="s">
        <v>3021</v>
      </c>
      <c r="D942" s="6"/>
      <c r="E942" s="5">
        <v>950260.0</v>
      </c>
      <c r="F942" s="5">
        <v>950421.0</v>
      </c>
      <c r="G942" s="5"/>
      <c r="H942" s="5" t="s">
        <v>52</v>
      </c>
      <c r="I942" s="5"/>
      <c r="J942" s="7" t="str">
        <f t="shared" si="185"/>
        <v>Chain et al. 2005. Infect Immun. 73:8353-61</v>
      </c>
      <c r="K942" s="8" t="str">
        <f t="shared" si="186"/>
        <v>Brucella abortus 2308; accesion number NC_007618</v>
      </c>
      <c r="L942" s="3"/>
      <c r="M942" s="3"/>
      <c r="N942" s="3"/>
      <c r="O942" s="3"/>
      <c r="P942" s="3"/>
      <c r="Q942" s="3"/>
      <c r="R942" s="3"/>
      <c r="S942" s="3"/>
      <c r="T942" s="3"/>
      <c r="U942" s="3"/>
      <c r="V942" s="3"/>
      <c r="W942" s="3"/>
      <c r="X942" s="3"/>
      <c r="Y942" s="3"/>
      <c r="Z942" s="3"/>
    </row>
    <row r="943" ht="30.0" customHeight="1">
      <c r="A943" s="5" t="s">
        <v>3022</v>
      </c>
      <c r="B943" s="5" t="s">
        <v>3022</v>
      </c>
      <c r="C943" s="5" t="s">
        <v>3023</v>
      </c>
      <c r="D943" s="6"/>
      <c r="E943" s="5">
        <v>950614.0</v>
      </c>
      <c r="F943" s="5">
        <v>951639.0</v>
      </c>
      <c r="G943" s="5" t="s">
        <v>35</v>
      </c>
      <c r="H943" s="5" t="s">
        <v>788</v>
      </c>
      <c r="I943" s="5"/>
      <c r="J943" s="7" t="str">
        <f t="shared" si="185"/>
        <v>Chain et al. 2005. Infect Immun. 73:8353-61</v>
      </c>
      <c r="K943" s="8" t="str">
        <f t="shared" si="186"/>
        <v>Brucella abortus 2308; accesion number NC_007618</v>
      </c>
      <c r="L943" s="3"/>
      <c r="M943" s="3"/>
      <c r="N943" s="3"/>
      <c r="O943" s="3"/>
      <c r="P943" s="3"/>
      <c r="Q943" s="3"/>
      <c r="R943" s="3"/>
      <c r="S943" s="3"/>
      <c r="T943" s="3"/>
      <c r="U943" s="3"/>
      <c r="V943" s="3"/>
      <c r="W943" s="3"/>
      <c r="X943" s="3"/>
      <c r="Y943" s="3"/>
      <c r="Z943" s="3"/>
    </row>
    <row r="944" ht="30.0" customHeight="1">
      <c r="A944" s="5" t="s">
        <v>3024</v>
      </c>
      <c r="B944" s="5" t="s">
        <v>3024</v>
      </c>
      <c r="C944" s="5" t="s">
        <v>3025</v>
      </c>
      <c r="D944" s="6" t="s">
        <v>59</v>
      </c>
      <c r="E944" s="5">
        <v>951814.0</v>
      </c>
      <c r="F944" s="5">
        <v>953015.0</v>
      </c>
      <c r="G944" s="5"/>
      <c r="H944" s="5"/>
      <c r="I944" s="5" t="s">
        <v>3026</v>
      </c>
      <c r="J944" s="11" t="str">
        <f>HYPERLINK("http://www.ncbi.nlm.nih.gov/nuccore/NC_004310.3","Brucella suis 1330 genome; accesion number NC_004310")</f>
        <v>Brucella suis 1330 genome; accesion number NC_004310</v>
      </c>
      <c r="K944" s="11" t="str">
        <f>HYPERLINK("http://www.ncbi.nlm.nih.gov/nuccore/17986284","Brucella melitensis 16M accession number NC_003317")</f>
        <v>Brucella melitensis 16M accession number NC_003317</v>
      </c>
      <c r="L944" s="3"/>
      <c r="M944" s="3"/>
      <c r="N944" s="3"/>
      <c r="O944" s="3"/>
      <c r="P944" s="3"/>
      <c r="Q944" s="3"/>
      <c r="R944" s="3"/>
      <c r="S944" s="3"/>
      <c r="T944" s="3"/>
      <c r="U944" s="3"/>
      <c r="V944" s="3"/>
      <c r="W944" s="3"/>
      <c r="X944" s="3"/>
      <c r="Y944" s="3"/>
      <c r="Z944" s="3"/>
    </row>
    <row r="945" ht="30.0" customHeight="1">
      <c r="A945" s="5" t="s">
        <v>3027</v>
      </c>
      <c r="B945" s="5" t="s">
        <v>3027</v>
      </c>
      <c r="C945" s="5" t="s">
        <v>3028</v>
      </c>
      <c r="D945" s="6"/>
      <c r="E945" s="5">
        <v>953012.0</v>
      </c>
      <c r="F945" s="5">
        <v>953242.0</v>
      </c>
      <c r="G945" s="5"/>
      <c r="H945" s="5" t="s">
        <v>52</v>
      </c>
      <c r="I945" s="5"/>
      <c r="J945" s="7" t="str">
        <f t="shared" ref="J945:J946" si="187">HYPERLINK("http://www.ncbi.nlm.nih.gov/pubmed/?term=16299333","Chain et al. 2005. Infect Immun. 73:8353-61")</f>
        <v>Chain et al. 2005. Infect Immun. 73:8353-61</v>
      </c>
      <c r="K945" s="8" t="str">
        <f t="shared" ref="K945:K946" si="188">HYPERLINK("http://www.ncbi.nlm.nih.gov/nuccore/NC_007618","Brucella abortus 2308; accesion number NC_007618")</f>
        <v>Brucella abortus 2308; accesion number NC_007618</v>
      </c>
      <c r="L945" s="3"/>
      <c r="M945" s="3"/>
      <c r="N945" s="3"/>
      <c r="O945" s="3"/>
      <c r="P945" s="3"/>
      <c r="Q945" s="3"/>
      <c r="R945" s="3"/>
      <c r="S945" s="3"/>
      <c r="T945" s="3"/>
      <c r="U945" s="3"/>
      <c r="V945" s="3"/>
      <c r="W945" s="3"/>
      <c r="X945" s="3"/>
      <c r="Y945" s="3"/>
      <c r="Z945" s="3"/>
    </row>
    <row r="946" ht="30.0" customHeight="1">
      <c r="A946" s="5" t="s">
        <v>3029</v>
      </c>
      <c r="B946" s="5" t="s">
        <v>3029</v>
      </c>
      <c r="C946" s="5" t="s">
        <v>3030</v>
      </c>
      <c r="D946" s="6"/>
      <c r="E946" s="5">
        <v>953239.0</v>
      </c>
      <c r="F946" s="5">
        <v>953514.0</v>
      </c>
      <c r="G946" s="5"/>
      <c r="H946" s="5" t="s">
        <v>52</v>
      </c>
      <c r="I946" s="5"/>
      <c r="J946" s="7" t="str">
        <f t="shared" si="187"/>
        <v>Chain et al. 2005. Infect Immun. 73:8353-61</v>
      </c>
      <c r="K946" s="8" t="str">
        <f t="shared" si="188"/>
        <v>Brucella abortus 2308; accesion number NC_007618</v>
      </c>
      <c r="L946" s="3"/>
      <c r="M946" s="3"/>
      <c r="N946" s="3"/>
      <c r="O946" s="3"/>
      <c r="P946" s="3"/>
      <c r="Q946" s="3"/>
      <c r="R946" s="3"/>
      <c r="S946" s="3"/>
      <c r="T946" s="3"/>
      <c r="U946" s="3"/>
      <c r="V946" s="3"/>
      <c r="W946" s="3"/>
      <c r="X946" s="3"/>
      <c r="Y946" s="3"/>
      <c r="Z946" s="3"/>
    </row>
    <row r="947" ht="30.0" customHeight="1">
      <c r="A947" s="5" t="s">
        <v>3031</v>
      </c>
      <c r="B947" s="5" t="s">
        <v>3031</v>
      </c>
      <c r="C947" s="5" t="s">
        <v>3032</v>
      </c>
      <c r="D947" s="6" t="s">
        <v>59</v>
      </c>
      <c r="E947" s="5">
        <v>953537.0</v>
      </c>
      <c r="F947" s="5">
        <v>954124.0</v>
      </c>
      <c r="G947" s="5"/>
      <c r="H947" s="5"/>
      <c r="I947" s="5" t="s">
        <v>3033</v>
      </c>
      <c r="J947" s="11" t="str">
        <f>HYPERLINK("http://www.ncbi.nlm.nih.gov/nuccore/NC_004310.3","Brucella suis 1330 genome; accesion number NC_004310")</f>
        <v>Brucella suis 1330 genome; accesion number NC_004310</v>
      </c>
      <c r="K947" s="11" t="str">
        <f>HYPERLINK("http://www.ncbi.nlm.nih.gov/nuccore/17986284","Brucella melitensis 16M accession number NC_003317")</f>
        <v>Brucella melitensis 16M accession number NC_003317</v>
      </c>
      <c r="L947" s="3"/>
      <c r="M947" s="3"/>
      <c r="N947" s="3"/>
      <c r="O947" s="3"/>
      <c r="P947" s="3"/>
      <c r="Q947" s="3"/>
      <c r="R947" s="3"/>
      <c r="S947" s="3"/>
      <c r="T947" s="3"/>
      <c r="U947" s="3"/>
      <c r="V947" s="3"/>
      <c r="W947" s="3"/>
      <c r="X947" s="3"/>
      <c r="Y947" s="3"/>
      <c r="Z947" s="3"/>
    </row>
    <row r="948" ht="30.0" customHeight="1">
      <c r="A948" s="5" t="s">
        <v>3034</v>
      </c>
      <c r="B948" s="5" t="s">
        <v>3034</v>
      </c>
      <c r="C948" s="5" t="s">
        <v>3035</v>
      </c>
      <c r="D948" s="6" t="s">
        <v>59</v>
      </c>
      <c r="E948" s="5">
        <v>954359.0</v>
      </c>
      <c r="F948" s="5">
        <v>955068.0</v>
      </c>
      <c r="G948" s="5"/>
      <c r="H948" s="5"/>
      <c r="I948" s="5" t="s">
        <v>3036</v>
      </c>
      <c r="J948" s="8" t="str">
        <f>HYPERLINK("https://www.ncbi.nlm.nih.gov/pubmed/12203900","Wagner et al. 2002. Proteomics. 2: 1047-60")</f>
        <v>Wagner et al. 2002. Proteomics. 2: 1047-60</v>
      </c>
      <c r="K948" s="13" t="s">
        <v>154</v>
      </c>
      <c r="L948" s="8" t="str">
        <f>HYPERLINK("https://www.ncbi.nlm.nih.gov/pubmed/12874309","Sahli et al. 2003. Infect Immun. 71:4326-32")</f>
        <v>Sahli et al. 2003. Infect Immun. 71:4326-32</v>
      </c>
      <c r="M948" s="3"/>
      <c r="N948" s="3"/>
      <c r="O948" s="3"/>
      <c r="P948" s="3"/>
      <c r="Q948" s="3"/>
      <c r="R948" s="3"/>
      <c r="S948" s="3"/>
      <c r="T948" s="3"/>
      <c r="U948" s="3"/>
      <c r="V948" s="3"/>
      <c r="W948" s="3"/>
      <c r="X948" s="3"/>
      <c r="Y948" s="3"/>
      <c r="Z948" s="3"/>
    </row>
    <row r="949" ht="30.0" customHeight="1">
      <c r="A949" s="5" t="s">
        <v>3037</v>
      </c>
      <c r="B949" s="5" t="s">
        <v>3037</v>
      </c>
      <c r="C949" s="5" t="s">
        <v>3038</v>
      </c>
      <c r="D949" s="6"/>
      <c r="E949" s="5">
        <v>955416.0</v>
      </c>
      <c r="F949" s="5">
        <v>955586.0</v>
      </c>
      <c r="G949" s="5" t="s">
        <v>35</v>
      </c>
      <c r="H949" s="5" t="s">
        <v>225</v>
      </c>
      <c r="I949" s="5"/>
      <c r="J949" s="8" t="str">
        <f>HYPERLINK("http://www.ncbi.nlm.nih.gov/pubmed/?term=20462421","Lamontagne et al. 2010. BMC Genomics. 11:300")</f>
        <v>Lamontagne et al. 2010. BMC Genomics. 11:300</v>
      </c>
      <c r="K949" s="9"/>
      <c r="L949" s="3"/>
      <c r="M949" s="3"/>
      <c r="N949" s="3"/>
      <c r="O949" s="3"/>
      <c r="P949" s="3"/>
      <c r="Q949" s="3"/>
      <c r="R949" s="3"/>
      <c r="S949" s="3"/>
      <c r="T949" s="3"/>
      <c r="U949" s="3"/>
      <c r="V949" s="3"/>
      <c r="W949" s="3"/>
      <c r="X949" s="3"/>
      <c r="Y949" s="3"/>
      <c r="Z949" s="3"/>
    </row>
    <row r="950" ht="30.0" customHeight="1">
      <c r="A950" s="5" t="s">
        <v>3039</v>
      </c>
      <c r="B950" s="5" t="s">
        <v>3039</v>
      </c>
      <c r="C950" s="5" t="s">
        <v>3040</v>
      </c>
      <c r="D950" s="6"/>
      <c r="E950" s="5">
        <v>955604.0</v>
      </c>
      <c r="F950" s="5">
        <v>955783.0</v>
      </c>
      <c r="G950" s="5"/>
      <c r="H950" s="5" t="s">
        <v>52</v>
      </c>
      <c r="I950" s="5"/>
      <c r="J950" s="7" t="str">
        <f>HYPERLINK("http://www.ncbi.nlm.nih.gov/pubmed/?term=16299333","Chain et al. 2005. Infect Immun. 73:8353-61")</f>
        <v>Chain et al. 2005. Infect Immun. 73:8353-61</v>
      </c>
      <c r="K950" s="8" t="str">
        <f>HYPERLINK("http://www.ncbi.nlm.nih.gov/nuccore/NC_007618","Brucella abortus 2308; accesion number NC_007618")</f>
        <v>Brucella abortus 2308; accesion number NC_007618</v>
      </c>
      <c r="L950" s="3"/>
      <c r="M950" s="3"/>
      <c r="N950" s="3"/>
      <c r="O950" s="3"/>
      <c r="P950" s="3"/>
      <c r="Q950" s="3"/>
      <c r="R950" s="3"/>
      <c r="S950" s="3"/>
      <c r="T950" s="3"/>
      <c r="U950" s="3"/>
      <c r="V950" s="3"/>
      <c r="W950" s="3"/>
      <c r="X950" s="3"/>
      <c r="Y950" s="3"/>
      <c r="Z950" s="3"/>
    </row>
    <row r="951" ht="30.0" customHeight="1">
      <c r="A951" s="5" t="s">
        <v>3041</v>
      </c>
      <c r="B951" s="5" t="s">
        <v>3041</v>
      </c>
      <c r="C951" s="5" t="s">
        <v>3042</v>
      </c>
      <c r="D951" s="6"/>
      <c r="E951" s="5">
        <v>955934.0</v>
      </c>
      <c r="F951" s="5">
        <v>956248.0</v>
      </c>
      <c r="G951" s="5" t="s">
        <v>35</v>
      </c>
      <c r="H951" s="5" t="s">
        <v>3043</v>
      </c>
      <c r="I951" s="5"/>
      <c r="J951" s="11" t="str">
        <f t="shared" ref="J951:J952" si="189">HYPERLINK("http://www.ncbi.nlm.nih.gov/pmc/articles/PMC3320955/","Heaton et al. 2012. J Biol Chem. 287(15): 12098–12110.")</f>
        <v>Heaton et al. 2012. J Biol Chem. 287(15): 12098–12110.</v>
      </c>
      <c r="K951" s="3"/>
      <c r="L951" s="9"/>
      <c r="M951" s="3"/>
      <c r="N951" s="3"/>
      <c r="O951" s="3"/>
      <c r="P951" s="3"/>
      <c r="Q951" s="3"/>
      <c r="R951" s="3"/>
      <c r="S951" s="3"/>
      <c r="T951" s="3"/>
      <c r="U951" s="3"/>
      <c r="V951" s="3"/>
      <c r="W951" s="3"/>
      <c r="X951" s="3"/>
      <c r="Y951" s="3"/>
      <c r="Z951" s="3"/>
    </row>
    <row r="952" ht="30.0" customHeight="1">
      <c r="A952" s="5" t="s">
        <v>3044</v>
      </c>
      <c r="B952" s="5" t="s">
        <v>3044</v>
      </c>
      <c r="C952" s="5" t="s">
        <v>3045</v>
      </c>
      <c r="D952" s="6"/>
      <c r="E952" s="5">
        <v>956248.0</v>
      </c>
      <c r="F952" s="5">
        <v>956568.0</v>
      </c>
      <c r="G952" s="5" t="s">
        <v>35</v>
      </c>
      <c r="H952" s="5" t="s">
        <v>3046</v>
      </c>
      <c r="I952" s="5"/>
      <c r="J952" s="11" t="str">
        <f t="shared" si="189"/>
        <v>Heaton et al. 2012. J Biol Chem. 287(15): 12098–12110.</v>
      </c>
      <c r="K952" s="3"/>
      <c r="L952" s="3"/>
      <c r="M952" s="3"/>
      <c r="N952" s="3"/>
      <c r="O952" s="3"/>
      <c r="P952" s="3"/>
      <c r="Q952" s="3"/>
      <c r="R952" s="3"/>
      <c r="S952" s="3"/>
      <c r="T952" s="3"/>
      <c r="U952" s="3"/>
      <c r="V952" s="3"/>
      <c r="W952" s="3"/>
      <c r="X952" s="3"/>
      <c r="Y952" s="3"/>
      <c r="Z952" s="3"/>
    </row>
    <row r="953" ht="30.0" customHeight="1">
      <c r="A953" s="5" t="s">
        <v>3047</v>
      </c>
      <c r="B953" s="5" t="s">
        <v>3047</v>
      </c>
      <c r="C953" s="5" t="s">
        <v>3048</v>
      </c>
      <c r="D953" s="6" t="s">
        <v>59</v>
      </c>
      <c r="E953" s="5">
        <v>957280.0</v>
      </c>
      <c r="F953" s="5">
        <v>957999.0</v>
      </c>
      <c r="G953" s="5"/>
      <c r="H953" s="5"/>
      <c r="I953" s="5" t="s">
        <v>3049</v>
      </c>
      <c r="J953" s="11" t="str">
        <f>HYPERLINK("http://www.ncbi.nlm.nih.gov/nuccore/17986284","Brucella melitensis 16M genome; accession number NC_003317")</f>
        <v>Brucella melitensis 16M genome; accession number NC_003317</v>
      </c>
      <c r="K953" s="13" t="s">
        <v>471</v>
      </c>
      <c r="L953" s="3"/>
      <c r="M953" s="3"/>
      <c r="N953" s="3"/>
      <c r="O953" s="3"/>
      <c r="P953" s="3"/>
      <c r="Q953" s="3"/>
      <c r="R953" s="3"/>
      <c r="S953" s="3"/>
      <c r="T953" s="3"/>
      <c r="U953" s="3"/>
      <c r="V953" s="3"/>
      <c r="W953" s="3"/>
      <c r="X953" s="3"/>
      <c r="Y953" s="3"/>
      <c r="Z953" s="3"/>
    </row>
    <row r="954" ht="30.0" customHeight="1">
      <c r="A954" s="5" t="s">
        <v>3050</v>
      </c>
      <c r="B954" s="5" t="s">
        <v>3050</v>
      </c>
      <c r="C954" s="5" t="s">
        <v>3051</v>
      </c>
      <c r="D954" s="6" t="s">
        <v>59</v>
      </c>
      <c r="E954" s="5">
        <v>958134.0</v>
      </c>
      <c r="F954" s="5">
        <v>959779.0</v>
      </c>
      <c r="G954" s="5"/>
      <c r="H954" s="5"/>
      <c r="I954" s="5" t="s">
        <v>3052</v>
      </c>
      <c r="J954" s="11" t="str">
        <f>HYPERLINK("http://www.ncbi.nlm.nih.gov/nuccore/NC_004310.3","Brucella suis 1330 genome; accesion number NC_004310")</f>
        <v>Brucella suis 1330 genome; accesion number NC_004310</v>
      </c>
      <c r="K954" s="13" t="s">
        <v>154</v>
      </c>
      <c r="L954" s="3"/>
      <c r="M954" s="3"/>
      <c r="N954" s="3"/>
      <c r="O954" s="3"/>
      <c r="P954" s="3"/>
      <c r="Q954" s="3"/>
      <c r="R954" s="3"/>
      <c r="S954" s="3"/>
      <c r="T954" s="3"/>
      <c r="U954" s="3"/>
      <c r="V954" s="3"/>
      <c r="W954" s="3"/>
      <c r="X954" s="3"/>
      <c r="Y954" s="3"/>
      <c r="Z954" s="3"/>
    </row>
    <row r="955" ht="30.0" customHeight="1">
      <c r="A955" s="5" t="s">
        <v>3053</v>
      </c>
      <c r="B955" s="5" t="s">
        <v>3053</v>
      </c>
      <c r="C955" s="5" t="s">
        <v>3054</v>
      </c>
      <c r="D955" s="6"/>
      <c r="E955" s="5">
        <v>960105.0</v>
      </c>
      <c r="F955" s="5">
        <v>961337.0</v>
      </c>
      <c r="G955" s="5"/>
      <c r="H955" s="5" t="s">
        <v>3055</v>
      </c>
      <c r="I955" s="5"/>
      <c r="J955" s="7" t="str">
        <f t="shared" ref="J955:J956" si="190">HYPERLINK("http://www.ncbi.nlm.nih.gov/pubmed/?term=16299333","Chain et al. 2005. Infect Immun. 73:8353-61")</f>
        <v>Chain et al. 2005. Infect Immun. 73:8353-61</v>
      </c>
      <c r="K955" s="8" t="str">
        <f t="shared" ref="K955:K956" si="191">HYPERLINK("http://www.ncbi.nlm.nih.gov/nuccore/NC_007618","Brucella abortus 2308; accesion number NC_007618")</f>
        <v>Brucella abortus 2308; accesion number NC_007618</v>
      </c>
      <c r="L955" s="3"/>
      <c r="M955" s="3"/>
      <c r="N955" s="3"/>
      <c r="O955" s="3"/>
      <c r="P955" s="3"/>
      <c r="Q955" s="3"/>
      <c r="R955" s="3"/>
      <c r="S955" s="3"/>
      <c r="T955" s="3"/>
      <c r="U955" s="3"/>
      <c r="V955" s="3"/>
      <c r="W955" s="3"/>
      <c r="X955" s="3"/>
      <c r="Y955" s="3"/>
      <c r="Z955" s="3"/>
    </row>
    <row r="956" ht="30.0" customHeight="1">
      <c r="A956" s="5" t="s">
        <v>3056</v>
      </c>
      <c r="B956" s="5" t="s">
        <v>3056</v>
      </c>
      <c r="C956" s="5" t="s">
        <v>3057</v>
      </c>
      <c r="D956" s="6"/>
      <c r="E956" s="5">
        <v>961334.0</v>
      </c>
      <c r="F956" s="5">
        <v>962893.0</v>
      </c>
      <c r="G956" s="5"/>
      <c r="H956" s="5" t="s">
        <v>1726</v>
      </c>
      <c r="I956" s="5"/>
      <c r="J956" s="7" t="str">
        <f t="shared" si="190"/>
        <v>Chain et al. 2005. Infect Immun. 73:8353-61</v>
      </c>
      <c r="K956" s="8" t="str">
        <f t="shared" si="191"/>
        <v>Brucella abortus 2308; accesion number NC_007618</v>
      </c>
      <c r="L956" s="3"/>
      <c r="M956" s="3"/>
      <c r="N956" s="3"/>
      <c r="O956" s="3"/>
      <c r="P956" s="3"/>
      <c r="Q956" s="3"/>
      <c r="R956" s="3"/>
      <c r="S956" s="3"/>
      <c r="T956" s="3"/>
      <c r="U956" s="3"/>
      <c r="V956" s="3"/>
      <c r="W956" s="3"/>
      <c r="X956" s="3"/>
      <c r="Y956" s="3"/>
      <c r="Z956" s="3"/>
    </row>
    <row r="957" ht="30.0" customHeight="1">
      <c r="A957" s="5" t="s">
        <v>3058</v>
      </c>
      <c r="B957" s="5" t="s">
        <v>3058</v>
      </c>
      <c r="C957" s="5" t="s">
        <v>3059</v>
      </c>
      <c r="D957" s="6"/>
      <c r="E957" s="5">
        <v>962874.0</v>
      </c>
      <c r="F957" s="5">
        <v>963095.0</v>
      </c>
      <c r="G957" s="5" t="s">
        <v>35</v>
      </c>
      <c r="H957" s="5" t="s">
        <v>225</v>
      </c>
      <c r="I957" s="5"/>
      <c r="J957" s="8" t="str">
        <f>HYPERLINK("http://www.ncbi.nlm.nih.gov/pubmed/?term=20462421","Lamontagne et al. 2010. BMC Genomics. 11:300")</f>
        <v>Lamontagne et al. 2010. BMC Genomics. 11:300</v>
      </c>
      <c r="K957" s="9"/>
      <c r="L957" s="3"/>
      <c r="M957" s="3"/>
      <c r="N957" s="3"/>
      <c r="O957" s="3"/>
      <c r="P957" s="3"/>
      <c r="Q957" s="3"/>
      <c r="R957" s="3"/>
      <c r="S957" s="3"/>
      <c r="T957" s="3"/>
      <c r="U957" s="3"/>
      <c r="V957" s="3"/>
      <c r="W957" s="3"/>
      <c r="X957" s="3"/>
      <c r="Y957" s="3"/>
      <c r="Z957" s="3"/>
    </row>
    <row r="958" ht="30.0" customHeight="1">
      <c r="A958" s="5" t="s">
        <v>3060</v>
      </c>
      <c r="B958" s="5" t="s">
        <v>3061</v>
      </c>
      <c r="C958" s="5" t="s">
        <v>3062</v>
      </c>
      <c r="D958" s="6"/>
      <c r="E958" s="5">
        <v>963336.0</v>
      </c>
      <c r="F958" s="5">
        <v>963998.0</v>
      </c>
      <c r="G958" s="5"/>
      <c r="H958" s="5" t="s">
        <v>2701</v>
      </c>
      <c r="I958" s="5" t="s">
        <v>2702</v>
      </c>
      <c r="J958" s="8" t="str">
        <f>HYPERLINK("http://www.ncbi.nlm.nih.gov/pubmed/?term=Del+Giudice+et+al.+2013+AND+brucella","Del Giudice et al. 2013. Infect Immun. 81(3):956-64")</f>
        <v>Del Giudice et al. 2013. Infect Immun. 81(3):956-64</v>
      </c>
      <c r="K958" s="3"/>
      <c r="L958" s="3"/>
      <c r="M958" s="3"/>
      <c r="N958" s="3"/>
      <c r="O958" s="3"/>
      <c r="P958" s="3"/>
      <c r="Q958" s="3"/>
      <c r="R958" s="3"/>
      <c r="S958" s="3"/>
      <c r="T958" s="3"/>
      <c r="U958" s="3"/>
      <c r="V958" s="3"/>
      <c r="W958" s="3"/>
      <c r="X958" s="3"/>
      <c r="Y958" s="3"/>
      <c r="Z958" s="3"/>
    </row>
    <row r="959" ht="30.0" customHeight="1">
      <c r="A959" s="5" t="s">
        <v>3063</v>
      </c>
      <c r="B959" s="5" t="s">
        <v>3063</v>
      </c>
      <c r="C959" s="5" t="s">
        <v>3064</v>
      </c>
      <c r="D959" s="6"/>
      <c r="E959" s="5">
        <v>963962.0</v>
      </c>
      <c r="F959" s="5">
        <v>964231.0</v>
      </c>
      <c r="G959" s="5" t="s">
        <v>35</v>
      </c>
      <c r="H959" s="5" t="s">
        <v>52</v>
      </c>
      <c r="I959" s="5"/>
      <c r="J959" s="7" t="str">
        <f>HYPERLINK("http://www.ncbi.nlm.nih.gov/pubmed/?term=16299333","Chain et al. 2005. Infect Immun. 73:8353-61")</f>
        <v>Chain et al. 2005. Infect Immun. 73:8353-61</v>
      </c>
      <c r="K959" s="8" t="str">
        <f>HYPERLINK("http://www.ncbi.nlm.nih.gov/nuccore/NC_007618","Brucella abortus 2308; accesion number NC_007618")</f>
        <v>Brucella abortus 2308; accesion number NC_007618</v>
      </c>
      <c r="L959" s="3"/>
      <c r="M959" s="3"/>
      <c r="N959" s="3"/>
      <c r="O959" s="3"/>
      <c r="P959" s="3"/>
      <c r="Q959" s="3"/>
      <c r="R959" s="3"/>
      <c r="S959" s="3"/>
      <c r="T959" s="3"/>
      <c r="U959" s="3"/>
      <c r="V959" s="3"/>
      <c r="W959" s="3"/>
      <c r="X959" s="3"/>
      <c r="Y959" s="3"/>
      <c r="Z959" s="3"/>
    </row>
    <row r="960" ht="30.0" customHeight="1">
      <c r="A960" s="5" t="s">
        <v>3065</v>
      </c>
      <c r="B960" s="5" t="s">
        <v>3065</v>
      </c>
      <c r="C960" s="5" t="s">
        <v>3066</v>
      </c>
      <c r="D960" s="6" t="s">
        <v>59</v>
      </c>
      <c r="E960" s="5">
        <v>964367.0</v>
      </c>
      <c r="F960" s="5">
        <v>964617.0</v>
      </c>
      <c r="G960" s="5"/>
      <c r="H960" s="5"/>
      <c r="I960" s="5" t="s">
        <v>3067</v>
      </c>
      <c r="J960" s="11" t="str">
        <f>HYPERLINK("http://www.ncbi.nlm.nih.gov/nuccore/NC_004310.3","Brucella suis 1330 genome; accesion number NC_004310")</f>
        <v>Brucella suis 1330 genome; accesion number NC_004310</v>
      </c>
      <c r="K960" s="11" t="str">
        <f>HYPERLINK("http://www.ncbi.nlm.nih.gov/nuccore/17986284","Brucella melitensis 16M accession number NC_003317")</f>
        <v>Brucella melitensis 16M accession number NC_003317</v>
      </c>
      <c r="L960" s="3"/>
      <c r="M960" s="3"/>
      <c r="N960" s="3"/>
      <c r="O960" s="3"/>
      <c r="P960" s="3"/>
      <c r="Q960" s="3"/>
      <c r="R960" s="3"/>
      <c r="S960" s="3"/>
      <c r="T960" s="3"/>
      <c r="U960" s="3"/>
      <c r="V960" s="3"/>
      <c r="W960" s="3"/>
      <c r="X960" s="3"/>
      <c r="Y960" s="3"/>
      <c r="Z960" s="3"/>
    </row>
    <row r="961" ht="30.0" customHeight="1">
      <c r="A961" s="5" t="s">
        <v>3068</v>
      </c>
      <c r="B961" s="5" t="s">
        <v>3068</v>
      </c>
      <c r="C961" s="5" t="s">
        <v>3069</v>
      </c>
      <c r="D961" s="6"/>
      <c r="E961" s="5">
        <v>964719.0</v>
      </c>
      <c r="F961" s="5">
        <v>964820.0</v>
      </c>
      <c r="G961" s="5"/>
      <c r="H961" s="5" t="s">
        <v>52</v>
      </c>
      <c r="I961" s="5"/>
      <c r="J961" s="7" t="str">
        <f t="shared" ref="J961:J971" si="192">HYPERLINK("http://www.ncbi.nlm.nih.gov/pubmed/?term=16299333","Chain et al. 2005. Infect Immun. 73:8353-61")</f>
        <v>Chain et al. 2005. Infect Immun. 73:8353-61</v>
      </c>
      <c r="K961" s="8" t="str">
        <f t="shared" ref="K961:K971" si="193">HYPERLINK("http://www.ncbi.nlm.nih.gov/nuccore/NC_007618","Brucella abortus 2308; accesion number NC_007618")</f>
        <v>Brucella abortus 2308; accesion number NC_007618</v>
      </c>
      <c r="L961" s="3"/>
      <c r="M961" s="3"/>
      <c r="N961" s="3"/>
      <c r="O961" s="3"/>
      <c r="P961" s="3"/>
      <c r="Q961" s="3"/>
      <c r="R961" s="3"/>
      <c r="S961" s="3"/>
      <c r="T961" s="3"/>
      <c r="U961" s="3"/>
      <c r="V961" s="3"/>
      <c r="W961" s="3"/>
      <c r="X961" s="3"/>
      <c r="Y961" s="3"/>
      <c r="Z961" s="3"/>
    </row>
    <row r="962" ht="30.0" customHeight="1">
      <c r="A962" s="5" t="s">
        <v>3070</v>
      </c>
      <c r="B962" s="5" t="s">
        <v>3070</v>
      </c>
      <c r="C962" s="5" t="s">
        <v>3071</v>
      </c>
      <c r="D962" s="6"/>
      <c r="E962" s="5">
        <v>964829.0</v>
      </c>
      <c r="F962" s="5">
        <v>964966.0</v>
      </c>
      <c r="G962" s="5"/>
      <c r="H962" s="5" t="s">
        <v>52</v>
      </c>
      <c r="I962" s="5"/>
      <c r="J962" s="7" t="str">
        <f t="shared" si="192"/>
        <v>Chain et al. 2005. Infect Immun. 73:8353-61</v>
      </c>
      <c r="K962" s="8" t="str">
        <f t="shared" si="193"/>
        <v>Brucella abortus 2308; accesion number NC_007618</v>
      </c>
      <c r="L962" s="3"/>
      <c r="M962" s="3"/>
      <c r="N962" s="3"/>
      <c r="O962" s="3"/>
      <c r="P962" s="3"/>
      <c r="Q962" s="3"/>
      <c r="R962" s="3"/>
      <c r="S962" s="3"/>
      <c r="T962" s="3"/>
      <c r="U962" s="3"/>
      <c r="V962" s="3"/>
      <c r="W962" s="3"/>
      <c r="X962" s="3"/>
      <c r="Y962" s="3"/>
      <c r="Z962" s="3"/>
    </row>
    <row r="963" ht="30.0" customHeight="1">
      <c r="A963" s="5" t="s">
        <v>3072</v>
      </c>
      <c r="B963" s="5" t="s">
        <v>3072</v>
      </c>
      <c r="C963" s="5" t="s">
        <v>3073</v>
      </c>
      <c r="D963" s="6"/>
      <c r="E963" s="5">
        <v>964957.0</v>
      </c>
      <c r="F963" s="5">
        <v>965304.0</v>
      </c>
      <c r="G963" s="5"/>
      <c r="H963" s="5" t="s">
        <v>3074</v>
      </c>
      <c r="I963" s="5"/>
      <c r="J963" s="7" t="str">
        <f t="shared" si="192"/>
        <v>Chain et al. 2005. Infect Immun. 73:8353-61</v>
      </c>
      <c r="K963" s="8" t="str">
        <f t="shared" si="193"/>
        <v>Brucella abortus 2308; accesion number NC_007618</v>
      </c>
      <c r="L963" s="3"/>
      <c r="M963" s="3"/>
      <c r="N963" s="3"/>
      <c r="O963" s="3"/>
      <c r="P963" s="3"/>
      <c r="Q963" s="3"/>
      <c r="R963" s="3"/>
      <c r="S963" s="3"/>
      <c r="T963" s="3"/>
      <c r="U963" s="3"/>
      <c r="V963" s="3"/>
      <c r="W963" s="3"/>
      <c r="X963" s="3"/>
      <c r="Y963" s="3"/>
      <c r="Z963" s="3"/>
    </row>
    <row r="964" ht="30.0" customHeight="1">
      <c r="A964" s="5" t="s">
        <v>3075</v>
      </c>
      <c r="B964" s="5" t="s">
        <v>3076</v>
      </c>
      <c r="C964" s="5" t="s">
        <v>3077</v>
      </c>
      <c r="D964" s="6"/>
      <c r="E964" s="5">
        <v>965675.0</v>
      </c>
      <c r="F964" s="5">
        <v>966940.0</v>
      </c>
      <c r="G964" s="5"/>
      <c r="H964" s="5" t="s">
        <v>3078</v>
      </c>
      <c r="I964" s="5"/>
      <c r="J964" s="7" t="str">
        <f t="shared" si="192"/>
        <v>Chain et al. 2005. Infect Immun. 73:8353-61</v>
      </c>
      <c r="K964" s="8" t="str">
        <f t="shared" si="193"/>
        <v>Brucella abortus 2308; accesion number NC_007618</v>
      </c>
      <c r="L964" s="3"/>
      <c r="M964" s="3"/>
      <c r="N964" s="3"/>
      <c r="O964" s="3"/>
      <c r="P964" s="3"/>
      <c r="Q964" s="3"/>
      <c r="R964" s="3"/>
      <c r="S964" s="3"/>
      <c r="T964" s="3"/>
      <c r="U964" s="3"/>
      <c r="V964" s="3"/>
      <c r="W964" s="3"/>
      <c r="X964" s="3"/>
      <c r="Y964" s="3"/>
      <c r="Z964" s="3"/>
    </row>
    <row r="965" ht="30.0" customHeight="1">
      <c r="A965" s="5" t="s">
        <v>3079</v>
      </c>
      <c r="B965" s="5" t="s">
        <v>3079</v>
      </c>
      <c r="C965" s="5" t="s">
        <v>3080</v>
      </c>
      <c r="D965" s="6"/>
      <c r="E965" s="5">
        <v>967051.0</v>
      </c>
      <c r="F965" s="5">
        <v>968241.0</v>
      </c>
      <c r="G965" s="5"/>
      <c r="H965" s="5" t="s">
        <v>3081</v>
      </c>
      <c r="I965" s="5"/>
      <c r="J965" s="7" t="str">
        <f t="shared" si="192"/>
        <v>Chain et al. 2005. Infect Immun. 73:8353-61</v>
      </c>
      <c r="K965" s="8" t="str">
        <f t="shared" si="193"/>
        <v>Brucella abortus 2308; accesion number NC_007618</v>
      </c>
      <c r="L965" s="3"/>
      <c r="M965" s="3"/>
      <c r="N965" s="3"/>
      <c r="O965" s="3"/>
      <c r="P965" s="3"/>
      <c r="Q965" s="3"/>
      <c r="R965" s="3"/>
      <c r="S965" s="3"/>
      <c r="T965" s="3"/>
      <c r="U965" s="3"/>
      <c r="V965" s="3"/>
      <c r="W965" s="3"/>
      <c r="X965" s="3"/>
      <c r="Y965" s="3"/>
      <c r="Z965" s="3"/>
    </row>
    <row r="966" ht="30.0" customHeight="1">
      <c r="A966" s="5" t="s">
        <v>3082</v>
      </c>
      <c r="B966" s="5" t="s">
        <v>3082</v>
      </c>
      <c r="C966" s="5" t="s">
        <v>3083</v>
      </c>
      <c r="D966" s="6"/>
      <c r="E966" s="5">
        <v>968332.0</v>
      </c>
      <c r="F966" s="5">
        <v>968967.0</v>
      </c>
      <c r="G966" s="5"/>
      <c r="H966" s="5" t="s">
        <v>3084</v>
      </c>
      <c r="I966" s="5" t="s">
        <v>3085</v>
      </c>
      <c r="J966" s="7" t="str">
        <f t="shared" si="192"/>
        <v>Chain et al. 2005. Infect Immun. 73:8353-61</v>
      </c>
      <c r="K966" s="8" t="str">
        <f t="shared" si="193"/>
        <v>Brucella abortus 2308; accesion number NC_007618</v>
      </c>
      <c r="L966" s="3"/>
      <c r="M966" s="3"/>
      <c r="N966" s="3"/>
      <c r="O966" s="3"/>
      <c r="P966" s="3"/>
      <c r="Q966" s="3"/>
      <c r="R966" s="3"/>
      <c r="S966" s="3"/>
      <c r="T966" s="3"/>
      <c r="U966" s="3"/>
      <c r="V966" s="3"/>
      <c r="W966" s="3"/>
      <c r="X966" s="3"/>
      <c r="Y966" s="3"/>
      <c r="Z966" s="3"/>
    </row>
    <row r="967" ht="30.0" customHeight="1">
      <c r="A967" s="5" t="s">
        <v>3086</v>
      </c>
      <c r="B967" s="5" t="s">
        <v>3086</v>
      </c>
      <c r="C967" s="5" t="s">
        <v>3087</v>
      </c>
      <c r="D967" s="6"/>
      <c r="E967" s="5">
        <v>968964.0</v>
      </c>
      <c r="F967" s="5">
        <v>970046.0</v>
      </c>
      <c r="G967" s="5"/>
      <c r="H967" s="5" t="s">
        <v>3088</v>
      </c>
      <c r="I967" s="5" t="s">
        <v>3089</v>
      </c>
      <c r="J967" s="7" t="str">
        <f t="shared" si="192"/>
        <v>Chain et al. 2005. Infect Immun. 73:8353-61</v>
      </c>
      <c r="K967" s="8" t="str">
        <f t="shared" si="193"/>
        <v>Brucella abortus 2308; accesion number NC_007618</v>
      </c>
      <c r="L967" s="3"/>
      <c r="M967" s="3"/>
      <c r="N967" s="3"/>
      <c r="O967" s="3"/>
      <c r="P967" s="3"/>
      <c r="Q967" s="3"/>
      <c r="R967" s="3"/>
      <c r="S967" s="3"/>
      <c r="T967" s="3"/>
      <c r="U967" s="3"/>
      <c r="V967" s="3"/>
      <c r="W967" s="3"/>
      <c r="X967" s="3"/>
      <c r="Y967" s="3"/>
      <c r="Z967" s="3"/>
    </row>
    <row r="968" ht="30.0" customHeight="1">
      <c r="A968" s="5" t="s">
        <v>3090</v>
      </c>
      <c r="B968" s="5" t="s">
        <v>3090</v>
      </c>
      <c r="C968" s="5" t="s">
        <v>3091</v>
      </c>
      <c r="D968" s="6"/>
      <c r="E968" s="5">
        <v>970066.0</v>
      </c>
      <c r="F968" s="5">
        <v>970215.0</v>
      </c>
      <c r="G968" s="5"/>
      <c r="H968" s="5" t="s">
        <v>52</v>
      </c>
      <c r="I968" s="5"/>
      <c r="J968" s="7" t="str">
        <f t="shared" si="192"/>
        <v>Chain et al. 2005. Infect Immun. 73:8353-61</v>
      </c>
      <c r="K968" s="8" t="str">
        <f t="shared" si="193"/>
        <v>Brucella abortus 2308; accesion number NC_007618</v>
      </c>
      <c r="L968" s="3"/>
      <c r="M968" s="3"/>
      <c r="N968" s="3"/>
      <c r="O968" s="3"/>
      <c r="P968" s="3"/>
      <c r="Q968" s="3"/>
      <c r="R968" s="3"/>
      <c r="S968" s="3"/>
      <c r="T968" s="3"/>
      <c r="U968" s="3"/>
      <c r="V968" s="3"/>
      <c r="W968" s="3"/>
      <c r="X968" s="3"/>
      <c r="Y968" s="3"/>
      <c r="Z968" s="3"/>
    </row>
    <row r="969" ht="30.0" customHeight="1">
      <c r="A969" s="5" t="s">
        <v>3092</v>
      </c>
      <c r="B969" s="5" t="s">
        <v>3093</v>
      </c>
      <c r="C969" s="5" t="s">
        <v>3094</v>
      </c>
      <c r="D969" s="6"/>
      <c r="E969" s="5">
        <v>970215.0</v>
      </c>
      <c r="F969" s="5">
        <v>971762.0</v>
      </c>
      <c r="G969" s="5"/>
      <c r="H969" s="5" t="s">
        <v>3095</v>
      </c>
      <c r="I969" s="5" t="s">
        <v>3096</v>
      </c>
      <c r="J969" s="7" t="str">
        <f t="shared" si="192"/>
        <v>Chain et al. 2005. Infect Immun. 73:8353-61</v>
      </c>
      <c r="K969" s="8" t="str">
        <f t="shared" si="193"/>
        <v>Brucella abortus 2308; accesion number NC_007618</v>
      </c>
      <c r="L969" s="3"/>
      <c r="M969" s="3"/>
      <c r="N969" s="3"/>
      <c r="O969" s="3"/>
      <c r="P969" s="3"/>
      <c r="Q969" s="3"/>
      <c r="R969" s="3"/>
      <c r="S969" s="3"/>
      <c r="T969" s="3"/>
      <c r="U969" s="3"/>
      <c r="V969" s="3"/>
      <c r="W969" s="3"/>
      <c r="X969" s="3"/>
      <c r="Y969" s="3"/>
      <c r="Z969" s="3"/>
    </row>
    <row r="970" ht="30.0" customHeight="1">
      <c r="A970" s="5" t="s">
        <v>3097</v>
      </c>
      <c r="B970" s="5" t="s">
        <v>3097</v>
      </c>
      <c r="C970" s="5" t="s">
        <v>3098</v>
      </c>
      <c r="D970" s="6"/>
      <c r="E970" s="5">
        <v>971771.0</v>
      </c>
      <c r="F970" s="5">
        <v>972562.0</v>
      </c>
      <c r="G970" s="5"/>
      <c r="H970" s="5" t="s">
        <v>3099</v>
      </c>
      <c r="I970" s="5"/>
      <c r="J970" s="7" t="str">
        <f t="shared" si="192"/>
        <v>Chain et al. 2005. Infect Immun. 73:8353-61</v>
      </c>
      <c r="K970" s="8" t="str">
        <f t="shared" si="193"/>
        <v>Brucella abortus 2308; accesion number NC_007618</v>
      </c>
      <c r="L970" s="3"/>
      <c r="M970" s="3"/>
      <c r="N970" s="3"/>
      <c r="O970" s="3"/>
      <c r="P970" s="3"/>
      <c r="Q970" s="3"/>
      <c r="R970" s="3"/>
      <c r="S970" s="3"/>
      <c r="T970" s="3"/>
      <c r="U970" s="3"/>
      <c r="V970" s="3"/>
      <c r="W970" s="3"/>
      <c r="X970" s="3"/>
      <c r="Y970" s="3"/>
      <c r="Z970" s="3"/>
    </row>
    <row r="971" ht="30.0" customHeight="1">
      <c r="A971" s="5" t="s">
        <v>3100</v>
      </c>
      <c r="B971" s="5" t="s">
        <v>3100</v>
      </c>
      <c r="C971" s="5" t="s">
        <v>3101</v>
      </c>
      <c r="D971" s="6"/>
      <c r="E971" s="5">
        <v>972565.0</v>
      </c>
      <c r="F971" s="5">
        <v>973383.0</v>
      </c>
      <c r="G971" s="5"/>
      <c r="H971" s="5" t="s">
        <v>1661</v>
      </c>
      <c r="I971" s="5"/>
      <c r="J971" s="7" t="str">
        <f t="shared" si="192"/>
        <v>Chain et al. 2005. Infect Immun. 73:8353-61</v>
      </c>
      <c r="K971" s="8" t="str">
        <f t="shared" si="193"/>
        <v>Brucella abortus 2308; accesion number NC_007618</v>
      </c>
      <c r="L971" s="3"/>
      <c r="M971" s="3"/>
      <c r="N971" s="3"/>
      <c r="O971" s="3"/>
      <c r="P971" s="3"/>
      <c r="Q971" s="3"/>
      <c r="R971" s="3"/>
      <c r="S971" s="3"/>
      <c r="T971" s="3"/>
      <c r="U971" s="3"/>
      <c r="V971" s="3"/>
      <c r="W971" s="3"/>
      <c r="X971" s="3"/>
      <c r="Y971" s="3"/>
      <c r="Z971" s="3"/>
    </row>
    <row r="972" ht="30.0" customHeight="1">
      <c r="A972" s="5" t="s">
        <v>3102</v>
      </c>
      <c r="B972" s="5" t="s">
        <v>3103</v>
      </c>
      <c r="C972" s="5" t="s">
        <v>3104</v>
      </c>
      <c r="D972" s="6"/>
      <c r="E972" s="5">
        <v>973433.0</v>
      </c>
      <c r="F972" s="5">
        <v>975232.0</v>
      </c>
      <c r="G972" s="5" t="s">
        <v>35</v>
      </c>
      <c r="H972" s="5" t="s">
        <v>3105</v>
      </c>
      <c r="I972" s="5" t="s">
        <v>3106</v>
      </c>
      <c r="J972" s="11" t="str">
        <f>HYPERLINK("http://www.ncbi.nlm.nih.gov/pubmed/15039351/","Roset et al. 2004. Infect Immun. 72(4):2263-71")</f>
        <v>Roset et al. 2004. Infect Immun. 72(4):2263-71</v>
      </c>
      <c r="K972" s="9"/>
      <c r="L972" s="9"/>
      <c r="M972" s="3"/>
      <c r="N972" s="3"/>
      <c r="O972" s="3"/>
      <c r="P972" s="3"/>
      <c r="Q972" s="3"/>
      <c r="R972" s="3"/>
      <c r="S972" s="3"/>
      <c r="T972" s="3"/>
      <c r="U972" s="3"/>
      <c r="V972" s="3"/>
      <c r="W972" s="3"/>
      <c r="X972" s="3"/>
      <c r="Y972" s="3"/>
      <c r="Z972" s="3"/>
    </row>
    <row r="973" ht="30.0" customHeight="1">
      <c r="A973" s="5" t="s">
        <v>3107</v>
      </c>
      <c r="B973" s="5" t="s">
        <v>3107</v>
      </c>
      <c r="C973" s="5" t="s">
        <v>3108</v>
      </c>
      <c r="D973" s="6"/>
      <c r="E973" s="5">
        <v>975321.0</v>
      </c>
      <c r="F973" s="5">
        <v>975425.0</v>
      </c>
      <c r="G973" s="5"/>
      <c r="H973" s="5" t="s">
        <v>52</v>
      </c>
      <c r="I973" s="5"/>
      <c r="J973" s="7" t="str">
        <f t="shared" ref="J973:J983" si="194">HYPERLINK("http://www.ncbi.nlm.nih.gov/pubmed/?term=16299333","Chain et al. 2005. Infect Immun. 73:8353-61")</f>
        <v>Chain et al. 2005. Infect Immun. 73:8353-61</v>
      </c>
      <c r="K973" s="8" t="str">
        <f t="shared" ref="K973:K983" si="195">HYPERLINK("http://www.ncbi.nlm.nih.gov/nuccore/NC_007618","Brucella abortus 2308; accesion number NC_007618")</f>
        <v>Brucella abortus 2308; accesion number NC_007618</v>
      </c>
      <c r="L973" s="3"/>
      <c r="M973" s="3"/>
      <c r="N973" s="3"/>
      <c r="O973" s="3"/>
      <c r="P973" s="3"/>
      <c r="Q973" s="3"/>
      <c r="R973" s="3"/>
      <c r="S973" s="3"/>
      <c r="T973" s="3"/>
      <c r="U973" s="3"/>
      <c r="V973" s="3"/>
      <c r="W973" s="3"/>
      <c r="X973" s="3"/>
      <c r="Y973" s="3"/>
      <c r="Z973" s="3"/>
    </row>
    <row r="974" ht="30.0" customHeight="1">
      <c r="A974" s="5" t="s">
        <v>3109</v>
      </c>
      <c r="B974" s="5" t="s">
        <v>3109</v>
      </c>
      <c r="C974" s="5" t="s">
        <v>3110</v>
      </c>
      <c r="D974" s="6"/>
      <c r="E974" s="5">
        <v>975545.0</v>
      </c>
      <c r="F974" s="5">
        <v>976525.0</v>
      </c>
      <c r="G974" s="5"/>
      <c r="H974" s="5" t="s">
        <v>3111</v>
      </c>
      <c r="I974" s="5"/>
      <c r="J974" s="7" t="str">
        <f t="shared" si="194"/>
        <v>Chain et al. 2005. Infect Immun. 73:8353-61</v>
      </c>
      <c r="K974" s="8" t="str">
        <f t="shared" si="195"/>
        <v>Brucella abortus 2308; accesion number NC_007618</v>
      </c>
      <c r="L974" s="3"/>
      <c r="M974" s="3"/>
      <c r="N974" s="3"/>
      <c r="O974" s="3"/>
      <c r="P974" s="3"/>
      <c r="Q974" s="3"/>
      <c r="R974" s="3"/>
      <c r="S974" s="3"/>
      <c r="T974" s="3"/>
      <c r="U974" s="3"/>
      <c r="V974" s="3"/>
      <c r="W974" s="3"/>
      <c r="X974" s="3"/>
      <c r="Y974" s="3"/>
      <c r="Z974" s="3"/>
    </row>
    <row r="975" ht="30.0" customHeight="1">
      <c r="A975" s="5" t="s">
        <v>3112</v>
      </c>
      <c r="B975" s="5" t="s">
        <v>3112</v>
      </c>
      <c r="C975" s="5" t="s">
        <v>3113</v>
      </c>
      <c r="D975" s="6"/>
      <c r="E975" s="5">
        <v>976528.0</v>
      </c>
      <c r="F975" s="5">
        <v>977451.0</v>
      </c>
      <c r="G975" s="5"/>
      <c r="H975" s="5" t="s">
        <v>52</v>
      </c>
      <c r="I975" s="5"/>
      <c r="J975" s="7" t="str">
        <f t="shared" si="194"/>
        <v>Chain et al. 2005. Infect Immun. 73:8353-61</v>
      </c>
      <c r="K975" s="8" t="str">
        <f t="shared" si="195"/>
        <v>Brucella abortus 2308; accesion number NC_007618</v>
      </c>
      <c r="L975" s="3"/>
      <c r="M975" s="3"/>
      <c r="N975" s="3"/>
      <c r="O975" s="3"/>
      <c r="P975" s="3"/>
      <c r="Q975" s="3"/>
      <c r="R975" s="3"/>
      <c r="S975" s="3"/>
      <c r="T975" s="3"/>
      <c r="U975" s="3"/>
      <c r="V975" s="3"/>
      <c r="W975" s="3"/>
      <c r="X975" s="3"/>
      <c r="Y975" s="3"/>
      <c r="Z975" s="3"/>
    </row>
    <row r="976" ht="30.0" customHeight="1">
      <c r="A976" s="5" t="s">
        <v>3114</v>
      </c>
      <c r="B976" s="5" t="s">
        <v>3114</v>
      </c>
      <c r="C976" s="5" t="s">
        <v>3115</v>
      </c>
      <c r="D976" s="6"/>
      <c r="E976" s="5">
        <v>977448.0</v>
      </c>
      <c r="F976" s="5">
        <v>978113.0</v>
      </c>
      <c r="G976" s="5"/>
      <c r="H976" s="5" t="s">
        <v>1615</v>
      </c>
      <c r="I976" s="5"/>
      <c r="J976" s="7" t="str">
        <f t="shared" si="194"/>
        <v>Chain et al. 2005. Infect Immun. 73:8353-61</v>
      </c>
      <c r="K976" s="8" t="str">
        <f t="shared" si="195"/>
        <v>Brucella abortus 2308; accesion number NC_007618</v>
      </c>
      <c r="L976" s="3"/>
      <c r="M976" s="3"/>
      <c r="N976" s="3"/>
      <c r="O976" s="3"/>
      <c r="P976" s="3"/>
      <c r="Q976" s="3"/>
      <c r="R976" s="3"/>
      <c r="S976" s="3"/>
      <c r="T976" s="3"/>
      <c r="U976" s="3"/>
      <c r="V976" s="3"/>
      <c r="W976" s="3"/>
      <c r="X976" s="3"/>
      <c r="Y976" s="3"/>
      <c r="Z976" s="3"/>
    </row>
    <row r="977" ht="30.0" customHeight="1">
      <c r="A977" s="5" t="s">
        <v>3116</v>
      </c>
      <c r="B977" s="5" t="s">
        <v>3116</v>
      </c>
      <c r="C977" s="5" t="s">
        <v>3117</v>
      </c>
      <c r="D977" s="6"/>
      <c r="E977" s="5">
        <v>978155.0</v>
      </c>
      <c r="F977" s="5">
        <v>978937.0</v>
      </c>
      <c r="G977" s="5"/>
      <c r="H977" s="5" t="s">
        <v>3118</v>
      </c>
      <c r="I977" s="5"/>
      <c r="J977" s="7" t="str">
        <f t="shared" si="194"/>
        <v>Chain et al. 2005. Infect Immun. 73:8353-61</v>
      </c>
      <c r="K977" s="8" t="str">
        <f t="shared" si="195"/>
        <v>Brucella abortus 2308; accesion number NC_007618</v>
      </c>
      <c r="L977" s="3"/>
      <c r="M977" s="3"/>
      <c r="N977" s="3"/>
      <c r="O977" s="3"/>
      <c r="P977" s="3"/>
      <c r="Q977" s="3"/>
      <c r="R977" s="3"/>
      <c r="S977" s="3"/>
      <c r="T977" s="3"/>
      <c r="U977" s="3"/>
      <c r="V977" s="3"/>
      <c r="W977" s="3"/>
      <c r="X977" s="3"/>
      <c r="Y977" s="3"/>
      <c r="Z977" s="3"/>
    </row>
    <row r="978" ht="30.0" customHeight="1">
      <c r="A978" s="5" t="s">
        <v>3119</v>
      </c>
      <c r="B978" s="5" t="s">
        <v>3120</v>
      </c>
      <c r="C978" s="5" t="s">
        <v>3121</v>
      </c>
      <c r="D978" s="6"/>
      <c r="E978" s="5">
        <v>979063.0</v>
      </c>
      <c r="F978" s="5">
        <v>980472.0</v>
      </c>
      <c r="G978" s="5" t="s">
        <v>35</v>
      </c>
      <c r="H978" s="5" t="s">
        <v>3122</v>
      </c>
      <c r="I978" s="5"/>
      <c r="J978" s="7" t="str">
        <f t="shared" si="194"/>
        <v>Chain et al. 2005. Infect Immun. 73:8353-61</v>
      </c>
      <c r="K978" s="8" t="str">
        <f t="shared" si="195"/>
        <v>Brucella abortus 2308; accesion number NC_007618</v>
      </c>
      <c r="L978" s="7" t="str">
        <f>HYPERLINK("http://www.ncbi.nlm.nih.gov/pubmed/12438693","Kohler et al. 2002. Proc Natl Acad Sci USA. 99(24):15711-6")</f>
        <v>Kohler et al. 2002. Proc Natl Acad Sci USA. 99(24):15711-6</v>
      </c>
      <c r="M978" s="3"/>
      <c r="N978" s="3"/>
      <c r="O978" s="3"/>
      <c r="P978" s="3"/>
      <c r="Q978" s="3"/>
      <c r="R978" s="3"/>
      <c r="S978" s="3"/>
      <c r="T978" s="3"/>
      <c r="U978" s="3"/>
      <c r="V978" s="3"/>
      <c r="W978" s="3"/>
      <c r="X978" s="3"/>
      <c r="Y978" s="3"/>
      <c r="Z978" s="3"/>
    </row>
    <row r="979" ht="30.0" customHeight="1">
      <c r="A979" s="5" t="s">
        <v>3123</v>
      </c>
      <c r="B979" s="5" t="s">
        <v>3124</v>
      </c>
      <c r="C979" s="5" t="s">
        <v>3125</v>
      </c>
      <c r="D979" s="6"/>
      <c r="E979" s="5">
        <v>980620.0</v>
      </c>
      <c r="F979" s="5">
        <v>980958.0</v>
      </c>
      <c r="G979" s="5" t="s">
        <v>35</v>
      </c>
      <c r="H979" s="5" t="s">
        <v>3126</v>
      </c>
      <c r="I979" s="5"/>
      <c r="J979" s="7" t="str">
        <f t="shared" si="194"/>
        <v>Chain et al. 2005. Infect Immun. 73:8353-61</v>
      </c>
      <c r="K979" s="8" t="str">
        <f t="shared" si="195"/>
        <v>Brucella abortus 2308; accesion number NC_007618</v>
      </c>
      <c r="L979" s="3"/>
      <c r="M979" s="3"/>
      <c r="N979" s="3"/>
      <c r="O979" s="3"/>
      <c r="P979" s="3"/>
      <c r="Q979" s="3"/>
      <c r="R979" s="3"/>
      <c r="S979" s="3"/>
      <c r="T979" s="3"/>
      <c r="U979" s="3"/>
      <c r="V979" s="3"/>
      <c r="W979" s="3"/>
      <c r="X979" s="3"/>
      <c r="Y979" s="3"/>
      <c r="Z979" s="3"/>
    </row>
    <row r="980" ht="30.0" customHeight="1">
      <c r="A980" s="5" t="s">
        <v>3127</v>
      </c>
      <c r="B980" s="5" t="s">
        <v>3127</v>
      </c>
      <c r="C980" s="5" t="s">
        <v>3128</v>
      </c>
      <c r="D980" s="6"/>
      <c r="E980" s="5">
        <v>981265.0</v>
      </c>
      <c r="F980" s="5">
        <v>982770.0</v>
      </c>
      <c r="G980" s="5"/>
      <c r="H980" s="5" t="s">
        <v>52</v>
      </c>
      <c r="I980" s="5"/>
      <c r="J980" s="7" t="str">
        <f t="shared" si="194"/>
        <v>Chain et al. 2005. Infect Immun. 73:8353-61</v>
      </c>
      <c r="K980" s="8" t="str">
        <f t="shared" si="195"/>
        <v>Brucella abortus 2308; accesion number NC_007618</v>
      </c>
      <c r="L980" s="3"/>
      <c r="M980" s="3"/>
      <c r="N980" s="3"/>
      <c r="O980" s="3"/>
      <c r="P980" s="3"/>
      <c r="Q980" s="3"/>
      <c r="R980" s="3"/>
      <c r="S980" s="3"/>
      <c r="T980" s="3"/>
      <c r="U980" s="3"/>
      <c r="V980" s="3"/>
      <c r="W980" s="3"/>
      <c r="X980" s="3"/>
      <c r="Y980" s="3"/>
      <c r="Z980" s="3"/>
    </row>
    <row r="981" ht="30.0" customHeight="1">
      <c r="A981" s="5" t="s">
        <v>3129</v>
      </c>
      <c r="B981" s="5" t="s">
        <v>3129</v>
      </c>
      <c r="C981" s="5" t="s">
        <v>3130</v>
      </c>
      <c r="D981" s="6"/>
      <c r="E981" s="5">
        <v>982801.0</v>
      </c>
      <c r="F981" s="5">
        <v>983073.0</v>
      </c>
      <c r="G981" s="5" t="s">
        <v>35</v>
      </c>
      <c r="H981" s="5" t="s">
        <v>52</v>
      </c>
      <c r="I981" s="5"/>
      <c r="J981" s="7" t="str">
        <f t="shared" si="194"/>
        <v>Chain et al. 2005. Infect Immun. 73:8353-61</v>
      </c>
      <c r="K981" s="8" t="str">
        <f t="shared" si="195"/>
        <v>Brucella abortus 2308; accesion number NC_007618</v>
      </c>
      <c r="L981" s="3"/>
      <c r="M981" s="3"/>
      <c r="N981" s="3"/>
      <c r="O981" s="3"/>
      <c r="P981" s="3"/>
      <c r="Q981" s="3"/>
      <c r="R981" s="3"/>
      <c r="S981" s="3"/>
      <c r="T981" s="3"/>
      <c r="U981" s="3"/>
      <c r="V981" s="3"/>
      <c r="W981" s="3"/>
      <c r="X981" s="3"/>
      <c r="Y981" s="3"/>
      <c r="Z981" s="3"/>
    </row>
    <row r="982" ht="30.0" customHeight="1">
      <c r="A982" s="5" t="s">
        <v>3131</v>
      </c>
      <c r="B982" s="5" t="s">
        <v>3132</v>
      </c>
      <c r="C982" s="5" t="s">
        <v>3133</v>
      </c>
      <c r="D982" s="6"/>
      <c r="E982" s="5">
        <v>983070.0</v>
      </c>
      <c r="F982" s="5">
        <v>983774.0</v>
      </c>
      <c r="G982" s="5" t="s">
        <v>35</v>
      </c>
      <c r="H982" s="5" t="s">
        <v>3134</v>
      </c>
      <c r="I982" s="5" t="s">
        <v>3135</v>
      </c>
      <c r="J982" s="7" t="str">
        <f t="shared" si="194"/>
        <v>Chain et al. 2005. Infect Immun. 73:8353-61</v>
      </c>
      <c r="K982" s="8" t="str">
        <f t="shared" si="195"/>
        <v>Brucella abortus 2308; accesion number NC_007618</v>
      </c>
      <c r="L982" s="3"/>
      <c r="M982" s="3"/>
      <c r="N982" s="3"/>
      <c r="O982" s="3"/>
      <c r="P982" s="3"/>
      <c r="Q982" s="3"/>
      <c r="R982" s="3"/>
      <c r="S982" s="3"/>
      <c r="T982" s="3"/>
      <c r="U982" s="3"/>
      <c r="V982" s="3"/>
      <c r="W982" s="3"/>
      <c r="X982" s="3"/>
      <c r="Y982" s="3"/>
      <c r="Z982" s="3"/>
    </row>
    <row r="983" ht="30.0" customHeight="1">
      <c r="A983" s="5" t="s">
        <v>3136</v>
      </c>
      <c r="B983" s="5" t="s">
        <v>3136</v>
      </c>
      <c r="C983" s="5" t="s">
        <v>3137</v>
      </c>
      <c r="D983" s="6"/>
      <c r="E983" s="5">
        <v>983829.0</v>
      </c>
      <c r="F983" s="5">
        <v>983942.0</v>
      </c>
      <c r="G983" s="5"/>
      <c r="H983" s="5" t="s">
        <v>52</v>
      </c>
      <c r="I983" s="5"/>
      <c r="J983" s="7" t="str">
        <f t="shared" si="194"/>
        <v>Chain et al. 2005. Infect Immun. 73:8353-61</v>
      </c>
      <c r="K983" s="8" t="str">
        <f t="shared" si="195"/>
        <v>Brucella abortus 2308; accesion number NC_007618</v>
      </c>
      <c r="L983" s="3"/>
      <c r="M983" s="3"/>
      <c r="N983" s="3"/>
      <c r="O983" s="3"/>
      <c r="P983" s="3"/>
      <c r="Q983" s="3"/>
      <c r="R983" s="3"/>
      <c r="S983" s="3"/>
      <c r="T983" s="3"/>
      <c r="U983" s="3"/>
      <c r="V983" s="3"/>
      <c r="W983" s="3"/>
      <c r="X983" s="3"/>
      <c r="Y983" s="3"/>
      <c r="Z983" s="3"/>
    </row>
    <row r="984" ht="30.0" customHeight="1">
      <c r="A984" s="5" t="s">
        <v>3138</v>
      </c>
      <c r="B984" s="5" t="s">
        <v>3138</v>
      </c>
      <c r="C984" s="5" t="s">
        <v>3139</v>
      </c>
      <c r="D984" s="6"/>
      <c r="E984" s="5">
        <v>984845.0</v>
      </c>
      <c r="F984" s="5">
        <v>985381.0</v>
      </c>
      <c r="G984" s="5"/>
      <c r="H984" s="5" t="s">
        <v>225</v>
      </c>
      <c r="I984" s="5"/>
      <c r="J984" s="8" t="str">
        <f>HYPERLINK("http://www.ncbi.nlm.nih.gov/pubmed/?term=20462421","Lamontagne et al. 2010. BMC Genomics. 11:300")</f>
        <v>Lamontagne et al. 2010. BMC Genomics. 11:300</v>
      </c>
      <c r="K984" s="9"/>
      <c r="L984" s="3"/>
      <c r="M984" s="3"/>
      <c r="N984" s="3"/>
      <c r="O984" s="3"/>
      <c r="P984" s="3"/>
      <c r="Q984" s="3"/>
      <c r="R984" s="3"/>
      <c r="S984" s="3"/>
      <c r="T984" s="3"/>
      <c r="U984" s="3"/>
      <c r="V984" s="3"/>
      <c r="W984" s="3"/>
      <c r="X984" s="3"/>
      <c r="Y984" s="3"/>
      <c r="Z984" s="3"/>
    </row>
    <row r="985" ht="30.0" customHeight="1">
      <c r="A985" s="5" t="s">
        <v>3140</v>
      </c>
      <c r="B985" s="5" t="s">
        <v>3140</v>
      </c>
      <c r="C985" s="5" t="s">
        <v>3141</v>
      </c>
      <c r="D985" s="6"/>
      <c r="E985" s="5">
        <v>985535.0</v>
      </c>
      <c r="F985" s="5">
        <v>986929.0</v>
      </c>
      <c r="G985" s="5"/>
      <c r="H985" s="5" t="s">
        <v>3142</v>
      </c>
      <c r="I985" s="5" t="s">
        <v>3143</v>
      </c>
      <c r="J985" s="7" t="str">
        <f t="shared" ref="J985:J995" si="196">HYPERLINK("http://www.ncbi.nlm.nih.gov/pubmed/?term=16299333","Chain et al. 2005. Infect Immun. 73:8353-61")</f>
        <v>Chain et al. 2005. Infect Immun. 73:8353-61</v>
      </c>
      <c r="K985" s="8" t="str">
        <f t="shared" ref="K985:K995" si="197">HYPERLINK("http://www.ncbi.nlm.nih.gov/nuccore/NC_007618","Brucella abortus 2308; accesion number NC_007618")</f>
        <v>Brucella abortus 2308; accesion number NC_007618</v>
      </c>
      <c r="L985" s="3"/>
      <c r="M985" s="3"/>
      <c r="N985" s="3"/>
      <c r="O985" s="3"/>
      <c r="P985" s="3"/>
      <c r="Q985" s="3"/>
      <c r="R985" s="3"/>
      <c r="S985" s="3"/>
      <c r="T985" s="3"/>
      <c r="U985" s="3"/>
      <c r="V985" s="3"/>
      <c r="W985" s="3"/>
      <c r="X985" s="3"/>
      <c r="Y985" s="3"/>
      <c r="Z985" s="3"/>
    </row>
    <row r="986" ht="30.0" customHeight="1">
      <c r="A986" s="5" t="s">
        <v>3144</v>
      </c>
      <c r="B986" s="5" t="s">
        <v>3144</v>
      </c>
      <c r="C986" s="5" t="s">
        <v>3145</v>
      </c>
      <c r="D986" s="6"/>
      <c r="E986" s="5">
        <v>987138.0</v>
      </c>
      <c r="F986" s="5">
        <v>988517.0</v>
      </c>
      <c r="G986" s="5"/>
      <c r="H986" s="5" t="s">
        <v>3146</v>
      </c>
      <c r="I986" s="5"/>
      <c r="J986" s="7" t="str">
        <f t="shared" si="196"/>
        <v>Chain et al. 2005. Infect Immun. 73:8353-61</v>
      </c>
      <c r="K986" s="8" t="str">
        <f t="shared" si="197"/>
        <v>Brucella abortus 2308; accesion number NC_007618</v>
      </c>
      <c r="L986" s="3"/>
      <c r="M986" s="3"/>
      <c r="N986" s="3"/>
      <c r="O986" s="3"/>
      <c r="P986" s="3"/>
      <c r="Q986" s="3"/>
      <c r="R986" s="3"/>
      <c r="S986" s="3"/>
      <c r="T986" s="3"/>
      <c r="U986" s="3"/>
      <c r="V986" s="3"/>
      <c r="W986" s="3"/>
      <c r="X986" s="3"/>
      <c r="Y986" s="3"/>
      <c r="Z986" s="3"/>
    </row>
    <row r="987" ht="30.0" customHeight="1">
      <c r="A987" s="5" t="s">
        <v>3147</v>
      </c>
      <c r="B987" s="5" t="s">
        <v>3147</v>
      </c>
      <c r="C987" s="5" t="s">
        <v>3148</v>
      </c>
      <c r="D987" s="6"/>
      <c r="E987" s="5">
        <v>988631.0</v>
      </c>
      <c r="F987" s="5">
        <v>988981.0</v>
      </c>
      <c r="G987" s="5"/>
      <c r="H987" s="5" t="s">
        <v>3149</v>
      </c>
      <c r="I987" s="5"/>
      <c r="J987" s="7" t="str">
        <f t="shared" si="196"/>
        <v>Chain et al. 2005. Infect Immun. 73:8353-61</v>
      </c>
      <c r="K987" s="8" t="str">
        <f t="shared" si="197"/>
        <v>Brucella abortus 2308; accesion number NC_007618</v>
      </c>
      <c r="L987" s="3"/>
      <c r="M987" s="3"/>
      <c r="N987" s="3"/>
      <c r="O987" s="3"/>
      <c r="P987" s="3"/>
      <c r="Q987" s="3"/>
      <c r="R987" s="3"/>
      <c r="S987" s="3"/>
      <c r="T987" s="3"/>
      <c r="U987" s="3"/>
      <c r="V987" s="3"/>
      <c r="W987" s="3"/>
      <c r="X987" s="3"/>
      <c r="Y987" s="3"/>
      <c r="Z987" s="3"/>
    </row>
    <row r="988" ht="30.0" customHeight="1">
      <c r="A988" s="5" t="s">
        <v>3150</v>
      </c>
      <c r="B988" s="5" t="s">
        <v>3151</v>
      </c>
      <c r="C988" s="5" t="s">
        <v>3152</v>
      </c>
      <c r="D988" s="6"/>
      <c r="E988" s="5">
        <v>989073.0</v>
      </c>
      <c r="F988" s="5">
        <v>990725.0</v>
      </c>
      <c r="G988" s="5"/>
      <c r="H988" s="5" t="s">
        <v>3153</v>
      </c>
      <c r="I988" s="5" t="s">
        <v>3154</v>
      </c>
      <c r="J988" s="7" t="str">
        <f t="shared" si="196"/>
        <v>Chain et al. 2005. Infect Immun. 73:8353-61</v>
      </c>
      <c r="K988" s="8" t="str">
        <f t="shared" si="197"/>
        <v>Brucella abortus 2308; accesion number NC_007618</v>
      </c>
      <c r="L988" s="3"/>
      <c r="M988" s="3"/>
      <c r="N988" s="3"/>
      <c r="O988" s="3"/>
      <c r="P988" s="3"/>
      <c r="Q988" s="3"/>
      <c r="R988" s="3"/>
      <c r="S988" s="3"/>
      <c r="T988" s="3"/>
      <c r="U988" s="3"/>
      <c r="V988" s="3"/>
      <c r="W988" s="3"/>
      <c r="X988" s="3"/>
      <c r="Y988" s="3"/>
      <c r="Z988" s="3"/>
    </row>
    <row r="989" ht="30.0" customHeight="1">
      <c r="A989" s="5" t="s">
        <v>3155</v>
      </c>
      <c r="B989" s="5" t="s">
        <v>3156</v>
      </c>
      <c r="C989" s="5" t="s">
        <v>3157</v>
      </c>
      <c r="D989" s="6"/>
      <c r="E989" s="5">
        <v>990737.0</v>
      </c>
      <c r="F989" s="5">
        <v>992110.0</v>
      </c>
      <c r="G989" s="5"/>
      <c r="H989" s="5" t="s">
        <v>3158</v>
      </c>
      <c r="I989" s="5" t="s">
        <v>3159</v>
      </c>
      <c r="J989" s="7" t="str">
        <f t="shared" si="196"/>
        <v>Chain et al. 2005. Infect Immun. 73:8353-61</v>
      </c>
      <c r="K989" s="8" t="str">
        <f t="shared" si="197"/>
        <v>Brucella abortus 2308; accesion number NC_007618</v>
      </c>
      <c r="L989" s="3"/>
      <c r="M989" s="3"/>
      <c r="N989" s="3"/>
      <c r="O989" s="3"/>
      <c r="P989" s="3"/>
      <c r="Q989" s="3"/>
      <c r="R989" s="3"/>
      <c r="S989" s="3"/>
      <c r="T989" s="3"/>
      <c r="U989" s="3"/>
      <c r="V989" s="3"/>
      <c r="W989" s="3"/>
      <c r="X989" s="3"/>
      <c r="Y989" s="3"/>
      <c r="Z989" s="3"/>
    </row>
    <row r="990" ht="30.0" customHeight="1">
      <c r="A990" s="5" t="s">
        <v>3160</v>
      </c>
      <c r="B990" s="5" t="s">
        <v>3160</v>
      </c>
      <c r="C990" s="5" t="s">
        <v>3161</v>
      </c>
      <c r="D990" s="6"/>
      <c r="E990" s="5">
        <v>992028.0</v>
      </c>
      <c r="F990" s="5">
        <v>992780.0</v>
      </c>
      <c r="G990" s="5" t="s">
        <v>35</v>
      </c>
      <c r="H990" s="5" t="s">
        <v>3162</v>
      </c>
      <c r="I990" s="5"/>
      <c r="J990" s="7" t="str">
        <f t="shared" si="196"/>
        <v>Chain et al. 2005. Infect Immun. 73:8353-61</v>
      </c>
      <c r="K990" s="8" t="str">
        <f t="shared" si="197"/>
        <v>Brucella abortus 2308; accesion number NC_007618</v>
      </c>
      <c r="L990" s="3"/>
      <c r="M990" s="3"/>
      <c r="N990" s="3"/>
      <c r="O990" s="3"/>
      <c r="P990" s="3"/>
      <c r="Q990" s="3"/>
      <c r="R990" s="3"/>
      <c r="S990" s="3"/>
      <c r="T990" s="3"/>
      <c r="U990" s="3"/>
      <c r="V990" s="3"/>
      <c r="W990" s="3"/>
      <c r="X990" s="3"/>
      <c r="Y990" s="3"/>
      <c r="Z990" s="3"/>
    </row>
    <row r="991" ht="30.0" customHeight="1">
      <c r="A991" s="5" t="s">
        <v>3163</v>
      </c>
      <c r="B991" s="5" t="s">
        <v>3164</v>
      </c>
      <c r="C991" s="5" t="s">
        <v>3165</v>
      </c>
      <c r="D991" s="6"/>
      <c r="E991" s="5">
        <v>992924.0</v>
      </c>
      <c r="F991" s="5">
        <v>995248.0</v>
      </c>
      <c r="G991" s="5" t="s">
        <v>35</v>
      </c>
      <c r="H991" s="5" t="s">
        <v>3166</v>
      </c>
      <c r="I991" s="5" t="s">
        <v>3167</v>
      </c>
      <c r="J991" s="7" t="str">
        <f t="shared" si="196"/>
        <v>Chain et al. 2005. Infect Immun. 73:8353-61</v>
      </c>
      <c r="K991" s="8" t="str">
        <f t="shared" si="197"/>
        <v>Brucella abortus 2308; accesion number NC_007618</v>
      </c>
      <c r="L991" s="3"/>
      <c r="M991" s="3"/>
      <c r="N991" s="3"/>
      <c r="O991" s="3"/>
      <c r="P991" s="3"/>
      <c r="Q991" s="3"/>
      <c r="R991" s="3"/>
      <c r="S991" s="3"/>
      <c r="T991" s="3"/>
      <c r="U991" s="3"/>
      <c r="V991" s="3"/>
      <c r="W991" s="3"/>
      <c r="X991" s="3"/>
      <c r="Y991" s="3"/>
      <c r="Z991" s="3"/>
    </row>
    <row r="992" ht="30.0" customHeight="1">
      <c r="A992" s="5" t="s">
        <v>3168</v>
      </c>
      <c r="B992" s="5" t="s">
        <v>3168</v>
      </c>
      <c r="C992" s="5" t="s">
        <v>3169</v>
      </c>
      <c r="D992" s="6"/>
      <c r="E992" s="5">
        <v>995466.0</v>
      </c>
      <c r="F992" s="5">
        <v>996446.0</v>
      </c>
      <c r="G992" s="5" t="s">
        <v>35</v>
      </c>
      <c r="H992" s="5" t="s">
        <v>769</v>
      </c>
      <c r="I992" s="5"/>
      <c r="J992" s="7" t="str">
        <f t="shared" si="196"/>
        <v>Chain et al. 2005. Infect Immun. 73:8353-61</v>
      </c>
      <c r="K992" s="8" t="str">
        <f t="shared" si="197"/>
        <v>Brucella abortus 2308; accesion number NC_007618</v>
      </c>
      <c r="L992" s="3"/>
      <c r="M992" s="3"/>
      <c r="N992" s="3"/>
      <c r="O992" s="3"/>
      <c r="P992" s="3"/>
      <c r="Q992" s="3"/>
      <c r="R992" s="3"/>
      <c r="S992" s="3"/>
      <c r="T992" s="3"/>
      <c r="U992" s="3"/>
      <c r="V992" s="3"/>
      <c r="W992" s="3"/>
      <c r="X992" s="3"/>
      <c r="Y992" s="3"/>
      <c r="Z992" s="3"/>
    </row>
    <row r="993" ht="30.0" customHeight="1">
      <c r="A993" s="5" t="s">
        <v>3170</v>
      </c>
      <c r="B993" s="5" t="s">
        <v>3170</v>
      </c>
      <c r="C993" s="5" t="s">
        <v>3171</v>
      </c>
      <c r="D993" s="6"/>
      <c r="E993" s="5">
        <v>996507.0</v>
      </c>
      <c r="F993" s="5">
        <v>997682.0</v>
      </c>
      <c r="G993" s="5"/>
      <c r="H993" s="5" t="s">
        <v>3172</v>
      </c>
      <c r="I993" s="5"/>
      <c r="J993" s="7" t="str">
        <f t="shared" si="196"/>
        <v>Chain et al. 2005. Infect Immun. 73:8353-61</v>
      </c>
      <c r="K993" s="8" t="str">
        <f t="shared" si="197"/>
        <v>Brucella abortus 2308; accesion number NC_007618</v>
      </c>
      <c r="L993" s="3"/>
      <c r="M993" s="3"/>
      <c r="N993" s="3"/>
      <c r="O993" s="3"/>
      <c r="P993" s="3"/>
      <c r="Q993" s="3"/>
      <c r="R993" s="3"/>
      <c r="S993" s="3"/>
      <c r="T993" s="3"/>
      <c r="U993" s="3"/>
      <c r="V993" s="3"/>
      <c r="W993" s="3"/>
      <c r="X993" s="3"/>
      <c r="Y993" s="3"/>
      <c r="Z993" s="3"/>
    </row>
    <row r="994" ht="30.0" customHeight="1">
      <c r="A994" s="5" t="s">
        <v>3173</v>
      </c>
      <c r="B994" s="5" t="s">
        <v>3173</v>
      </c>
      <c r="C994" s="5" t="s">
        <v>3174</v>
      </c>
      <c r="D994" s="6"/>
      <c r="E994" s="5">
        <v>997899.0</v>
      </c>
      <c r="F994" s="5">
        <v>998756.0</v>
      </c>
      <c r="G994" s="5"/>
      <c r="H994" s="5" t="s">
        <v>39</v>
      </c>
      <c r="I994" s="5"/>
      <c r="J994" s="7" t="str">
        <f t="shared" si="196"/>
        <v>Chain et al. 2005. Infect Immun. 73:8353-61</v>
      </c>
      <c r="K994" s="8" t="str">
        <f t="shared" si="197"/>
        <v>Brucella abortus 2308; accesion number NC_007618</v>
      </c>
      <c r="L994" s="3"/>
      <c r="M994" s="3"/>
      <c r="N994" s="3"/>
      <c r="O994" s="3"/>
      <c r="P994" s="3"/>
      <c r="Q994" s="3"/>
      <c r="R994" s="3"/>
      <c r="S994" s="3"/>
      <c r="T994" s="3"/>
      <c r="U994" s="3"/>
      <c r="V994" s="3"/>
      <c r="W994" s="3"/>
      <c r="X994" s="3"/>
      <c r="Y994" s="3"/>
      <c r="Z994" s="3"/>
    </row>
    <row r="995" ht="30.0" customHeight="1">
      <c r="A995" s="5" t="s">
        <v>3175</v>
      </c>
      <c r="B995" s="5" t="s">
        <v>3175</v>
      </c>
      <c r="C995" s="5" t="s">
        <v>3176</v>
      </c>
      <c r="D995" s="6"/>
      <c r="E995" s="5">
        <v>998760.0</v>
      </c>
      <c r="F995" s="5">
        <v>999755.0</v>
      </c>
      <c r="G995" s="5"/>
      <c r="H995" s="5" t="s">
        <v>52</v>
      </c>
      <c r="I995" s="5"/>
      <c r="J995" s="7" t="str">
        <f t="shared" si="196"/>
        <v>Chain et al. 2005. Infect Immun. 73:8353-61</v>
      </c>
      <c r="K995" s="8" t="str">
        <f t="shared" si="197"/>
        <v>Brucella abortus 2308; accesion number NC_007618</v>
      </c>
      <c r="L995" s="3"/>
      <c r="M995" s="3"/>
      <c r="N995" s="3"/>
      <c r="O995" s="3"/>
      <c r="P995" s="3"/>
      <c r="Q995" s="3"/>
      <c r="R995" s="3"/>
      <c r="S995" s="3"/>
      <c r="T995" s="3"/>
      <c r="U995" s="3"/>
      <c r="V995" s="3"/>
      <c r="W995" s="3"/>
      <c r="X995" s="3"/>
      <c r="Y995" s="3"/>
      <c r="Z995" s="3"/>
    </row>
    <row r="996" ht="30.0" customHeight="1">
      <c r="A996" s="5" t="s">
        <v>3177</v>
      </c>
      <c r="B996" s="5" t="s">
        <v>3177</v>
      </c>
      <c r="C996" s="5" t="s">
        <v>3178</v>
      </c>
      <c r="D996" s="6"/>
      <c r="E996" s="5">
        <v>999779.0</v>
      </c>
      <c r="F996" s="5">
        <v>1000381.0</v>
      </c>
      <c r="G996" s="5"/>
      <c r="H996" s="5" t="s">
        <v>225</v>
      </c>
      <c r="I996" s="5"/>
      <c r="J996" s="8" t="str">
        <f>HYPERLINK("http://www.ncbi.nlm.nih.gov/pubmed/?term=20462421","Lamontagne et al. 2010. BMC Genomics. 11:300")</f>
        <v>Lamontagne et al. 2010. BMC Genomics. 11:300</v>
      </c>
      <c r="K996" s="9"/>
      <c r="L996" s="3"/>
      <c r="M996" s="5"/>
      <c r="N996" s="5"/>
      <c r="O996" s="5"/>
      <c r="P996" s="5"/>
      <c r="Q996" s="5"/>
      <c r="R996" s="5"/>
      <c r="S996" s="5"/>
      <c r="T996" s="5"/>
      <c r="U996" s="5"/>
      <c r="V996" s="5"/>
      <c r="W996" s="5"/>
      <c r="X996" s="5"/>
      <c r="Y996" s="5"/>
      <c r="Z996" s="5"/>
    </row>
    <row r="997" ht="30.0" customHeight="1">
      <c r="A997" s="5" t="s">
        <v>3179</v>
      </c>
      <c r="B997" s="5" t="s">
        <v>3179</v>
      </c>
      <c r="C997" s="5" t="s">
        <v>3180</v>
      </c>
      <c r="D997" s="6"/>
      <c r="E997" s="5">
        <v>1000443.0</v>
      </c>
      <c r="F997" s="5">
        <v>1000550.0</v>
      </c>
      <c r="G997" s="5" t="s">
        <v>35</v>
      </c>
      <c r="H997" s="5" t="s">
        <v>52</v>
      </c>
      <c r="I997" s="5"/>
      <c r="J997" s="7" t="str">
        <f>HYPERLINK("http://www.ncbi.nlm.nih.gov/pubmed/?term=16299333","Chain et al. 2005. Infect Immun. 73:8353-61")</f>
        <v>Chain et al. 2005. Infect Immun. 73:8353-61</v>
      </c>
      <c r="K997" s="8" t="str">
        <f>HYPERLINK("http://www.ncbi.nlm.nih.gov/nuccore/NC_007618","Brucella abortus 2308; accesion number NC_007618")</f>
        <v>Brucella abortus 2308; accesion number NC_007618</v>
      </c>
      <c r="L997" s="3"/>
      <c r="M997" s="3"/>
      <c r="N997" s="3"/>
      <c r="O997" s="3"/>
      <c r="P997" s="3"/>
      <c r="Q997" s="3"/>
      <c r="R997" s="3"/>
      <c r="S997" s="3"/>
      <c r="T997" s="3"/>
      <c r="U997" s="3"/>
      <c r="V997" s="3"/>
      <c r="W997" s="3"/>
      <c r="X997" s="3"/>
      <c r="Y997" s="3"/>
      <c r="Z997" s="3"/>
    </row>
    <row r="998" ht="30.0" customHeight="1">
      <c r="A998" s="5" t="s">
        <v>3181</v>
      </c>
      <c r="B998" s="5" t="s">
        <v>3181</v>
      </c>
      <c r="C998" s="5" t="s">
        <v>3182</v>
      </c>
      <c r="D998" s="6"/>
      <c r="E998" s="5">
        <v>1000621.0</v>
      </c>
      <c r="F998" s="5">
        <v>1005282.0</v>
      </c>
      <c r="G998" s="5" t="s">
        <v>35</v>
      </c>
      <c r="H998" s="5" t="s">
        <v>3183</v>
      </c>
      <c r="I998" s="5"/>
      <c r="J998" s="7" t="str">
        <f>HYPERLINK("http://www.ncbi.nlm.nih.gov/pubmed/21707904","Marchesini et al. 2011. Cell Microbiol. 13(8):1261-74")</f>
        <v>Marchesini et al. 2011. Cell Microbiol. 13(8):1261-74</v>
      </c>
      <c r="K998" s="3"/>
      <c r="L998" s="3"/>
      <c r="M998" s="3"/>
      <c r="N998" s="3"/>
      <c r="O998" s="3"/>
      <c r="P998" s="3"/>
      <c r="Q998" s="3"/>
      <c r="R998" s="3"/>
      <c r="S998" s="3"/>
      <c r="T998" s="3"/>
      <c r="U998" s="3"/>
      <c r="V998" s="3"/>
      <c r="W998" s="3"/>
      <c r="X998" s="3"/>
      <c r="Y998" s="3"/>
      <c r="Z998" s="3"/>
    </row>
    <row r="999" ht="30.0" customHeight="1">
      <c r="A999" s="5" t="s">
        <v>3184</v>
      </c>
      <c r="B999" s="5" t="s">
        <v>3184</v>
      </c>
      <c r="C999" s="5" t="s">
        <v>3185</v>
      </c>
      <c r="D999" s="6"/>
      <c r="E999" s="5">
        <v>1005497.0</v>
      </c>
      <c r="F999" s="5">
        <v>1005727.0</v>
      </c>
      <c r="G999" s="5"/>
      <c r="H999" s="5" t="s">
        <v>52</v>
      </c>
      <c r="I999" s="5"/>
      <c r="J999" s="7" t="str">
        <f t="shared" ref="J999:J1000" si="198">HYPERLINK("http://www.ncbi.nlm.nih.gov/pubmed/?term=16299333","Chain et al. 2005. Infect Immun. 73:8353-61")</f>
        <v>Chain et al. 2005. Infect Immun. 73:8353-61</v>
      </c>
      <c r="K999" s="8" t="str">
        <f t="shared" ref="K999:K1000" si="199">HYPERLINK("http://www.ncbi.nlm.nih.gov/nuccore/NC_007618","Brucella abortus 2308; accesion number NC_007618")</f>
        <v>Brucella abortus 2308; accesion number NC_007618</v>
      </c>
      <c r="L999" s="3"/>
      <c r="M999" s="3"/>
      <c r="N999" s="3"/>
      <c r="O999" s="3"/>
      <c r="P999" s="3"/>
      <c r="Q999" s="3"/>
      <c r="R999" s="3"/>
      <c r="S999" s="3"/>
      <c r="T999" s="3"/>
      <c r="U999" s="3"/>
      <c r="V999" s="3"/>
      <c r="W999" s="3"/>
      <c r="X999" s="3"/>
      <c r="Y999" s="3"/>
      <c r="Z999" s="3"/>
    </row>
    <row r="1000" ht="30.0" customHeight="1">
      <c r="A1000" s="5" t="s">
        <v>3186</v>
      </c>
      <c r="B1000" s="5" t="s">
        <v>3186</v>
      </c>
      <c r="C1000" s="5" t="s">
        <v>3187</v>
      </c>
      <c r="D1000" s="6"/>
      <c r="E1000" s="5">
        <v>1005898.0</v>
      </c>
      <c r="F1000" s="5">
        <v>1006221.0</v>
      </c>
      <c r="G1000" s="5"/>
      <c r="H1000" s="5" t="s">
        <v>1206</v>
      </c>
      <c r="I1000" s="5"/>
      <c r="J1000" s="7" t="str">
        <f t="shared" si="198"/>
        <v>Chain et al. 2005. Infect Immun. 73:8353-61</v>
      </c>
      <c r="K1000" s="8" t="str">
        <f t="shared" si="199"/>
        <v>Brucella abortus 2308; accesion number NC_007618</v>
      </c>
      <c r="L1000" s="3"/>
      <c r="M1000" s="3"/>
      <c r="N1000" s="3"/>
      <c r="O1000" s="3"/>
      <c r="P1000" s="3"/>
      <c r="Q1000" s="3"/>
      <c r="R1000" s="3"/>
      <c r="S1000" s="3"/>
      <c r="T1000" s="3"/>
      <c r="U1000" s="3"/>
      <c r="V1000" s="3"/>
      <c r="W1000" s="3"/>
      <c r="X1000" s="3"/>
      <c r="Y1000" s="3"/>
      <c r="Z1000" s="3"/>
    </row>
    <row r="1001" ht="30.0" customHeight="1">
      <c r="A1001" s="5" t="s">
        <v>3188</v>
      </c>
      <c r="B1001" s="5" t="s">
        <v>3188</v>
      </c>
      <c r="C1001" s="5" t="s">
        <v>3189</v>
      </c>
      <c r="D1001" s="6"/>
      <c r="E1001" s="5">
        <v>1006521.0</v>
      </c>
      <c r="F1001" s="5">
        <v>1006862.0</v>
      </c>
      <c r="G1001" s="5"/>
      <c r="H1001" s="5" t="s">
        <v>3190</v>
      </c>
      <c r="I1001" s="5" t="s">
        <v>3191</v>
      </c>
      <c r="J1001" s="11" t="str">
        <f>HYPERLINK("http://www.ncbi.nlm.nih.gov/nuccore/17986284","Brucella melitensis 16M genome; accession number NC_003317")</f>
        <v>Brucella melitensis 16M genome; accession number NC_003317</v>
      </c>
      <c r="K1001" s="13" t="s">
        <v>471</v>
      </c>
      <c r="L1001" s="3"/>
      <c r="M1001" s="3"/>
      <c r="N1001" s="3"/>
      <c r="O1001" s="3"/>
      <c r="P1001" s="3"/>
      <c r="Q1001" s="3"/>
      <c r="R1001" s="3"/>
      <c r="S1001" s="3"/>
      <c r="T1001" s="3"/>
      <c r="U1001" s="3"/>
      <c r="V1001" s="3"/>
      <c r="W1001" s="3"/>
      <c r="X1001" s="3"/>
      <c r="Y1001" s="3"/>
      <c r="Z1001" s="3"/>
    </row>
    <row r="1002" ht="30.0" customHeight="1">
      <c r="A1002" s="5" t="s">
        <v>3192</v>
      </c>
      <c r="B1002" s="5" t="s">
        <v>3192</v>
      </c>
      <c r="C1002" s="5" t="s">
        <v>3193</v>
      </c>
      <c r="D1002" s="6"/>
      <c r="E1002" s="5">
        <v>1006867.0</v>
      </c>
      <c r="F1002" s="5">
        <v>1007487.0</v>
      </c>
      <c r="G1002" s="5" t="s">
        <v>35</v>
      </c>
      <c r="H1002" s="5" t="s">
        <v>225</v>
      </c>
      <c r="I1002" s="5"/>
      <c r="J1002" s="8" t="str">
        <f>HYPERLINK("http://www.ncbi.nlm.nih.gov/pubmed/?term=20462421","Lamontagne et al. 2010. BMC Genomics. 11:300")</f>
        <v>Lamontagne et al. 2010. BMC Genomics. 11:300</v>
      </c>
      <c r="K1002" s="9"/>
      <c r="L1002" s="3"/>
      <c r="M1002" s="3"/>
      <c r="N1002" s="3"/>
      <c r="O1002" s="3"/>
      <c r="P1002" s="3"/>
      <c r="Q1002" s="3"/>
      <c r="R1002" s="3"/>
      <c r="S1002" s="3"/>
      <c r="T1002" s="3"/>
      <c r="U1002" s="3"/>
      <c r="V1002" s="3"/>
      <c r="W1002" s="3"/>
      <c r="X1002" s="3"/>
      <c r="Y1002" s="3"/>
      <c r="Z1002" s="3"/>
    </row>
    <row r="1003" ht="30.0" customHeight="1">
      <c r="A1003" s="5" t="s">
        <v>3194</v>
      </c>
      <c r="B1003" s="5" t="s">
        <v>3194</v>
      </c>
      <c r="C1003" s="5" t="s">
        <v>3195</v>
      </c>
      <c r="D1003" s="6"/>
      <c r="E1003" s="5">
        <v>1007645.0</v>
      </c>
      <c r="F1003" s="5">
        <v>1008484.0</v>
      </c>
      <c r="G1003" s="5"/>
      <c r="H1003" s="5" t="s">
        <v>3196</v>
      </c>
      <c r="I1003" s="5"/>
      <c r="J1003" s="7" t="str">
        <f t="shared" ref="J1003:J1005" si="200">HYPERLINK("http://www.ncbi.nlm.nih.gov/pubmed/?term=16299333","Chain et al. 2005. Infect Immun. 73:8353-61")</f>
        <v>Chain et al. 2005. Infect Immun. 73:8353-61</v>
      </c>
      <c r="K1003" s="8" t="str">
        <f t="shared" ref="K1003:K1005" si="201">HYPERLINK("http://www.ncbi.nlm.nih.gov/nuccore/NC_007618","Brucella abortus 2308; accesion number NC_007618")</f>
        <v>Brucella abortus 2308; accesion number NC_007618</v>
      </c>
      <c r="L1003" s="3"/>
      <c r="M1003" s="3"/>
      <c r="N1003" s="3"/>
      <c r="O1003" s="3"/>
      <c r="P1003" s="3"/>
      <c r="Q1003" s="3"/>
      <c r="R1003" s="3"/>
      <c r="S1003" s="3"/>
      <c r="T1003" s="3"/>
      <c r="U1003" s="3"/>
      <c r="V1003" s="3"/>
      <c r="W1003" s="3"/>
      <c r="X1003" s="3"/>
      <c r="Y1003" s="3"/>
      <c r="Z1003" s="3"/>
    </row>
    <row r="1004" ht="30.0" customHeight="1">
      <c r="A1004" s="5" t="s">
        <v>3197</v>
      </c>
      <c r="B1004" s="5" t="s">
        <v>3197</v>
      </c>
      <c r="C1004" s="5" t="s">
        <v>3198</v>
      </c>
      <c r="D1004" s="6"/>
      <c r="E1004" s="5">
        <v>1008503.0</v>
      </c>
      <c r="F1004" s="5">
        <v>1008862.0</v>
      </c>
      <c r="G1004" s="5"/>
      <c r="H1004" s="5" t="s">
        <v>3199</v>
      </c>
      <c r="I1004" s="5"/>
      <c r="J1004" s="7" t="str">
        <f t="shared" si="200"/>
        <v>Chain et al. 2005. Infect Immun. 73:8353-61</v>
      </c>
      <c r="K1004" s="8" t="str">
        <f t="shared" si="201"/>
        <v>Brucella abortus 2308; accesion number NC_007618</v>
      </c>
      <c r="L1004" s="3"/>
      <c r="M1004" s="3"/>
      <c r="N1004" s="3"/>
      <c r="O1004" s="3"/>
      <c r="P1004" s="3"/>
      <c r="Q1004" s="3"/>
      <c r="R1004" s="3"/>
      <c r="S1004" s="3"/>
      <c r="T1004" s="3"/>
      <c r="U1004" s="3"/>
      <c r="V1004" s="3"/>
      <c r="W1004" s="3"/>
      <c r="X1004" s="3"/>
      <c r="Y1004" s="3"/>
      <c r="Z1004" s="3"/>
    </row>
    <row r="1005" ht="30.0" customHeight="1">
      <c r="A1005" s="5" t="s">
        <v>3200</v>
      </c>
      <c r="B1005" s="5" t="s">
        <v>3201</v>
      </c>
      <c r="C1005" s="5" t="s">
        <v>3202</v>
      </c>
      <c r="D1005" s="6"/>
      <c r="E1005" s="5">
        <v>1008859.0</v>
      </c>
      <c r="F1005" s="5">
        <v>1009392.0</v>
      </c>
      <c r="G1005" s="5"/>
      <c r="H1005" s="5" t="s">
        <v>3203</v>
      </c>
      <c r="I1005" s="5"/>
      <c r="J1005" s="7" t="str">
        <f t="shared" si="200"/>
        <v>Chain et al. 2005. Infect Immun. 73:8353-61</v>
      </c>
      <c r="K1005" s="8" t="str">
        <f t="shared" si="201"/>
        <v>Brucella abortus 2308; accesion number NC_007618</v>
      </c>
      <c r="L1005" s="3"/>
      <c r="M1005" s="3"/>
      <c r="N1005" s="3"/>
      <c r="O1005" s="3"/>
      <c r="P1005" s="3"/>
      <c r="Q1005" s="3"/>
      <c r="R1005" s="3"/>
      <c r="S1005" s="3"/>
      <c r="T1005" s="3"/>
      <c r="U1005" s="3"/>
      <c r="V1005" s="3"/>
      <c r="W1005" s="3"/>
      <c r="X1005" s="3"/>
      <c r="Y1005" s="3"/>
      <c r="Z1005" s="3"/>
    </row>
    <row r="1006" ht="30.0" customHeight="1">
      <c r="A1006" s="5" t="s">
        <v>3204</v>
      </c>
      <c r="B1006" s="5" t="s">
        <v>3204</v>
      </c>
      <c r="C1006" s="5" t="s">
        <v>3205</v>
      </c>
      <c r="D1006" s="6"/>
      <c r="E1006" s="5">
        <v>1009507.0</v>
      </c>
      <c r="F1006" s="5">
        <v>1010064.0</v>
      </c>
      <c r="G1006" s="5" t="s">
        <v>35</v>
      </c>
      <c r="H1006" s="5" t="s">
        <v>225</v>
      </c>
      <c r="I1006" s="5"/>
      <c r="J1006" s="8" t="str">
        <f>HYPERLINK("http://www.ncbi.nlm.nih.gov/pubmed/?term=20462421","Lamontagne et al. 2010. BMC Genomics. 11:300")</f>
        <v>Lamontagne et al. 2010. BMC Genomics. 11:300</v>
      </c>
      <c r="K1006" s="9"/>
      <c r="L1006" s="3"/>
      <c r="M1006" s="3"/>
      <c r="N1006" s="3"/>
      <c r="O1006" s="3"/>
      <c r="P1006" s="3"/>
      <c r="Q1006" s="3"/>
      <c r="R1006" s="3"/>
      <c r="S1006" s="3"/>
      <c r="T1006" s="3"/>
      <c r="U1006" s="3"/>
      <c r="V1006" s="3"/>
      <c r="W1006" s="3"/>
      <c r="X1006" s="3"/>
      <c r="Y1006" s="3"/>
      <c r="Z1006" s="3"/>
    </row>
    <row r="1007" ht="30.0" customHeight="1">
      <c r="A1007" s="5" t="s">
        <v>3206</v>
      </c>
      <c r="B1007" s="5" t="s">
        <v>3207</v>
      </c>
      <c r="C1007" s="5" t="s">
        <v>3208</v>
      </c>
      <c r="D1007" s="6"/>
      <c r="E1007" s="5">
        <v>1010316.0</v>
      </c>
      <c r="F1007" s="5">
        <v>1011389.0</v>
      </c>
      <c r="G1007" s="5" t="s">
        <v>35</v>
      </c>
      <c r="H1007" s="5" t="s">
        <v>3209</v>
      </c>
      <c r="I1007" s="5" t="s">
        <v>3210</v>
      </c>
      <c r="J1007" s="11" t="str">
        <f>HYPERLINK("http://www.ncbi.nlm.nih.gov/nuccore/17986284","Brucella melitensis 16M genome; accession number NC_003317")</f>
        <v>Brucella melitensis 16M genome; accession number NC_003317</v>
      </c>
      <c r="K1007" s="13" t="s">
        <v>471</v>
      </c>
      <c r="L1007" s="3"/>
      <c r="M1007" s="3"/>
      <c r="N1007" s="3"/>
      <c r="O1007" s="3"/>
      <c r="P1007" s="3"/>
      <c r="Q1007" s="3"/>
      <c r="R1007" s="3"/>
      <c r="S1007" s="3"/>
      <c r="T1007" s="3"/>
      <c r="U1007" s="3"/>
      <c r="V1007" s="3"/>
      <c r="W1007" s="3"/>
      <c r="X1007" s="3"/>
      <c r="Y1007" s="3"/>
      <c r="Z1007" s="3"/>
    </row>
    <row r="1008" ht="30.0" customHeight="1">
      <c r="A1008" s="5" t="s">
        <v>3211</v>
      </c>
      <c r="B1008" s="5" t="s">
        <v>3211</v>
      </c>
      <c r="C1008" s="5" t="s">
        <v>3212</v>
      </c>
      <c r="D1008" s="6"/>
      <c r="E1008" s="5">
        <v>1011386.0</v>
      </c>
      <c r="F1008" s="5">
        <v>1012846.0</v>
      </c>
      <c r="G1008" s="5" t="s">
        <v>35</v>
      </c>
      <c r="H1008" s="5" t="s">
        <v>986</v>
      </c>
      <c r="I1008" s="5"/>
      <c r="J1008" s="7" t="str">
        <f t="shared" ref="J1008:J1009" si="202">HYPERLINK("http://www.ncbi.nlm.nih.gov/pubmed/?term=16299333","Chain et al. 2005. Infect Immun. 73:8353-61")</f>
        <v>Chain et al. 2005. Infect Immun. 73:8353-61</v>
      </c>
      <c r="K1008" s="8" t="str">
        <f t="shared" ref="K1008:K1009" si="203">HYPERLINK("http://www.ncbi.nlm.nih.gov/nuccore/NC_007618","Brucella abortus 2308; accesion number NC_007618")</f>
        <v>Brucella abortus 2308; accesion number NC_007618</v>
      </c>
      <c r="L1008" s="3"/>
      <c r="M1008" s="3"/>
      <c r="N1008" s="3"/>
      <c r="O1008" s="3"/>
      <c r="P1008" s="3"/>
      <c r="Q1008" s="3"/>
      <c r="R1008" s="3"/>
      <c r="S1008" s="3"/>
      <c r="T1008" s="3"/>
      <c r="U1008" s="3"/>
      <c r="V1008" s="3"/>
      <c r="W1008" s="3"/>
      <c r="X1008" s="3"/>
      <c r="Y1008" s="3"/>
      <c r="Z1008" s="3"/>
    </row>
    <row r="1009" ht="30.0" customHeight="1">
      <c r="A1009" s="5" t="s">
        <v>3213</v>
      </c>
      <c r="B1009" s="5" t="s">
        <v>3213</v>
      </c>
      <c r="C1009" s="5" t="s">
        <v>3214</v>
      </c>
      <c r="D1009" s="6"/>
      <c r="E1009" s="5">
        <v>1012939.0</v>
      </c>
      <c r="F1009" s="5">
        <v>1013439.0</v>
      </c>
      <c r="G1009" s="5" t="s">
        <v>35</v>
      </c>
      <c r="H1009" s="5" t="s">
        <v>52</v>
      </c>
      <c r="I1009" s="5"/>
      <c r="J1009" s="7" t="str">
        <f t="shared" si="202"/>
        <v>Chain et al. 2005. Infect Immun. 73:8353-61</v>
      </c>
      <c r="K1009" s="8" t="str">
        <f t="shared" si="203"/>
        <v>Brucella abortus 2308; accesion number NC_007618</v>
      </c>
      <c r="L1009" s="3"/>
      <c r="M1009" s="3"/>
      <c r="N1009" s="3"/>
      <c r="O1009" s="3"/>
      <c r="P1009" s="3"/>
      <c r="Q1009" s="3"/>
      <c r="R1009" s="3"/>
      <c r="S1009" s="3"/>
      <c r="T1009" s="3"/>
      <c r="U1009" s="3"/>
      <c r="V1009" s="3"/>
      <c r="W1009" s="3"/>
      <c r="X1009" s="3"/>
      <c r="Y1009" s="3"/>
      <c r="Z1009" s="3"/>
    </row>
    <row r="1010" ht="30.0" customHeight="1">
      <c r="A1010" s="5" t="s">
        <v>3215</v>
      </c>
      <c r="B1010" s="5" t="s">
        <v>3216</v>
      </c>
      <c r="C1010" s="5" t="s">
        <v>3217</v>
      </c>
      <c r="D1010" s="6"/>
      <c r="E1010" s="5">
        <v>1013835.0</v>
      </c>
      <c r="F1010" s="5">
        <v>1014251.0</v>
      </c>
      <c r="G1010" s="5"/>
      <c r="H1010" s="5" t="s">
        <v>3218</v>
      </c>
      <c r="I1010" s="5"/>
      <c r="J1010" s="11" t="str">
        <f>HYPERLINK("http://www.ncbi.nlm.nih.gov/nuccore/NC_004310.3","Brucella suis 1330 genome; accesion number NC_004310")</f>
        <v>Brucella suis 1330 genome; accesion number NC_004310</v>
      </c>
      <c r="K1010" s="13" t="s">
        <v>154</v>
      </c>
      <c r="L1010" s="3"/>
      <c r="M1010" s="3"/>
      <c r="N1010" s="3"/>
      <c r="O1010" s="3"/>
      <c r="P1010" s="3"/>
      <c r="Q1010" s="3"/>
      <c r="R1010" s="3"/>
      <c r="S1010" s="3"/>
      <c r="T1010" s="3"/>
      <c r="U1010" s="3"/>
      <c r="V1010" s="3"/>
      <c r="W1010" s="3"/>
      <c r="X1010" s="3"/>
      <c r="Y1010" s="3"/>
      <c r="Z1010" s="3"/>
    </row>
    <row r="1011" ht="30.0" customHeight="1">
      <c r="A1011" s="5" t="s">
        <v>3219</v>
      </c>
      <c r="B1011" s="5" t="s">
        <v>3219</v>
      </c>
      <c r="C1011" s="5" t="s">
        <v>3220</v>
      </c>
      <c r="D1011" s="6"/>
      <c r="E1011" s="5">
        <v>1014261.0</v>
      </c>
      <c r="F1011" s="5">
        <v>1014356.0</v>
      </c>
      <c r="G1011" s="5"/>
      <c r="H1011" s="5" t="s">
        <v>52</v>
      </c>
      <c r="I1011" s="5"/>
      <c r="J1011" s="7" t="str">
        <f>HYPERLINK("http://www.ncbi.nlm.nih.gov/pubmed/?term=16299333","Chain et al. 2005. Infect Immun. 73:8353-61")</f>
        <v>Chain et al. 2005. Infect Immun. 73:8353-61</v>
      </c>
      <c r="K1011" s="8" t="str">
        <f>HYPERLINK("http://www.ncbi.nlm.nih.gov/nuccore/NC_007618","Brucella abortus 2308; accesion number NC_007618")</f>
        <v>Brucella abortus 2308; accesion number NC_007618</v>
      </c>
      <c r="L1011" s="3"/>
      <c r="M1011" s="3"/>
      <c r="N1011" s="3"/>
      <c r="O1011" s="3"/>
      <c r="P1011" s="3"/>
      <c r="Q1011" s="3"/>
      <c r="R1011" s="3"/>
      <c r="S1011" s="3"/>
      <c r="T1011" s="3"/>
      <c r="U1011" s="3"/>
      <c r="V1011" s="3"/>
      <c r="W1011" s="3"/>
      <c r="X1011" s="3"/>
      <c r="Y1011" s="3"/>
      <c r="Z1011" s="3"/>
    </row>
    <row r="1012" ht="30.0" customHeight="1">
      <c r="A1012" s="5" t="s">
        <v>3221</v>
      </c>
      <c r="B1012" s="5" t="s">
        <v>3222</v>
      </c>
      <c r="C1012" s="5" t="s">
        <v>3223</v>
      </c>
      <c r="D1012" s="6"/>
      <c r="E1012" s="5">
        <v>1014397.0</v>
      </c>
      <c r="F1012" s="5">
        <v>1015653.0</v>
      </c>
      <c r="G1012" s="5" t="s">
        <v>35</v>
      </c>
      <c r="H1012" s="5" t="s">
        <v>2087</v>
      </c>
      <c r="I1012" s="5" t="s">
        <v>3224</v>
      </c>
      <c r="J1012" s="7" t="str">
        <f>HYPERLINK("http://www.ncbi.nlm.nih.gov/pubmed/19019140","de Jong et al. 2008. Mol Microbiol. 70(6):1378-96")</f>
        <v>de Jong et al. 2008. Mol Microbiol. 70(6):1378-96</v>
      </c>
      <c r="K1012" s="9"/>
      <c r="L1012" s="9"/>
      <c r="M1012" s="3"/>
      <c r="N1012" s="3"/>
      <c r="O1012" s="3"/>
      <c r="P1012" s="3"/>
      <c r="Q1012" s="3"/>
      <c r="R1012" s="3"/>
      <c r="S1012" s="3"/>
      <c r="T1012" s="3"/>
      <c r="U1012" s="3"/>
      <c r="V1012" s="3"/>
      <c r="W1012" s="3"/>
      <c r="X1012" s="3"/>
      <c r="Y1012" s="3"/>
      <c r="Z1012" s="3"/>
    </row>
    <row r="1013" ht="30.0" customHeight="1">
      <c r="A1013" s="5" t="s">
        <v>3225</v>
      </c>
      <c r="B1013" s="5" t="s">
        <v>3225</v>
      </c>
      <c r="C1013" s="5" t="s">
        <v>3226</v>
      </c>
      <c r="D1013" s="6"/>
      <c r="E1013" s="5">
        <v>1015879.0</v>
      </c>
      <c r="F1013" s="5">
        <v>1018716.0</v>
      </c>
      <c r="G1013" s="5"/>
      <c r="H1013" s="5" t="s">
        <v>3227</v>
      </c>
      <c r="I1013" s="5"/>
      <c r="J1013" s="15" t="str">
        <f>HYPERLINK("http://www.ncbi.nlm.nih.gov/pubmed/17304218","Hallez et al. 2007. EMBO J. 26(5):1444-55")</f>
        <v>Hallez et al. 2007. EMBO J. 26(5):1444-55</v>
      </c>
      <c r="K1013" s="3"/>
      <c r="L1013" s="3"/>
      <c r="M1013" s="3"/>
      <c r="N1013" s="3"/>
      <c r="O1013" s="3"/>
      <c r="P1013" s="3"/>
      <c r="Q1013" s="3"/>
      <c r="R1013" s="3"/>
      <c r="S1013" s="3"/>
      <c r="T1013" s="3"/>
      <c r="U1013" s="3"/>
      <c r="V1013" s="3"/>
      <c r="W1013" s="3"/>
      <c r="X1013" s="3"/>
      <c r="Y1013" s="3"/>
      <c r="Z1013" s="3"/>
    </row>
    <row r="1014" ht="30.0" customHeight="1">
      <c r="A1014" s="5" t="s">
        <v>3228</v>
      </c>
      <c r="B1014" s="5" t="s">
        <v>3228</v>
      </c>
      <c r="C1014" s="5" t="s">
        <v>3229</v>
      </c>
      <c r="D1014" s="6"/>
      <c r="E1014" s="5">
        <v>1018741.0</v>
      </c>
      <c r="F1014" s="5">
        <v>1019949.0</v>
      </c>
      <c r="G1014" s="5"/>
      <c r="H1014" s="5" t="s">
        <v>3230</v>
      </c>
      <c r="I1014" s="5"/>
      <c r="J1014" s="7" t="str">
        <f t="shared" ref="J1014:J1015" si="204">HYPERLINK("http://www.ncbi.nlm.nih.gov/pubmed/?term=16299333","Chain et al. 2005. Infect Immun. 73:8353-61")</f>
        <v>Chain et al. 2005. Infect Immun. 73:8353-61</v>
      </c>
      <c r="K1014" s="8" t="str">
        <f t="shared" ref="K1014:K1015" si="205">HYPERLINK("http://www.ncbi.nlm.nih.gov/nuccore/NC_007618","Brucella abortus 2308; accesion number NC_007618")</f>
        <v>Brucella abortus 2308; accesion number NC_007618</v>
      </c>
      <c r="L1014" s="3"/>
      <c r="M1014" s="3"/>
      <c r="N1014" s="3"/>
      <c r="O1014" s="3"/>
      <c r="P1014" s="3"/>
      <c r="Q1014" s="3"/>
      <c r="R1014" s="3"/>
      <c r="S1014" s="3"/>
      <c r="T1014" s="3"/>
      <c r="U1014" s="3"/>
      <c r="V1014" s="3"/>
      <c r="W1014" s="3"/>
      <c r="X1014" s="3"/>
      <c r="Y1014" s="3"/>
      <c r="Z1014" s="3"/>
    </row>
    <row r="1015" ht="30.0" customHeight="1">
      <c r="A1015" s="5" t="s">
        <v>3231</v>
      </c>
      <c r="B1015" s="5" t="s">
        <v>3231</v>
      </c>
      <c r="C1015" s="5" t="s">
        <v>3232</v>
      </c>
      <c r="D1015" s="6"/>
      <c r="E1015" s="5">
        <v>1019980.0</v>
      </c>
      <c r="F1015" s="5">
        <v>1021302.0</v>
      </c>
      <c r="G1015" s="5"/>
      <c r="H1015" s="5" t="s">
        <v>3233</v>
      </c>
      <c r="I1015" s="5"/>
      <c r="J1015" s="7" t="str">
        <f t="shared" si="204"/>
        <v>Chain et al. 2005. Infect Immun. 73:8353-61</v>
      </c>
      <c r="K1015" s="8" t="str">
        <f t="shared" si="205"/>
        <v>Brucella abortus 2308; accesion number NC_007618</v>
      </c>
      <c r="L1015" s="3"/>
      <c r="M1015" s="3"/>
      <c r="N1015" s="3"/>
      <c r="O1015" s="3"/>
      <c r="P1015" s="3"/>
      <c r="Q1015" s="3"/>
      <c r="R1015" s="3"/>
      <c r="S1015" s="3"/>
      <c r="T1015" s="3"/>
      <c r="U1015" s="3"/>
      <c r="V1015" s="3"/>
      <c r="W1015" s="3"/>
      <c r="X1015" s="3"/>
      <c r="Y1015" s="3"/>
      <c r="Z1015" s="3"/>
    </row>
    <row r="1016" ht="30.0" customHeight="1">
      <c r="A1016" s="5" t="s">
        <v>3234</v>
      </c>
      <c r="B1016" s="5" t="s">
        <v>3234</v>
      </c>
      <c r="C1016" s="5" t="s">
        <v>3235</v>
      </c>
      <c r="D1016" s="6"/>
      <c r="E1016" s="5">
        <v>1021283.0</v>
      </c>
      <c r="F1016" s="5">
        <v>1022509.0</v>
      </c>
      <c r="G1016" s="5" t="s">
        <v>35</v>
      </c>
      <c r="H1016" s="5" t="s">
        <v>3236</v>
      </c>
      <c r="I1016" s="5" t="s">
        <v>3237</v>
      </c>
      <c r="J1016" s="11" t="str">
        <f>HYPERLINK("http://www.ncbi.nlm.nih.gov/nuccore/NC_004310.3","Brucella suis 1330 genome; accesion number NC_004310")</f>
        <v>Brucella suis 1330 genome; accesion number NC_004310</v>
      </c>
      <c r="K1016" s="13" t="s">
        <v>154</v>
      </c>
      <c r="L1016" s="3"/>
      <c r="M1016" s="3"/>
      <c r="N1016" s="3"/>
      <c r="O1016" s="3"/>
      <c r="P1016" s="3"/>
      <c r="Q1016" s="3"/>
      <c r="R1016" s="3"/>
      <c r="S1016" s="3"/>
      <c r="T1016" s="3"/>
      <c r="U1016" s="3"/>
      <c r="V1016" s="3"/>
      <c r="W1016" s="3"/>
      <c r="X1016" s="3"/>
      <c r="Y1016" s="3"/>
      <c r="Z1016" s="3"/>
    </row>
    <row r="1017" ht="30.0" customHeight="1">
      <c r="A1017" s="5" t="s">
        <v>3238</v>
      </c>
      <c r="B1017" s="5" t="s">
        <v>3238</v>
      </c>
      <c r="C1017" s="5" t="s">
        <v>3239</v>
      </c>
      <c r="D1017" s="6"/>
      <c r="E1017" s="5">
        <v>1022599.0</v>
      </c>
      <c r="F1017" s="5">
        <v>1026381.0</v>
      </c>
      <c r="G1017" s="5" t="s">
        <v>35</v>
      </c>
      <c r="H1017" s="5" t="s">
        <v>3240</v>
      </c>
      <c r="I1017" s="5" t="s">
        <v>3241</v>
      </c>
      <c r="J1017" s="7" t="str">
        <f t="shared" ref="J1017:J1023" si="206">HYPERLINK("http://www.ncbi.nlm.nih.gov/pubmed/?term=16299333","Chain et al. 2005. Infect Immun. 73:8353-61")</f>
        <v>Chain et al. 2005. Infect Immun. 73:8353-61</v>
      </c>
      <c r="K1017" s="8" t="str">
        <f t="shared" ref="K1017:K1023" si="207">HYPERLINK("http://www.ncbi.nlm.nih.gov/nuccore/NC_007618","Brucella abortus 2308; accesion number NC_007618")</f>
        <v>Brucella abortus 2308; accesion number NC_007618</v>
      </c>
      <c r="L1017" s="3"/>
      <c r="M1017" s="3"/>
      <c r="N1017" s="3"/>
      <c r="O1017" s="3"/>
      <c r="P1017" s="3"/>
      <c r="Q1017" s="3"/>
      <c r="R1017" s="3"/>
      <c r="S1017" s="3"/>
      <c r="T1017" s="3"/>
      <c r="U1017" s="3"/>
      <c r="V1017" s="3"/>
      <c r="W1017" s="3"/>
      <c r="X1017" s="3"/>
      <c r="Y1017" s="3"/>
      <c r="Z1017" s="3"/>
    </row>
    <row r="1018" ht="30.0" customHeight="1">
      <c r="A1018" s="5" t="s">
        <v>3242</v>
      </c>
      <c r="B1018" s="5" t="s">
        <v>3242</v>
      </c>
      <c r="C1018" s="5" t="s">
        <v>3243</v>
      </c>
      <c r="D1018" s="6"/>
      <c r="E1018" s="5">
        <v>1026434.0</v>
      </c>
      <c r="F1018" s="5">
        <v>1026673.0</v>
      </c>
      <c r="G1018" s="5"/>
      <c r="H1018" s="5" t="s">
        <v>893</v>
      </c>
      <c r="I1018" s="5"/>
      <c r="J1018" s="7" t="str">
        <f t="shared" si="206"/>
        <v>Chain et al. 2005. Infect Immun. 73:8353-61</v>
      </c>
      <c r="K1018" s="8" t="str">
        <f t="shared" si="207"/>
        <v>Brucella abortus 2308; accesion number NC_007618</v>
      </c>
      <c r="L1018" s="3"/>
      <c r="M1018" s="3"/>
      <c r="N1018" s="3"/>
      <c r="O1018" s="3"/>
      <c r="P1018" s="3"/>
      <c r="Q1018" s="3"/>
      <c r="R1018" s="3"/>
      <c r="S1018" s="3"/>
      <c r="T1018" s="3"/>
      <c r="U1018" s="3"/>
      <c r="V1018" s="3"/>
      <c r="W1018" s="3"/>
      <c r="X1018" s="3"/>
      <c r="Y1018" s="3"/>
      <c r="Z1018" s="3"/>
    </row>
    <row r="1019" ht="30.0" customHeight="1">
      <c r="A1019" s="5" t="s">
        <v>3244</v>
      </c>
      <c r="B1019" s="5" t="s">
        <v>3244</v>
      </c>
      <c r="C1019" s="5" t="s">
        <v>3245</v>
      </c>
      <c r="D1019" s="6"/>
      <c r="E1019" s="5">
        <v>1027083.0</v>
      </c>
      <c r="F1019" s="5">
        <v>1027571.0</v>
      </c>
      <c r="G1019" s="5" t="s">
        <v>35</v>
      </c>
      <c r="H1019" s="5" t="s">
        <v>130</v>
      </c>
      <c r="I1019" s="5"/>
      <c r="J1019" s="7" t="str">
        <f t="shared" si="206"/>
        <v>Chain et al. 2005. Infect Immun. 73:8353-61</v>
      </c>
      <c r="K1019" s="8" t="str">
        <f t="shared" si="207"/>
        <v>Brucella abortus 2308; accesion number NC_007618</v>
      </c>
      <c r="L1019" s="3"/>
      <c r="M1019" s="3"/>
      <c r="N1019" s="3"/>
      <c r="O1019" s="3"/>
      <c r="P1019" s="3"/>
      <c r="Q1019" s="3"/>
      <c r="R1019" s="3"/>
      <c r="S1019" s="3"/>
      <c r="T1019" s="3"/>
      <c r="U1019" s="3"/>
      <c r="V1019" s="3"/>
      <c r="W1019" s="3"/>
      <c r="X1019" s="3"/>
      <c r="Y1019" s="3"/>
      <c r="Z1019" s="3"/>
    </row>
    <row r="1020" ht="30.0" customHeight="1">
      <c r="A1020" s="5" t="s">
        <v>3246</v>
      </c>
      <c r="B1020" s="5" t="s">
        <v>3246</v>
      </c>
      <c r="C1020" s="5" t="s">
        <v>3247</v>
      </c>
      <c r="D1020" s="6"/>
      <c r="E1020" s="5">
        <v>1027798.0</v>
      </c>
      <c r="F1020" s="5">
        <v>1028310.0</v>
      </c>
      <c r="G1020" s="5" t="s">
        <v>35</v>
      </c>
      <c r="H1020" s="5" t="s">
        <v>3248</v>
      </c>
      <c r="I1020" s="5" t="s">
        <v>3249</v>
      </c>
      <c r="J1020" s="7" t="str">
        <f t="shared" si="206"/>
        <v>Chain et al. 2005. Infect Immun. 73:8353-61</v>
      </c>
      <c r="K1020" s="8" t="str">
        <f t="shared" si="207"/>
        <v>Brucella abortus 2308; accesion number NC_007618</v>
      </c>
      <c r="L1020" s="3"/>
      <c r="M1020" s="3"/>
      <c r="N1020" s="3"/>
      <c r="O1020" s="3"/>
      <c r="P1020" s="3"/>
      <c r="Q1020" s="3"/>
      <c r="R1020" s="3"/>
      <c r="S1020" s="3"/>
      <c r="T1020" s="3"/>
      <c r="U1020" s="3"/>
      <c r="V1020" s="3"/>
      <c r="W1020" s="3"/>
      <c r="X1020" s="3"/>
      <c r="Y1020" s="3"/>
      <c r="Z1020" s="3"/>
    </row>
    <row r="1021" ht="30.0" customHeight="1">
      <c r="A1021" s="5" t="s">
        <v>3250</v>
      </c>
      <c r="B1021" s="5" t="s">
        <v>3250</v>
      </c>
      <c r="C1021" s="5" t="s">
        <v>3251</v>
      </c>
      <c r="D1021" s="6"/>
      <c r="E1021" s="5">
        <v>1028294.0</v>
      </c>
      <c r="F1021" s="5">
        <v>1028533.0</v>
      </c>
      <c r="G1021" s="5" t="s">
        <v>35</v>
      </c>
      <c r="H1021" s="5" t="s">
        <v>52</v>
      </c>
      <c r="I1021" s="5"/>
      <c r="J1021" s="7" t="str">
        <f t="shared" si="206"/>
        <v>Chain et al. 2005. Infect Immun. 73:8353-61</v>
      </c>
      <c r="K1021" s="8" t="str">
        <f t="shared" si="207"/>
        <v>Brucella abortus 2308; accesion number NC_007618</v>
      </c>
      <c r="L1021" s="3"/>
      <c r="M1021" s="3"/>
      <c r="N1021" s="3"/>
      <c r="O1021" s="3"/>
      <c r="P1021" s="3"/>
      <c r="Q1021" s="3"/>
      <c r="R1021" s="3"/>
      <c r="S1021" s="3"/>
      <c r="T1021" s="3"/>
      <c r="U1021" s="3"/>
      <c r="V1021" s="3"/>
      <c r="W1021" s="3"/>
      <c r="X1021" s="3"/>
      <c r="Y1021" s="3"/>
      <c r="Z1021" s="3"/>
    </row>
    <row r="1022" ht="30.0" customHeight="1">
      <c r="A1022" s="5" t="s">
        <v>3252</v>
      </c>
      <c r="B1022" s="5" t="s">
        <v>3252</v>
      </c>
      <c r="C1022" s="5" t="s">
        <v>3253</v>
      </c>
      <c r="D1022" s="6"/>
      <c r="E1022" s="5">
        <v>1028760.0</v>
      </c>
      <c r="F1022" s="5">
        <v>1029605.0</v>
      </c>
      <c r="G1022" s="5" t="s">
        <v>35</v>
      </c>
      <c r="H1022" s="5" t="s">
        <v>3254</v>
      </c>
      <c r="I1022" s="5"/>
      <c r="J1022" s="7" t="str">
        <f t="shared" si="206"/>
        <v>Chain et al. 2005. Infect Immun. 73:8353-61</v>
      </c>
      <c r="K1022" s="8" t="str">
        <f t="shared" si="207"/>
        <v>Brucella abortus 2308; accesion number NC_007618</v>
      </c>
      <c r="L1022" s="3"/>
      <c r="M1022" s="3"/>
      <c r="N1022" s="3"/>
      <c r="O1022" s="3"/>
      <c r="P1022" s="3"/>
      <c r="Q1022" s="3"/>
      <c r="R1022" s="3"/>
      <c r="S1022" s="3"/>
      <c r="T1022" s="3"/>
      <c r="U1022" s="3"/>
      <c r="V1022" s="3"/>
      <c r="W1022" s="3"/>
      <c r="X1022" s="3"/>
      <c r="Y1022" s="3"/>
      <c r="Z1022" s="3"/>
    </row>
    <row r="1023" ht="30.0" customHeight="1">
      <c r="A1023" s="5" t="s">
        <v>3255</v>
      </c>
      <c r="B1023" s="5" t="s">
        <v>3255</v>
      </c>
      <c r="C1023" s="5" t="s">
        <v>3256</v>
      </c>
      <c r="D1023" s="6"/>
      <c r="E1023" s="5">
        <v>1029683.0</v>
      </c>
      <c r="F1023" s="5">
        <v>1030441.0</v>
      </c>
      <c r="G1023" s="5" t="s">
        <v>35</v>
      </c>
      <c r="H1023" s="5" t="s">
        <v>3257</v>
      </c>
      <c r="I1023" s="5"/>
      <c r="J1023" s="7" t="str">
        <f t="shared" si="206"/>
        <v>Chain et al. 2005. Infect Immun. 73:8353-61</v>
      </c>
      <c r="K1023" s="8" t="str">
        <f t="shared" si="207"/>
        <v>Brucella abortus 2308; accesion number NC_007618</v>
      </c>
      <c r="L1023" s="3"/>
      <c r="M1023" s="3"/>
      <c r="N1023" s="3"/>
      <c r="O1023" s="3"/>
      <c r="P1023" s="3"/>
      <c r="Q1023" s="3"/>
      <c r="R1023" s="3"/>
      <c r="S1023" s="3"/>
      <c r="T1023" s="3"/>
      <c r="U1023" s="3"/>
      <c r="V1023" s="3"/>
      <c r="W1023" s="3"/>
      <c r="X1023" s="3"/>
      <c r="Y1023" s="3"/>
      <c r="Z1023" s="3"/>
    </row>
    <row r="1024" ht="30.0" customHeight="1">
      <c r="A1024" s="5" t="s">
        <v>3258</v>
      </c>
      <c r="B1024" s="5" t="s">
        <v>3259</v>
      </c>
      <c r="C1024" s="5" t="s">
        <v>3260</v>
      </c>
      <c r="D1024" s="6"/>
      <c r="E1024" s="5">
        <v>1030602.0</v>
      </c>
      <c r="F1024" s="5">
        <v>1031201.0</v>
      </c>
      <c r="G1024" s="5"/>
      <c r="H1024" s="5" t="s">
        <v>3261</v>
      </c>
      <c r="I1024" s="5" t="s">
        <v>3262</v>
      </c>
      <c r="J1024" s="8" t="str">
        <f>HYPERLINK("http://www.ncbi.nlm.nih.gov/pubmed/?term=20462421","Lamontagne et al. 2010. BMC Genomics. 11:300")</f>
        <v>Lamontagne et al. 2010. BMC Genomics. 11:300</v>
      </c>
      <c r="K1024" s="9"/>
      <c r="L1024" s="3"/>
      <c r="M1024" s="3"/>
      <c r="N1024" s="3"/>
      <c r="O1024" s="3"/>
      <c r="P1024" s="3"/>
      <c r="Q1024" s="3"/>
      <c r="R1024" s="3"/>
      <c r="S1024" s="3"/>
      <c r="T1024" s="3"/>
      <c r="U1024" s="3"/>
      <c r="V1024" s="3"/>
      <c r="W1024" s="3"/>
      <c r="X1024" s="3"/>
      <c r="Y1024" s="3"/>
      <c r="Z1024" s="3"/>
    </row>
    <row r="1025" ht="30.0" customHeight="1">
      <c r="A1025" s="5" t="s">
        <v>3263</v>
      </c>
      <c r="B1025" s="5" t="s">
        <v>3263</v>
      </c>
      <c r="C1025" s="5" t="s">
        <v>3264</v>
      </c>
      <c r="D1025" s="6"/>
      <c r="E1025" s="5">
        <v>1031179.0</v>
      </c>
      <c r="F1025" s="5">
        <v>1031328.0</v>
      </c>
      <c r="G1025" s="5" t="s">
        <v>35</v>
      </c>
      <c r="H1025" s="5" t="s">
        <v>52</v>
      </c>
      <c r="I1025" s="5"/>
      <c r="J1025" s="7" t="str">
        <f t="shared" ref="J1025:J1030" si="208">HYPERLINK("http://www.ncbi.nlm.nih.gov/pubmed/?term=16299333","Chain et al. 2005. Infect Immun. 73:8353-61")</f>
        <v>Chain et al. 2005. Infect Immun. 73:8353-61</v>
      </c>
      <c r="K1025" s="8" t="str">
        <f t="shared" ref="K1025:K1030" si="209">HYPERLINK("http://www.ncbi.nlm.nih.gov/nuccore/NC_007618","Brucella abortus 2308; accesion number NC_007618")</f>
        <v>Brucella abortus 2308; accesion number NC_007618</v>
      </c>
      <c r="L1025" s="3"/>
      <c r="M1025" s="3"/>
      <c r="N1025" s="3"/>
      <c r="O1025" s="3"/>
      <c r="P1025" s="3"/>
      <c r="Q1025" s="3"/>
      <c r="R1025" s="3"/>
      <c r="S1025" s="3"/>
      <c r="T1025" s="3"/>
      <c r="U1025" s="3"/>
      <c r="V1025" s="3"/>
      <c r="W1025" s="3"/>
      <c r="X1025" s="3"/>
      <c r="Y1025" s="3"/>
      <c r="Z1025" s="3"/>
    </row>
    <row r="1026" ht="30.0" customHeight="1">
      <c r="A1026" s="5" t="s">
        <v>3265</v>
      </c>
      <c r="B1026" s="5" t="s">
        <v>3266</v>
      </c>
      <c r="C1026" s="5" t="s">
        <v>3267</v>
      </c>
      <c r="D1026" s="6"/>
      <c r="E1026" s="5">
        <v>1032829.0</v>
      </c>
      <c r="F1026" s="5">
        <v>1034424.0</v>
      </c>
      <c r="G1026" s="5"/>
      <c r="H1026" s="5" t="s">
        <v>405</v>
      </c>
      <c r="I1026" s="5"/>
      <c r="J1026" s="7" t="str">
        <f t="shared" si="208"/>
        <v>Chain et al. 2005. Infect Immun. 73:8353-61</v>
      </c>
      <c r="K1026" s="8" t="str">
        <f t="shared" si="209"/>
        <v>Brucella abortus 2308; accesion number NC_007618</v>
      </c>
      <c r="L1026" s="3"/>
      <c r="M1026" s="3"/>
      <c r="N1026" s="3"/>
      <c r="O1026" s="3"/>
      <c r="P1026" s="3"/>
      <c r="Q1026" s="3"/>
      <c r="R1026" s="3"/>
      <c r="S1026" s="3"/>
      <c r="T1026" s="3"/>
      <c r="U1026" s="3"/>
      <c r="V1026" s="3"/>
      <c r="W1026" s="3"/>
      <c r="X1026" s="3"/>
      <c r="Y1026" s="3"/>
      <c r="Z1026" s="3"/>
    </row>
    <row r="1027" ht="30.0" customHeight="1">
      <c r="A1027" s="5" t="s">
        <v>3268</v>
      </c>
      <c r="B1027" s="5" t="s">
        <v>3269</v>
      </c>
      <c r="C1027" s="5" t="s">
        <v>3270</v>
      </c>
      <c r="D1027" s="6"/>
      <c r="E1027" s="5">
        <v>1034595.0</v>
      </c>
      <c r="F1027" s="5">
        <v>1035623.0</v>
      </c>
      <c r="G1027" s="5"/>
      <c r="H1027" s="5" t="s">
        <v>3271</v>
      </c>
      <c r="I1027" s="5" t="s">
        <v>3272</v>
      </c>
      <c r="J1027" s="7" t="str">
        <f t="shared" si="208"/>
        <v>Chain et al. 2005. Infect Immun. 73:8353-61</v>
      </c>
      <c r="K1027" s="8" t="str">
        <f t="shared" si="209"/>
        <v>Brucella abortus 2308; accesion number NC_007618</v>
      </c>
      <c r="L1027" s="3"/>
      <c r="M1027" s="3"/>
      <c r="N1027" s="3"/>
      <c r="O1027" s="3"/>
      <c r="P1027" s="3"/>
      <c r="Q1027" s="3"/>
      <c r="R1027" s="3"/>
      <c r="S1027" s="3"/>
      <c r="T1027" s="3"/>
      <c r="U1027" s="3"/>
      <c r="V1027" s="3"/>
      <c r="W1027" s="3"/>
      <c r="X1027" s="3"/>
      <c r="Y1027" s="3"/>
      <c r="Z1027" s="3"/>
    </row>
    <row r="1028" ht="30.0" customHeight="1">
      <c r="A1028" s="5" t="s">
        <v>3273</v>
      </c>
      <c r="B1028" s="5" t="s">
        <v>3273</v>
      </c>
      <c r="C1028" s="5" t="s">
        <v>3274</v>
      </c>
      <c r="D1028" s="6"/>
      <c r="E1028" s="5">
        <v>1035626.0</v>
      </c>
      <c r="F1028" s="5">
        <v>1036369.0</v>
      </c>
      <c r="G1028" s="5"/>
      <c r="H1028" s="5" t="s">
        <v>3275</v>
      </c>
      <c r="I1028" s="5"/>
      <c r="J1028" s="7" t="str">
        <f t="shared" si="208"/>
        <v>Chain et al. 2005. Infect Immun. 73:8353-61</v>
      </c>
      <c r="K1028" s="8" t="str">
        <f t="shared" si="209"/>
        <v>Brucella abortus 2308; accesion number NC_007618</v>
      </c>
      <c r="L1028" s="3"/>
      <c r="M1028" s="3"/>
      <c r="N1028" s="3"/>
      <c r="O1028" s="3"/>
      <c r="P1028" s="3"/>
      <c r="Q1028" s="3"/>
      <c r="R1028" s="3"/>
      <c r="S1028" s="3"/>
      <c r="T1028" s="3"/>
      <c r="U1028" s="3"/>
      <c r="V1028" s="3"/>
      <c r="W1028" s="3"/>
      <c r="X1028" s="3"/>
      <c r="Y1028" s="3"/>
      <c r="Z1028" s="3"/>
    </row>
    <row r="1029" ht="30.0" customHeight="1">
      <c r="A1029" s="5" t="s">
        <v>3276</v>
      </c>
      <c r="B1029" s="5" t="s">
        <v>3276</v>
      </c>
      <c r="C1029" s="5" t="s">
        <v>3277</v>
      </c>
      <c r="D1029" s="6"/>
      <c r="E1029" s="5">
        <v>1036396.0</v>
      </c>
      <c r="F1029" s="5">
        <v>1037250.0</v>
      </c>
      <c r="G1029" s="5"/>
      <c r="H1029" s="5" t="s">
        <v>3278</v>
      </c>
      <c r="I1029" s="5"/>
      <c r="J1029" s="7" t="str">
        <f t="shared" si="208"/>
        <v>Chain et al. 2005. Infect Immun. 73:8353-61</v>
      </c>
      <c r="K1029" s="8" t="str">
        <f t="shared" si="209"/>
        <v>Brucella abortus 2308; accesion number NC_007618</v>
      </c>
      <c r="L1029" s="3"/>
      <c r="M1029" s="3"/>
      <c r="N1029" s="3"/>
      <c r="O1029" s="3"/>
      <c r="P1029" s="3"/>
      <c r="Q1029" s="3"/>
      <c r="R1029" s="3"/>
      <c r="S1029" s="3"/>
      <c r="T1029" s="3"/>
      <c r="U1029" s="3"/>
      <c r="V1029" s="3"/>
      <c r="W1029" s="3"/>
      <c r="X1029" s="3"/>
      <c r="Y1029" s="3"/>
      <c r="Z1029" s="3"/>
    </row>
    <row r="1030" ht="30.0" customHeight="1">
      <c r="A1030" s="5" t="s">
        <v>3279</v>
      </c>
      <c r="B1030" s="5" t="s">
        <v>3279</v>
      </c>
      <c r="C1030" s="5" t="s">
        <v>3280</v>
      </c>
      <c r="D1030" s="6"/>
      <c r="E1030" s="5">
        <v>1037252.0</v>
      </c>
      <c r="F1030" s="5">
        <v>1037773.0</v>
      </c>
      <c r="G1030" s="5"/>
      <c r="H1030" s="5" t="s">
        <v>1595</v>
      </c>
      <c r="I1030" s="5"/>
      <c r="J1030" s="7" t="str">
        <f t="shared" si="208"/>
        <v>Chain et al. 2005. Infect Immun. 73:8353-61</v>
      </c>
      <c r="K1030" s="8" t="str">
        <f t="shared" si="209"/>
        <v>Brucella abortus 2308; accesion number NC_007618</v>
      </c>
      <c r="L1030" s="3"/>
      <c r="M1030" s="3"/>
      <c r="N1030" s="3"/>
      <c r="O1030" s="3"/>
      <c r="P1030" s="3"/>
      <c r="Q1030" s="3"/>
      <c r="R1030" s="3"/>
      <c r="S1030" s="3"/>
      <c r="T1030" s="3"/>
      <c r="U1030" s="3"/>
      <c r="V1030" s="3"/>
      <c r="W1030" s="3"/>
      <c r="X1030" s="3"/>
      <c r="Y1030" s="3"/>
      <c r="Z1030" s="3"/>
    </row>
    <row r="1031" ht="30.0" customHeight="1">
      <c r="A1031" s="5" t="s">
        <v>3281</v>
      </c>
      <c r="B1031" s="5" t="s">
        <v>3282</v>
      </c>
      <c r="C1031" s="5" t="s">
        <v>3283</v>
      </c>
      <c r="D1031" s="6"/>
      <c r="E1031" s="5">
        <v>1037960.0</v>
      </c>
      <c r="F1031" s="5">
        <v>1039450.0</v>
      </c>
      <c r="G1031" s="5" t="s">
        <v>35</v>
      </c>
      <c r="H1031" s="5" t="s">
        <v>3284</v>
      </c>
      <c r="I1031" s="5"/>
      <c r="J1031" s="8" t="str">
        <f>HYPERLINK("http://www.ncbi.nlm.nih.gov/pubmed/?term=20462421","Lamontagne et al. 2010. BMC Genomics. 11:300")</f>
        <v>Lamontagne et al. 2010. BMC Genomics. 11:300</v>
      </c>
      <c r="K1031" s="3"/>
      <c r="L1031" s="3"/>
      <c r="M1031" s="3"/>
      <c r="N1031" s="3"/>
      <c r="O1031" s="3"/>
      <c r="P1031" s="3"/>
      <c r="Q1031" s="3"/>
      <c r="R1031" s="3"/>
      <c r="S1031" s="3"/>
      <c r="T1031" s="3"/>
      <c r="U1031" s="3"/>
      <c r="V1031" s="3"/>
      <c r="W1031" s="3"/>
      <c r="X1031" s="3"/>
      <c r="Y1031" s="3"/>
      <c r="Z1031" s="3"/>
    </row>
    <row r="1032" ht="30.0" customHeight="1">
      <c r="A1032" s="5" t="s">
        <v>3285</v>
      </c>
      <c r="B1032" s="5" t="s">
        <v>3285</v>
      </c>
      <c r="C1032" s="5" t="s">
        <v>3286</v>
      </c>
      <c r="D1032" s="6" t="s">
        <v>59</v>
      </c>
      <c r="E1032" s="5">
        <v>1039715.0</v>
      </c>
      <c r="F1032" s="5">
        <v>1041256.0</v>
      </c>
      <c r="G1032" s="5" t="s">
        <v>35</v>
      </c>
      <c r="H1032" s="5"/>
      <c r="I1032" s="5" t="s">
        <v>3287</v>
      </c>
      <c r="J1032" s="12" t="s">
        <v>81</v>
      </c>
      <c r="K1032" s="11" t="str">
        <f>HYPERLINK("http://www.ncbi.nlm.nih.gov/nuccore/17986284","Brucella melitensis 16M accession number NC_003317")</f>
        <v>Brucella melitensis 16M accession number NC_003317</v>
      </c>
      <c r="L1032" s="3"/>
      <c r="M1032" s="3"/>
      <c r="N1032" s="3"/>
      <c r="O1032" s="3"/>
      <c r="P1032" s="3"/>
      <c r="Q1032" s="3"/>
      <c r="R1032" s="3"/>
      <c r="S1032" s="3"/>
      <c r="T1032" s="3"/>
      <c r="U1032" s="3"/>
      <c r="V1032" s="3"/>
      <c r="W1032" s="3"/>
      <c r="X1032" s="3"/>
      <c r="Y1032" s="3"/>
      <c r="Z1032" s="3"/>
    </row>
    <row r="1033" ht="30.0" customHeight="1">
      <c r="A1033" s="5" t="s">
        <v>3288</v>
      </c>
      <c r="B1033" s="5" t="s">
        <v>3288</v>
      </c>
      <c r="C1033" s="5" t="s">
        <v>3289</v>
      </c>
      <c r="D1033" s="6" t="s">
        <v>59</v>
      </c>
      <c r="E1033" s="5">
        <v>1041256.0</v>
      </c>
      <c r="F1033" s="5">
        <v>1041810.0</v>
      </c>
      <c r="G1033" s="5" t="s">
        <v>35</v>
      </c>
      <c r="H1033" s="5"/>
      <c r="I1033" s="5" t="s">
        <v>3290</v>
      </c>
      <c r="J1033" s="12" t="s">
        <v>81</v>
      </c>
      <c r="K1033" s="3"/>
      <c r="L1033" s="3"/>
      <c r="M1033" s="3"/>
      <c r="N1033" s="3"/>
      <c r="O1033" s="3"/>
      <c r="P1033" s="3"/>
      <c r="Q1033" s="3"/>
      <c r="R1033" s="3"/>
      <c r="S1033" s="3"/>
      <c r="T1033" s="3"/>
      <c r="U1033" s="3"/>
      <c r="V1033" s="3"/>
      <c r="W1033" s="3"/>
      <c r="X1033" s="3"/>
      <c r="Y1033" s="3"/>
      <c r="Z1033" s="3"/>
    </row>
    <row r="1034" ht="30.0" customHeight="1">
      <c r="A1034" s="5" t="s">
        <v>3291</v>
      </c>
      <c r="B1034" s="5" t="s">
        <v>3291</v>
      </c>
      <c r="C1034" s="5" t="s">
        <v>3292</v>
      </c>
      <c r="D1034" s="6" t="s">
        <v>59</v>
      </c>
      <c r="E1034" s="5">
        <v>1042053.0</v>
      </c>
      <c r="F1034" s="5">
        <v>1043056.0</v>
      </c>
      <c r="G1034" s="5"/>
      <c r="H1034" s="5"/>
      <c r="I1034" s="5" t="s">
        <v>3293</v>
      </c>
      <c r="J1034" s="12" t="s">
        <v>81</v>
      </c>
      <c r="K1034" s="11" t="str">
        <f t="shared" ref="K1034:K1035" si="210">HYPERLINK("http://www.ncbi.nlm.nih.gov/nuccore/17986284","Brucella melitensis 16M accession number NC_003317")</f>
        <v>Brucella melitensis 16M accession number NC_003317</v>
      </c>
      <c r="L1034" s="3"/>
      <c r="M1034" s="3"/>
      <c r="N1034" s="3"/>
      <c r="O1034" s="3"/>
      <c r="P1034" s="3"/>
      <c r="Q1034" s="3"/>
      <c r="R1034" s="3"/>
      <c r="S1034" s="3"/>
      <c r="T1034" s="3"/>
      <c r="U1034" s="3"/>
      <c r="V1034" s="3"/>
      <c r="W1034" s="3"/>
      <c r="X1034" s="3"/>
      <c r="Y1034" s="3"/>
      <c r="Z1034" s="3"/>
    </row>
    <row r="1035" ht="30.0" customHeight="1">
      <c r="A1035" s="5" t="s">
        <v>3294</v>
      </c>
      <c r="B1035" s="5" t="s">
        <v>3294</v>
      </c>
      <c r="C1035" s="5" t="s">
        <v>3295</v>
      </c>
      <c r="D1035" s="6" t="s">
        <v>59</v>
      </c>
      <c r="E1035" s="5">
        <v>1043103.0</v>
      </c>
      <c r="F1035" s="5">
        <v>1044082.0</v>
      </c>
      <c r="G1035" s="5" t="s">
        <v>35</v>
      </c>
      <c r="H1035" s="5"/>
      <c r="I1035" s="5" t="s">
        <v>3296</v>
      </c>
      <c r="J1035" s="12" t="s">
        <v>81</v>
      </c>
      <c r="K1035" s="11" t="str">
        <f t="shared" si="210"/>
        <v>Brucella melitensis 16M accession number NC_003317</v>
      </c>
      <c r="L1035" s="3"/>
      <c r="M1035" s="3"/>
      <c r="N1035" s="3"/>
      <c r="O1035" s="3"/>
      <c r="P1035" s="3"/>
      <c r="Q1035" s="3"/>
      <c r="R1035" s="3"/>
      <c r="S1035" s="3"/>
      <c r="T1035" s="3"/>
      <c r="U1035" s="3"/>
      <c r="V1035" s="3"/>
      <c r="W1035" s="3"/>
      <c r="X1035" s="3"/>
      <c r="Y1035" s="3"/>
      <c r="Z1035" s="3"/>
    </row>
    <row r="1036" ht="30.0" customHeight="1">
      <c r="A1036" s="5" t="s">
        <v>3297</v>
      </c>
      <c r="B1036" s="5" t="s">
        <v>3297</v>
      </c>
      <c r="C1036" s="5" t="s">
        <v>3298</v>
      </c>
      <c r="D1036" s="6"/>
      <c r="E1036" s="5">
        <v>1044630.0</v>
      </c>
      <c r="F1036" s="5">
        <v>1045460.0</v>
      </c>
      <c r="G1036" s="5" t="s">
        <v>35</v>
      </c>
      <c r="H1036" s="5" t="s">
        <v>3299</v>
      </c>
      <c r="I1036" s="5"/>
      <c r="J1036" s="7" t="str">
        <f t="shared" ref="J1036:J1038" si="211">HYPERLINK("http://www.ncbi.nlm.nih.gov/pubmed/?term=16299333","Chain et al. 2005. Infect Immun. 73:8353-61")</f>
        <v>Chain et al. 2005. Infect Immun. 73:8353-61</v>
      </c>
      <c r="K1036" s="8" t="str">
        <f t="shared" ref="K1036:K1038" si="212">HYPERLINK("http://www.ncbi.nlm.nih.gov/nuccore/NC_007618","Brucella abortus 2308; accesion number NC_007618")</f>
        <v>Brucella abortus 2308; accesion number NC_007618</v>
      </c>
      <c r="L1036" s="3"/>
      <c r="M1036" s="3"/>
      <c r="N1036" s="3"/>
      <c r="O1036" s="3"/>
      <c r="P1036" s="3"/>
      <c r="Q1036" s="3"/>
      <c r="R1036" s="3"/>
      <c r="S1036" s="3"/>
      <c r="T1036" s="3"/>
      <c r="U1036" s="3"/>
      <c r="V1036" s="3"/>
      <c r="W1036" s="3"/>
      <c r="X1036" s="3"/>
      <c r="Y1036" s="3"/>
      <c r="Z1036" s="3"/>
    </row>
    <row r="1037" ht="30.0" customHeight="1">
      <c r="A1037" s="5" t="s">
        <v>3300</v>
      </c>
      <c r="B1037" s="5" t="s">
        <v>3300</v>
      </c>
      <c r="C1037" s="5" t="s">
        <v>3301</v>
      </c>
      <c r="D1037" s="6"/>
      <c r="E1037" s="5">
        <v>1045569.0</v>
      </c>
      <c r="F1037" s="5">
        <v>1046534.0</v>
      </c>
      <c r="G1037" s="5" t="s">
        <v>35</v>
      </c>
      <c r="H1037" s="5" t="s">
        <v>3302</v>
      </c>
      <c r="I1037" s="5"/>
      <c r="J1037" s="7" t="str">
        <f t="shared" si="211"/>
        <v>Chain et al. 2005. Infect Immun. 73:8353-61</v>
      </c>
      <c r="K1037" s="8" t="str">
        <f t="shared" si="212"/>
        <v>Brucella abortus 2308; accesion number NC_007618</v>
      </c>
      <c r="L1037" s="3"/>
      <c r="M1037" s="3"/>
      <c r="N1037" s="3"/>
      <c r="O1037" s="3"/>
      <c r="P1037" s="3"/>
      <c r="Q1037" s="3"/>
      <c r="R1037" s="3"/>
      <c r="S1037" s="3"/>
      <c r="T1037" s="3"/>
      <c r="U1037" s="3"/>
      <c r="V1037" s="3"/>
      <c r="W1037" s="3"/>
      <c r="X1037" s="3"/>
      <c r="Y1037" s="3"/>
      <c r="Z1037" s="3"/>
    </row>
    <row r="1038" ht="30.0" customHeight="1">
      <c r="A1038" s="5" t="s">
        <v>3303</v>
      </c>
      <c r="B1038" s="5" t="s">
        <v>3303</v>
      </c>
      <c r="C1038" s="5" t="s">
        <v>3304</v>
      </c>
      <c r="D1038" s="6"/>
      <c r="E1038" s="5">
        <v>1046562.0</v>
      </c>
      <c r="F1038" s="5">
        <v>1046714.0</v>
      </c>
      <c r="G1038" s="5" t="s">
        <v>35</v>
      </c>
      <c r="H1038" s="5" t="s">
        <v>52</v>
      </c>
      <c r="I1038" s="5"/>
      <c r="J1038" s="7" t="str">
        <f t="shared" si="211"/>
        <v>Chain et al. 2005. Infect Immun. 73:8353-61</v>
      </c>
      <c r="K1038" s="8" t="str">
        <f t="shared" si="212"/>
        <v>Brucella abortus 2308; accesion number NC_007618</v>
      </c>
      <c r="L1038" s="3"/>
      <c r="M1038" s="3"/>
      <c r="N1038" s="3"/>
      <c r="O1038" s="3"/>
      <c r="P1038" s="3"/>
      <c r="Q1038" s="3"/>
      <c r="R1038" s="3"/>
      <c r="S1038" s="3"/>
      <c r="T1038" s="3"/>
      <c r="U1038" s="3"/>
      <c r="V1038" s="3"/>
      <c r="W1038" s="3"/>
      <c r="X1038" s="3"/>
      <c r="Y1038" s="3"/>
      <c r="Z1038" s="3"/>
    </row>
    <row r="1039" ht="30.0" customHeight="1">
      <c r="A1039" s="5" t="s">
        <v>3305</v>
      </c>
      <c r="B1039" s="5" t="s">
        <v>3306</v>
      </c>
      <c r="C1039" s="5" t="s">
        <v>3307</v>
      </c>
      <c r="D1039" s="6"/>
      <c r="E1039" s="5">
        <v>1046663.0</v>
      </c>
      <c r="F1039" s="5">
        <v>1047670.0</v>
      </c>
      <c r="G1039" s="5" t="s">
        <v>35</v>
      </c>
      <c r="H1039" s="5" t="s">
        <v>3308</v>
      </c>
      <c r="I1039" s="5" t="s">
        <v>3309</v>
      </c>
      <c r="J1039" s="11" t="str">
        <f>HYPERLINK("http://www.ncbi.nlm.nih.gov/pubmed/16622231","Rajashekara et al. 2006. Infect Immun. 74(5):2925-36")</f>
        <v>Rajashekara et al. 2006. Infect Immun. 74(5):2925-36</v>
      </c>
      <c r="K1039" s="9"/>
      <c r="L1039" s="9"/>
      <c r="M1039" s="3"/>
      <c r="N1039" s="3"/>
      <c r="O1039" s="3"/>
      <c r="P1039" s="3"/>
      <c r="Q1039" s="3"/>
      <c r="R1039" s="3"/>
      <c r="S1039" s="3"/>
      <c r="T1039" s="3"/>
      <c r="U1039" s="3"/>
      <c r="V1039" s="3"/>
      <c r="W1039" s="3"/>
      <c r="X1039" s="3"/>
      <c r="Y1039" s="3"/>
      <c r="Z1039" s="3"/>
    </row>
    <row r="1040" ht="30.0" customHeight="1">
      <c r="A1040" s="5" t="s">
        <v>3310</v>
      </c>
      <c r="B1040" s="5" t="s">
        <v>3311</v>
      </c>
      <c r="C1040" s="5" t="s">
        <v>3312</v>
      </c>
      <c r="D1040" s="6"/>
      <c r="E1040" s="5">
        <v>1047815.0</v>
      </c>
      <c r="F1040" s="5">
        <v>1048639.0</v>
      </c>
      <c r="G1040" s="5"/>
      <c r="H1040" s="5" t="s">
        <v>3313</v>
      </c>
      <c r="I1040" s="5" t="s">
        <v>3314</v>
      </c>
      <c r="J1040" s="7" t="str">
        <f t="shared" ref="J1040:J1054" si="213">HYPERLINK("http://www.ncbi.nlm.nih.gov/pubmed/?term=16299333","Chain et al. 2005. Infect Immun. 73:8353-61")</f>
        <v>Chain et al. 2005. Infect Immun. 73:8353-61</v>
      </c>
      <c r="K1040" s="8" t="str">
        <f t="shared" ref="K1040:K1054" si="214">HYPERLINK("http://www.ncbi.nlm.nih.gov/nuccore/NC_007618","Brucella abortus 2308; accesion number NC_007618")</f>
        <v>Brucella abortus 2308; accesion number NC_007618</v>
      </c>
      <c r="L1040" s="3"/>
      <c r="M1040" s="3"/>
      <c r="N1040" s="3"/>
      <c r="O1040" s="3"/>
      <c r="P1040" s="3"/>
      <c r="Q1040" s="3"/>
      <c r="R1040" s="3"/>
      <c r="S1040" s="3"/>
      <c r="T1040" s="3"/>
      <c r="U1040" s="3"/>
      <c r="V1040" s="3"/>
      <c r="W1040" s="3"/>
      <c r="X1040" s="3"/>
      <c r="Y1040" s="3"/>
      <c r="Z1040" s="3"/>
    </row>
    <row r="1041" ht="30.0" customHeight="1">
      <c r="A1041" s="5" t="s">
        <v>3315</v>
      </c>
      <c r="B1041" s="5" t="s">
        <v>3315</v>
      </c>
      <c r="C1041" s="5" t="s">
        <v>3316</v>
      </c>
      <c r="D1041" s="6"/>
      <c r="E1041" s="5">
        <v>1048648.0</v>
      </c>
      <c r="F1041" s="5">
        <v>1049259.0</v>
      </c>
      <c r="G1041" s="5" t="s">
        <v>35</v>
      </c>
      <c r="H1041" s="5" t="s">
        <v>3317</v>
      </c>
      <c r="I1041" s="5"/>
      <c r="J1041" s="7" t="str">
        <f t="shared" si="213"/>
        <v>Chain et al. 2005. Infect Immun. 73:8353-61</v>
      </c>
      <c r="K1041" s="8" t="str">
        <f t="shared" si="214"/>
        <v>Brucella abortus 2308; accesion number NC_007618</v>
      </c>
      <c r="L1041" s="3"/>
      <c r="M1041" s="3"/>
      <c r="N1041" s="3"/>
      <c r="O1041" s="3"/>
      <c r="P1041" s="3"/>
      <c r="Q1041" s="3"/>
      <c r="R1041" s="3"/>
      <c r="S1041" s="3"/>
      <c r="T1041" s="3"/>
      <c r="U1041" s="3"/>
      <c r="V1041" s="3"/>
      <c r="W1041" s="3"/>
      <c r="X1041" s="3"/>
      <c r="Y1041" s="3"/>
      <c r="Z1041" s="3"/>
    </row>
    <row r="1042" ht="30.0" customHeight="1">
      <c r="A1042" s="5" t="s">
        <v>3318</v>
      </c>
      <c r="B1042" s="5" t="s">
        <v>3319</v>
      </c>
      <c r="C1042" s="5" t="s">
        <v>3320</v>
      </c>
      <c r="D1042" s="6"/>
      <c r="E1042" s="5">
        <v>1049302.0</v>
      </c>
      <c r="F1042" s="5">
        <v>1049886.0</v>
      </c>
      <c r="G1042" s="5" t="s">
        <v>35</v>
      </c>
      <c r="H1042" s="5" t="s">
        <v>3321</v>
      </c>
      <c r="I1042" s="5"/>
      <c r="J1042" s="7" t="str">
        <f t="shared" si="213"/>
        <v>Chain et al. 2005. Infect Immun. 73:8353-61</v>
      </c>
      <c r="K1042" s="8" t="str">
        <f t="shared" si="214"/>
        <v>Brucella abortus 2308; accesion number NC_007618</v>
      </c>
      <c r="L1042" s="3"/>
      <c r="M1042" s="3"/>
      <c r="N1042" s="3"/>
      <c r="O1042" s="3"/>
      <c r="P1042" s="3"/>
      <c r="Q1042" s="3"/>
      <c r="R1042" s="3"/>
      <c r="S1042" s="3"/>
      <c r="T1042" s="3"/>
      <c r="U1042" s="3"/>
      <c r="V1042" s="3"/>
      <c r="W1042" s="3"/>
      <c r="X1042" s="3"/>
      <c r="Y1042" s="3"/>
      <c r="Z1042" s="3"/>
    </row>
    <row r="1043" ht="30.0" customHeight="1">
      <c r="A1043" s="5" t="s">
        <v>3322</v>
      </c>
      <c r="B1043" s="5" t="s">
        <v>3322</v>
      </c>
      <c r="C1043" s="5" t="s">
        <v>3323</v>
      </c>
      <c r="D1043" s="6"/>
      <c r="E1043" s="5">
        <v>1050124.0</v>
      </c>
      <c r="F1043" s="5">
        <v>1051116.0</v>
      </c>
      <c r="G1043" s="5"/>
      <c r="H1043" s="5" t="s">
        <v>52</v>
      </c>
      <c r="I1043" s="5"/>
      <c r="J1043" s="7" t="str">
        <f t="shared" si="213"/>
        <v>Chain et al. 2005. Infect Immun. 73:8353-61</v>
      </c>
      <c r="K1043" s="8" t="str">
        <f t="shared" si="214"/>
        <v>Brucella abortus 2308; accesion number NC_007618</v>
      </c>
      <c r="L1043" s="3"/>
      <c r="M1043" s="3"/>
      <c r="N1043" s="3"/>
      <c r="O1043" s="3"/>
      <c r="P1043" s="3"/>
      <c r="Q1043" s="3"/>
      <c r="R1043" s="3"/>
      <c r="S1043" s="3"/>
      <c r="T1043" s="3"/>
      <c r="U1043" s="3"/>
      <c r="V1043" s="3"/>
      <c r="W1043" s="3"/>
      <c r="X1043" s="3"/>
      <c r="Y1043" s="3"/>
      <c r="Z1043" s="3"/>
    </row>
    <row r="1044" ht="30.0" customHeight="1">
      <c r="A1044" s="5" t="s">
        <v>3324</v>
      </c>
      <c r="B1044" s="5" t="s">
        <v>3325</v>
      </c>
      <c r="C1044" s="5" t="s">
        <v>3326</v>
      </c>
      <c r="D1044" s="6"/>
      <c r="E1044" s="5">
        <v>1051171.0</v>
      </c>
      <c r="F1044" s="5">
        <v>1053147.0</v>
      </c>
      <c r="G1044" s="5" t="s">
        <v>35</v>
      </c>
      <c r="H1044" s="5" t="s">
        <v>3327</v>
      </c>
      <c r="I1044" s="5" t="s">
        <v>3328</v>
      </c>
      <c r="J1044" s="7" t="str">
        <f t="shared" si="213"/>
        <v>Chain et al. 2005. Infect Immun. 73:8353-61</v>
      </c>
      <c r="K1044" s="8" t="str">
        <f t="shared" si="214"/>
        <v>Brucella abortus 2308; accesion number NC_007618</v>
      </c>
      <c r="L1044" s="3"/>
      <c r="M1044" s="3"/>
      <c r="N1044" s="3"/>
      <c r="O1044" s="3"/>
      <c r="P1044" s="3"/>
      <c r="Q1044" s="3"/>
      <c r="R1044" s="3"/>
      <c r="S1044" s="3"/>
      <c r="T1044" s="3"/>
      <c r="U1044" s="3"/>
      <c r="V1044" s="3"/>
      <c r="W1044" s="3"/>
      <c r="X1044" s="3"/>
      <c r="Y1044" s="3"/>
      <c r="Z1044" s="3"/>
    </row>
    <row r="1045" ht="30.0" customHeight="1">
      <c r="A1045" s="5" t="s">
        <v>3329</v>
      </c>
      <c r="B1045" s="5" t="s">
        <v>3329</v>
      </c>
      <c r="C1045" s="5" t="s">
        <v>3330</v>
      </c>
      <c r="D1045" s="6"/>
      <c r="E1045" s="5">
        <v>1053362.0</v>
      </c>
      <c r="F1045" s="5">
        <v>1054594.0</v>
      </c>
      <c r="G1045" s="5" t="s">
        <v>35</v>
      </c>
      <c r="H1045" s="5" t="s">
        <v>3081</v>
      </c>
      <c r="I1045" s="5"/>
      <c r="J1045" s="7" t="str">
        <f t="shared" si="213"/>
        <v>Chain et al. 2005. Infect Immun. 73:8353-61</v>
      </c>
      <c r="K1045" s="8" t="str">
        <f t="shared" si="214"/>
        <v>Brucella abortus 2308; accesion number NC_007618</v>
      </c>
      <c r="L1045" s="3"/>
      <c r="M1045" s="3"/>
      <c r="N1045" s="3"/>
      <c r="O1045" s="3"/>
      <c r="P1045" s="3"/>
      <c r="Q1045" s="3"/>
      <c r="R1045" s="3"/>
      <c r="S1045" s="3"/>
      <c r="T1045" s="3"/>
      <c r="U1045" s="3"/>
      <c r="V1045" s="3"/>
      <c r="W1045" s="3"/>
      <c r="X1045" s="3"/>
      <c r="Y1045" s="3"/>
      <c r="Z1045" s="3"/>
    </row>
    <row r="1046" ht="30.0" customHeight="1">
      <c r="A1046" s="5" t="s">
        <v>3331</v>
      </c>
      <c r="B1046" s="5" t="s">
        <v>3331</v>
      </c>
      <c r="C1046" s="5" t="s">
        <v>3332</v>
      </c>
      <c r="D1046" s="6"/>
      <c r="E1046" s="5">
        <v>1054701.0</v>
      </c>
      <c r="F1046" s="5">
        <v>1055072.0</v>
      </c>
      <c r="G1046" s="5" t="s">
        <v>35</v>
      </c>
      <c r="H1046" s="5" t="s">
        <v>52</v>
      </c>
      <c r="I1046" s="5"/>
      <c r="J1046" s="7" t="str">
        <f t="shared" si="213"/>
        <v>Chain et al. 2005. Infect Immun. 73:8353-61</v>
      </c>
      <c r="K1046" s="8" t="str">
        <f t="shared" si="214"/>
        <v>Brucella abortus 2308; accesion number NC_007618</v>
      </c>
      <c r="L1046" s="3"/>
      <c r="M1046" s="3"/>
      <c r="N1046" s="3"/>
      <c r="O1046" s="3"/>
      <c r="P1046" s="3"/>
      <c r="Q1046" s="3"/>
      <c r="R1046" s="3"/>
      <c r="S1046" s="3"/>
      <c r="T1046" s="3"/>
      <c r="U1046" s="3"/>
      <c r="V1046" s="3"/>
      <c r="W1046" s="3"/>
      <c r="X1046" s="3"/>
      <c r="Y1046" s="3"/>
      <c r="Z1046" s="3"/>
    </row>
    <row r="1047" ht="30.0" customHeight="1">
      <c r="A1047" s="5" t="s">
        <v>3333</v>
      </c>
      <c r="B1047" s="5" t="s">
        <v>3333</v>
      </c>
      <c r="C1047" s="5" t="s">
        <v>3334</v>
      </c>
      <c r="D1047" s="6"/>
      <c r="E1047" s="5">
        <v>1055074.0</v>
      </c>
      <c r="F1047" s="5">
        <v>1055514.0</v>
      </c>
      <c r="G1047" s="5" t="s">
        <v>35</v>
      </c>
      <c r="H1047" s="5" t="s">
        <v>3335</v>
      </c>
      <c r="I1047" s="5"/>
      <c r="J1047" s="7" t="str">
        <f t="shared" si="213"/>
        <v>Chain et al. 2005. Infect Immun. 73:8353-61</v>
      </c>
      <c r="K1047" s="8" t="str">
        <f t="shared" si="214"/>
        <v>Brucella abortus 2308; accesion number NC_007618</v>
      </c>
      <c r="L1047" s="3"/>
      <c r="M1047" s="3"/>
      <c r="N1047" s="3"/>
      <c r="O1047" s="3"/>
      <c r="P1047" s="3"/>
      <c r="Q1047" s="3"/>
      <c r="R1047" s="3"/>
      <c r="S1047" s="3"/>
      <c r="T1047" s="3"/>
      <c r="U1047" s="3"/>
      <c r="V1047" s="3"/>
      <c r="W1047" s="3"/>
      <c r="X1047" s="3"/>
      <c r="Y1047" s="3"/>
      <c r="Z1047" s="3"/>
    </row>
    <row r="1048" ht="30.0" customHeight="1">
      <c r="A1048" s="5" t="s">
        <v>3336</v>
      </c>
      <c r="B1048" s="5" t="s">
        <v>3337</v>
      </c>
      <c r="C1048" s="5" t="s">
        <v>3338</v>
      </c>
      <c r="D1048" s="6"/>
      <c r="E1048" s="5">
        <v>1055778.0</v>
      </c>
      <c r="F1048" s="5">
        <v>1056419.0</v>
      </c>
      <c r="G1048" s="5"/>
      <c r="H1048" s="5" t="s">
        <v>3339</v>
      </c>
      <c r="I1048" s="5" t="s">
        <v>3340</v>
      </c>
      <c r="J1048" s="7" t="str">
        <f t="shared" si="213"/>
        <v>Chain et al. 2005. Infect Immun. 73:8353-61</v>
      </c>
      <c r="K1048" s="8" t="str">
        <f t="shared" si="214"/>
        <v>Brucella abortus 2308; accesion number NC_007618</v>
      </c>
      <c r="L1048" s="3"/>
      <c r="M1048" s="3"/>
      <c r="N1048" s="3"/>
      <c r="O1048" s="3"/>
      <c r="P1048" s="3"/>
      <c r="Q1048" s="3"/>
      <c r="R1048" s="3"/>
      <c r="S1048" s="3"/>
      <c r="T1048" s="3"/>
      <c r="U1048" s="3"/>
      <c r="V1048" s="3"/>
      <c r="W1048" s="3"/>
      <c r="X1048" s="3"/>
      <c r="Y1048" s="3"/>
      <c r="Z1048" s="3"/>
    </row>
    <row r="1049" ht="30.0" customHeight="1">
      <c r="A1049" s="5" t="s">
        <v>3341</v>
      </c>
      <c r="B1049" s="5" t="s">
        <v>3342</v>
      </c>
      <c r="C1049" s="5" t="s">
        <v>3343</v>
      </c>
      <c r="D1049" s="6"/>
      <c r="E1049" s="5">
        <v>1056442.0</v>
      </c>
      <c r="F1049" s="5">
        <v>1056861.0</v>
      </c>
      <c r="G1049" s="5"/>
      <c r="H1049" s="5" t="s">
        <v>3344</v>
      </c>
      <c r="I1049" s="5" t="s">
        <v>3345</v>
      </c>
      <c r="J1049" s="7" t="str">
        <f t="shared" si="213"/>
        <v>Chain et al. 2005. Infect Immun. 73:8353-61</v>
      </c>
      <c r="K1049" s="8" t="str">
        <f t="shared" si="214"/>
        <v>Brucella abortus 2308; accesion number NC_007618</v>
      </c>
      <c r="L1049" s="3"/>
      <c r="M1049" s="3"/>
      <c r="N1049" s="3"/>
      <c r="O1049" s="3"/>
      <c r="P1049" s="3"/>
      <c r="Q1049" s="3"/>
      <c r="R1049" s="3"/>
      <c r="S1049" s="3"/>
      <c r="T1049" s="3"/>
      <c r="U1049" s="3"/>
      <c r="V1049" s="3"/>
      <c r="W1049" s="3"/>
      <c r="X1049" s="3"/>
      <c r="Y1049" s="3"/>
      <c r="Z1049" s="3"/>
    </row>
    <row r="1050" ht="30.0" customHeight="1">
      <c r="A1050" s="5" t="s">
        <v>3346</v>
      </c>
      <c r="B1050" s="5" t="s">
        <v>3346</v>
      </c>
      <c r="C1050" s="5" t="s">
        <v>3347</v>
      </c>
      <c r="D1050" s="6"/>
      <c r="E1050" s="5">
        <v>1057078.0</v>
      </c>
      <c r="F1050" s="5">
        <v>1058025.0</v>
      </c>
      <c r="G1050" s="5"/>
      <c r="H1050" s="5" t="s">
        <v>3348</v>
      </c>
      <c r="I1050" s="5"/>
      <c r="J1050" s="7" t="str">
        <f t="shared" si="213"/>
        <v>Chain et al. 2005. Infect Immun. 73:8353-61</v>
      </c>
      <c r="K1050" s="8" t="str">
        <f t="shared" si="214"/>
        <v>Brucella abortus 2308; accesion number NC_007618</v>
      </c>
      <c r="L1050" s="3"/>
      <c r="M1050" s="3"/>
      <c r="N1050" s="3"/>
      <c r="O1050" s="3"/>
      <c r="P1050" s="3"/>
      <c r="Q1050" s="3"/>
      <c r="R1050" s="3"/>
      <c r="S1050" s="3"/>
      <c r="T1050" s="3"/>
      <c r="U1050" s="3"/>
      <c r="V1050" s="3"/>
      <c r="W1050" s="3"/>
      <c r="X1050" s="3"/>
      <c r="Y1050" s="3"/>
      <c r="Z1050" s="3"/>
    </row>
    <row r="1051" ht="30.0" customHeight="1">
      <c r="A1051" s="5" t="s">
        <v>3349</v>
      </c>
      <c r="B1051" s="5" t="s">
        <v>3349</v>
      </c>
      <c r="C1051" s="5" t="s">
        <v>3350</v>
      </c>
      <c r="D1051" s="6"/>
      <c r="E1051" s="5">
        <v>1058498.0</v>
      </c>
      <c r="F1051" s="5">
        <v>1059742.0</v>
      </c>
      <c r="G1051" s="5"/>
      <c r="H1051" s="5" t="s">
        <v>788</v>
      </c>
      <c r="I1051" s="5"/>
      <c r="J1051" s="7" t="str">
        <f t="shared" si="213"/>
        <v>Chain et al. 2005. Infect Immun. 73:8353-61</v>
      </c>
      <c r="K1051" s="8" t="str">
        <f t="shared" si="214"/>
        <v>Brucella abortus 2308; accesion number NC_007618</v>
      </c>
      <c r="L1051" s="3"/>
      <c r="M1051" s="3"/>
      <c r="N1051" s="3"/>
      <c r="O1051" s="3"/>
      <c r="P1051" s="3"/>
      <c r="Q1051" s="3"/>
      <c r="R1051" s="3"/>
      <c r="S1051" s="3"/>
      <c r="T1051" s="3"/>
      <c r="U1051" s="3"/>
      <c r="V1051" s="3"/>
      <c r="W1051" s="3"/>
      <c r="X1051" s="3"/>
      <c r="Y1051" s="3"/>
      <c r="Z1051" s="3"/>
    </row>
    <row r="1052" ht="30.0" customHeight="1">
      <c r="A1052" s="5" t="s">
        <v>3351</v>
      </c>
      <c r="B1052" s="5" t="s">
        <v>3351</v>
      </c>
      <c r="C1052" s="5" t="s">
        <v>3352</v>
      </c>
      <c r="D1052" s="6"/>
      <c r="E1052" s="5">
        <v>1059881.0</v>
      </c>
      <c r="F1052" s="5">
        <v>1060285.0</v>
      </c>
      <c r="G1052" s="5"/>
      <c r="H1052" s="5" t="s">
        <v>52</v>
      </c>
      <c r="I1052" s="5"/>
      <c r="J1052" s="7" t="str">
        <f t="shared" si="213"/>
        <v>Chain et al. 2005. Infect Immun. 73:8353-61</v>
      </c>
      <c r="K1052" s="8" t="str">
        <f t="shared" si="214"/>
        <v>Brucella abortus 2308; accesion number NC_007618</v>
      </c>
      <c r="L1052" s="3"/>
      <c r="M1052" s="3"/>
      <c r="N1052" s="3"/>
      <c r="O1052" s="3"/>
      <c r="P1052" s="3"/>
      <c r="Q1052" s="3"/>
      <c r="R1052" s="3"/>
      <c r="S1052" s="3"/>
      <c r="T1052" s="3"/>
      <c r="U1052" s="3"/>
      <c r="V1052" s="3"/>
      <c r="W1052" s="3"/>
      <c r="X1052" s="3"/>
      <c r="Y1052" s="3"/>
      <c r="Z1052" s="3"/>
    </row>
    <row r="1053" ht="30.0" customHeight="1">
      <c r="A1053" s="5" t="s">
        <v>3353</v>
      </c>
      <c r="B1053" s="5" t="s">
        <v>3353</v>
      </c>
      <c r="C1053" s="5" t="s">
        <v>3354</v>
      </c>
      <c r="D1053" s="6"/>
      <c r="E1053" s="5">
        <v>1060881.0</v>
      </c>
      <c r="F1053" s="5">
        <v>1061123.0</v>
      </c>
      <c r="G1053" s="5" t="s">
        <v>35</v>
      </c>
      <c r="H1053" s="5" t="s">
        <v>52</v>
      </c>
      <c r="I1053" s="5"/>
      <c r="J1053" s="7" t="str">
        <f t="shared" si="213"/>
        <v>Chain et al. 2005. Infect Immun. 73:8353-61</v>
      </c>
      <c r="K1053" s="8" t="str">
        <f t="shared" si="214"/>
        <v>Brucella abortus 2308; accesion number NC_007618</v>
      </c>
      <c r="L1053" s="3"/>
      <c r="M1053" s="3"/>
      <c r="N1053" s="3"/>
      <c r="O1053" s="3"/>
      <c r="P1053" s="3"/>
      <c r="Q1053" s="3"/>
      <c r="R1053" s="3"/>
      <c r="S1053" s="3"/>
      <c r="T1053" s="3"/>
      <c r="U1053" s="3"/>
      <c r="V1053" s="3"/>
      <c r="W1053" s="3"/>
      <c r="X1053" s="3"/>
      <c r="Y1053" s="3"/>
      <c r="Z1053" s="3"/>
    </row>
    <row r="1054" ht="30.0" customHeight="1">
      <c r="A1054" s="5" t="s">
        <v>3355</v>
      </c>
      <c r="B1054" s="5" t="s">
        <v>3355</v>
      </c>
      <c r="C1054" s="5" t="s">
        <v>3356</v>
      </c>
      <c r="D1054" s="6"/>
      <c r="E1054" s="5">
        <v>1061500.0</v>
      </c>
      <c r="F1054" s="5">
        <v>1062015.0</v>
      </c>
      <c r="G1054" s="5" t="s">
        <v>35</v>
      </c>
      <c r="H1054" s="5" t="s">
        <v>52</v>
      </c>
      <c r="I1054" s="5"/>
      <c r="J1054" s="7" t="str">
        <f t="shared" si="213"/>
        <v>Chain et al. 2005. Infect Immun. 73:8353-61</v>
      </c>
      <c r="K1054" s="8" t="str">
        <f t="shared" si="214"/>
        <v>Brucella abortus 2308; accesion number NC_007618</v>
      </c>
      <c r="L1054" s="3"/>
      <c r="M1054" s="5"/>
      <c r="N1054" s="5"/>
      <c r="O1054" s="5"/>
      <c r="P1054" s="5"/>
      <c r="Q1054" s="5"/>
      <c r="R1054" s="5"/>
      <c r="S1054" s="5"/>
      <c r="T1054" s="5"/>
      <c r="U1054" s="5"/>
      <c r="V1054" s="5"/>
      <c r="W1054" s="5"/>
      <c r="X1054" s="5"/>
      <c r="Y1054" s="5"/>
      <c r="Z1054" s="5"/>
    </row>
    <row r="1055" ht="30.0" customHeight="1">
      <c r="A1055" s="5" t="s">
        <v>3357</v>
      </c>
      <c r="B1055" s="5" t="s">
        <v>3357</v>
      </c>
      <c r="C1055" s="5" t="s">
        <v>3358</v>
      </c>
      <c r="D1055" s="6" t="s">
        <v>59</v>
      </c>
      <c r="E1055" s="5">
        <v>1062602.0</v>
      </c>
      <c r="F1055" s="5">
        <v>1063746.0</v>
      </c>
      <c r="G1055" s="5" t="s">
        <v>35</v>
      </c>
      <c r="H1055" s="5"/>
      <c r="I1055" s="5" t="s">
        <v>3359</v>
      </c>
      <c r="J1055" s="11" t="str">
        <f>HYPERLINK("http://www.ncbi.nlm.nih.gov/nuccore/NC_004310.3","Brucella suis 1330 genome; accesion number NC_004310")</f>
        <v>Brucella suis 1330 genome; accesion number NC_004310</v>
      </c>
      <c r="K1055" s="11" t="str">
        <f>HYPERLINK("http://www.ncbi.nlm.nih.gov/nuccore/17986284","Brucella melitensis 16M accession number NC_003317")</f>
        <v>Brucella melitensis 16M accession number NC_003317</v>
      </c>
      <c r="L1055" s="3"/>
      <c r="M1055" s="3"/>
      <c r="N1055" s="3"/>
      <c r="O1055" s="3"/>
      <c r="P1055" s="3"/>
      <c r="Q1055" s="3"/>
      <c r="R1055" s="3"/>
      <c r="S1055" s="3"/>
      <c r="T1055" s="3"/>
      <c r="U1055" s="3"/>
      <c r="V1055" s="3"/>
      <c r="W1055" s="3"/>
      <c r="X1055" s="3"/>
      <c r="Y1055" s="3"/>
      <c r="Z1055" s="3"/>
    </row>
    <row r="1056" ht="30.0" customHeight="1">
      <c r="A1056" s="5" t="s">
        <v>3360</v>
      </c>
      <c r="B1056" s="5" t="s">
        <v>3360</v>
      </c>
      <c r="C1056" s="5" t="s">
        <v>3361</v>
      </c>
      <c r="D1056" s="6"/>
      <c r="E1056" s="5">
        <v>1063825.0</v>
      </c>
      <c r="F1056" s="5">
        <v>1065009.0</v>
      </c>
      <c r="G1056" s="5" t="s">
        <v>35</v>
      </c>
      <c r="H1056" s="5" t="s">
        <v>1362</v>
      </c>
      <c r="I1056" s="5"/>
      <c r="J1056" s="7" t="str">
        <f>HYPERLINK("http://www.ncbi.nlm.nih.gov/pubmed/?term=16299333","Chain et al. 2005. Infect Immun. 73:8353-61")</f>
        <v>Chain et al. 2005. Infect Immun. 73:8353-61</v>
      </c>
      <c r="K1056" s="8" t="str">
        <f>HYPERLINK("http://www.ncbi.nlm.nih.gov/nuccore/NC_007618","Brucella abortus 2308; accesion number NC_007618")</f>
        <v>Brucella abortus 2308; accesion number NC_007618</v>
      </c>
      <c r="L1056" s="3"/>
      <c r="M1056" s="3"/>
      <c r="N1056" s="3"/>
      <c r="O1056" s="3"/>
      <c r="P1056" s="3"/>
      <c r="Q1056" s="3"/>
      <c r="R1056" s="3"/>
      <c r="S1056" s="3"/>
      <c r="T1056" s="3"/>
      <c r="U1056" s="3"/>
      <c r="V1056" s="3"/>
      <c r="W1056" s="3"/>
      <c r="X1056" s="3"/>
      <c r="Y1056" s="3"/>
      <c r="Z1056" s="3"/>
    </row>
    <row r="1057" ht="30.0" customHeight="1">
      <c r="A1057" s="5" t="s">
        <v>3362</v>
      </c>
      <c r="B1057" s="5" t="s">
        <v>3363</v>
      </c>
      <c r="C1057" s="5" t="s">
        <v>3364</v>
      </c>
      <c r="D1057" s="6"/>
      <c r="E1057" s="5">
        <v>1065111.0</v>
      </c>
      <c r="F1057" s="5">
        <v>1065962.0</v>
      </c>
      <c r="G1057" s="5"/>
      <c r="H1057" s="5" t="s">
        <v>108</v>
      </c>
      <c r="I1057" s="5"/>
      <c r="J1057" s="8" t="str">
        <f>HYPERLINK("http://www.ncbi.nlm.nih.gov/pubmed/16113274","Haine et al; Infect Immun. 2005 Sep;73(9):5578-86.")</f>
        <v>Haine et al; Infect Immun. 2005 Sep;73(9):5578-86.</v>
      </c>
      <c r="K1057" s="3"/>
      <c r="L1057" s="3"/>
      <c r="M1057" s="3"/>
      <c r="N1057" s="3"/>
      <c r="O1057" s="3"/>
      <c r="P1057" s="3"/>
      <c r="Q1057" s="3"/>
      <c r="R1057" s="3"/>
      <c r="S1057" s="3"/>
      <c r="T1057" s="3"/>
      <c r="U1057" s="3"/>
      <c r="V1057" s="3"/>
      <c r="W1057" s="3"/>
      <c r="X1057" s="3"/>
      <c r="Y1057" s="3"/>
      <c r="Z1057" s="3"/>
    </row>
    <row r="1058" ht="30.0" customHeight="1">
      <c r="A1058" s="5" t="s">
        <v>3365</v>
      </c>
      <c r="B1058" s="5" t="s">
        <v>3365</v>
      </c>
      <c r="C1058" s="5" t="s">
        <v>3366</v>
      </c>
      <c r="D1058" s="6"/>
      <c r="E1058" s="5">
        <v>1066012.0</v>
      </c>
      <c r="F1058" s="5">
        <v>1066995.0</v>
      </c>
      <c r="G1058" s="5" t="s">
        <v>35</v>
      </c>
      <c r="H1058" s="5" t="s">
        <v>3367</v>
      </c>
      <c r="I1058" s="5"/>
      <c r="J1058" s="11" t="str">
        <f>HYPERLINK("http://www.ncbi.nlm.nih.gov/nuccore/17986284","Brucella melitensis 16M genome; accession number NC_003317")</f>
        <v>Brucella melitensis 16M genome; accession number NC_003317</v>
      </c>
      <c r="K1058" s="13" t="s">
        <v>471</v>
      </c>
      <c r="L1058" s="3"/>
      <c r="M1058" s="3"/>
      <c r="N1058" s="3"/>
      <c r="O1058" s="3"/>
      <c r="P1058" s="3"/>
      <c r="Q1058" s="3"/>
      <c r="R1058" s="3"/>
      <c r="S1058" s="3"/>
      <c r="T1058" s="3"/>
      <c r="U1058" s="3"/>
      <c r="V1058" s="3"/>
      <c r="W1058" s="3"/>
      <c r="X1058" s="3"/>
      <c r="Y1058" s="3"/>
      <c r="Z1058" s="3"/>
    </row>
    <row r="1059" ht="30.0" customHeight="1">
      <c r="A1059" s="5" t="s">
        <v>3368</v>
      </c>
      <c r="B1059" s="5" t="s">
        <v>3368</v>
      </c>
      <c r="C1059" s="5" t="s">
        <v>3369</v>
      </c>
      <c r="D1059" s="6"/>
      <c r="E1059" s="5">
        <v>1067076.0</v>
      </c>
      <c r="F1059" s="5">
        <v>1070165.0</v>
      </c>
      <c r="G1059" s="5" t="s">
        <v>35</v>
      </c>
      <c r="H1059" s="5" t="s">
        <v>947</v>
      </c>
      <c r="I1059" s="5"/>
      <c r="J1059" s="7" t="str">
        <f t="shared" ref="J1059:J1060" si="215">HYPERLINK("http://www.ncbi.nlm.nih.gov/pubmed/?term=16299333","Chain et al. 2005. Infect Immun. 73:8353-61")</f>
        <v>Chain et al. 2005. Infect Immun. 73:8353-61</v>
      </c>
      <c r="K1059" s="8" t="str">
        <f t="shared" ref="K1059:K1060" si="216">HYPERLINK("http://www.ncbi.nlm.nih.gov/nuccore/NC_007618","Brucella abortus 2308; accesion number NC_007618")</f>
        <v>Brucella abortus 2308; accesion number NC_007618</v>
      </c>
      <c r="L1059" s="3"/>
      <c r="M1059" s="3"/>
      <c r="N1059" s="3"/>
      <c r="O1059" s="3"/>
      <c r="P1059" s="3"/>
      <c r="Q1059" s="3"/>
      <c r="R1059" s="3"/>
      <c r="S1059" s="3"/>
      <c r="T1059" s="3"/>
      <c r="U1059" s="3"/>
      <c r="V1059" s="3"/>
      <c r="W1059" s="3"/>
      <c r="X1059" s="3"/>
      <c r="Y1059" s="3"/>
      <c r="Z1059" s="3"/>
    </row>
    <row r="1060" ht="30.0" customHeight="1">
      <c r="A1060" s="5" t="s">
        <v>3370</v>
      </c>
      <c r="B1060" s="5" t="s">
        <v>3370</v>
      </c>
      <c r="C1060" s="5" t="s">
        <v>3371</v>
      </c>
      <c r="D1060" s="6"/>
      <c r="E1060" s="5">
        <v>1070175.0</v>
      </c>
      <c r="F1060" s="5">
        <v>1071323.0</v>
      </c>
      <c r="G1060" s="5" t="s">
        <v>35</v>
      </c>
      <c r="H1060" s="5" t="s">
        <v>3372</v>
      </c>
      <c r="I1060" s="5"/>
      <c r="J1060" s="7" t="str">
        <f t="shared" si="215"/>
        <v>Chain et al. 2005. Infect Immun. 73:8353-61</v>
      </c>
      <c r="K1060" s="8" t="str">
        <f t="shared" si="216"/>
        <v>Brucella abortus 2308; accesion number NC_007618</v>
      </c>
      <c r="L1060" s="3"/>
      <c r="M1060" s="3"/>
      <c r="N1060" s="3"/>
      <c r="O1060" s="3"/>
      <c r="P1060" s="3"/>
      <c r="Q1060" s="3"/>
      <c r="R1060" s="3"/>
      <c r="S1060" s="3"/>
      <c r="T1060" s="3"/>
      <c r="U1060" s="3"/>
      <c r="V1060" s="3"/>
      <c r="W1060" s="3"/>
      <c r="X1060" s="3"/>
      <c r="Y1060" s="3"/>
      <c r="Z1060" s="3"/>
    </row>
    <row r="1061" ht="30.0" customHeight="1">
      <c r="A1061" s="5" t="s">
        <v>3373</v>
      </c>
      <c r="B1061" s="5" t="s">
        <v>3373</v>
      </c>
      <c r="C1061" s="5" t="s">
        <v>3374</v>
      </c>
      <c r="D1061" s="6"/>
      <c r="E1061" s="5">
        <v>1071464.0</v>
      </c>
      <c r="F1061" s="5">
        <v>1072030.0</v>
      </c>
      <c r="G1061" s="5"/>
      <c r="H1061" s="5" t="s">
        <v>959</v>
      </c>
      <c r="I1061" s="5"/>
      <c r="J1061" s="8" t="str">
        <f>HYPERLINK("http://www.ncbi.nlm.nih.gov/pubmed/16113274","Haine et al; Infect Immun. 2005 Sep;73(9):5578-86.")</f>
        <v>Haine et al; Infect Immun. 2005 Sep;73(9):5578-86.</v>
      </c>
      <c r="K1061" s="3"/>
      <c r="L1061" s="3"/>
      <c r="M1061" s="3"/>
      <c r="N1061" s="3"/>
      <c r="O1061" s="3"/>
      <c r="P1061" s="3"/>
      <c r="Q1061" s="3"/>
      <c r="R1061" s="3"/>
      <c r="S1061" s="3"/>
      <c r="T1061" s="3"/>
      <c r="U1061" s="3"/>
      <c r="V1061" s="3"/>
      <c r="W1061" s="3"/>
      <c r="X1061" s="3"/>
      <c r="Y1061" s="3"/>
      <c r="Z1061" s="3"/>
    </row>
    <row r="1062" ht="30.0" customHeight="1">
      <c r="A1062" s="5" t="s">
        <v>3375</v>
      </c>
      <c r="B1062" s="5" t="s">
        <v>3375</v>
      </c>
      <c r="C1062" s="5" t="s">
        <v>3376</v>
      </c>
      <c r="D1062" s="6" t="s">
        <v>59</v>
      </c>
      <c r="E1062" s="5">
        <v>1072067.0</v>
      </c>
      <c r="F1062" s="5">
        <v>1073282.0</v>
      </c>
      <c r="G1062" s="5" t="s">
        <v>35</v>
      </c>
      <c r="H1062" s="5"/>
      <c r="I1062" s="5" t="s">
        <v>3377</v>
      </c>
      <c r="J1062" s="11" t="str">
        <f>HYPERLINK("http://www.ncbi.nlm.nih.gov/nuccore/NC_004310.3","Brucella suis 1330 genome; accesion number NC_004310")</f>
        <v>Brucella suis 1330 genome; accesion number NC_004310</v>
      </c>
      <c r="K1062" s="11" t="str">
        <f>HYPERLINK("http://www.ncbi.nlm.nih.gov/nuccore/17986284","Brucella melitensis 16M accession number NC_003317")</f>
        <v>Brucella melitensis 16M accession number NC_003317</v>
      </c>
      <c r="L1062" s="3"/>
      <c r="M1062" s="3"/>
      <c r="N1062" s="3"/>
      <c r="O1062" s="3"/>
      <c r="P1062" s="3"/>
      <c r="Q1062" s="3"/>
      <c r="R1062" s="3"/>
      <c r="S1062" s="3"/>
      <c r="T1062" s="3"/>
      <c r="U1062" s="3"/>
      <c r="V1062" s="3"/>
      <c r="W1062" s="3"/>
      <c r="X1062" s="3"/>
      <c r="Y1062" s="3"/>
      <c r="Z1062" s="3"/>
    </row>
    <row r="1063" ht="30.0" customHeight="1">
      <c r="A1063" s="5" t="s">
        <v>3378</v>
      </c>
      <c r="B1063" s="5" t="s">
        <v>3379</v>
      </c>
      <c r="C1063" s="5" t="s">
        <v>3380</v>
      </c>
      <c r="D1063" s="6"/>
      <c r="E1063" s="5">
        <v>1073279.0</v>
      </c>
      <c r="F1063" s="5">
        <v>1074370.0</v>
      </c>
      <c r="G1063" s="5" t="s">
        <v>35</v>
      </c>
      <c r="H1063" s="5" t="s">
        <v>3381</v>
      </c>
      <c r="I1063" s="5" t="s">
        <v>3382</v>
      </c>
      <c r="J1063" s="7" t="str">
        <f>HYPERLINK("http://www.ncbi.nlm.nih.gov/pubmed/?term=16299333","Chain et al. 2005. Infect Immun. 73:8353-61")</f>
        <v>Chain et al. 2005. Infect Immun. 73:8353-61</v>
      </c>
      <c r="K1063" s="8" t="str">
        <f>HYPERLINK("http://www.ncbi.nlm.nih.gov/nuccore/NC_007618","Brucella abortus 2308; accesion number NC_007618")</f>
        <v>Brucella abortus 2308; accesion number NC_007618</v>
      </c>
      <c r="L1063" s="3"/>
      <c r="M1063" s="3"/>
      <c r="N1063" s="3"/>
      <c r="O1063" s="3"/>
      <c r="P1063" s="3"/>
      <c r="Q1063" s="3"/>
      <c r="R1063" s="3"/>
      <c r="S1063" s="3"/>
      <c r="T1063" s="3"/>
      <c r="U1063" s="3"/>
      <c r="V1063" s="3"/>
      <c r="W1063" s="3"/>
      <c r="X1063" s="3"/>
      <c r="Y1063" s="3"/>
      <c r="Z1063" s="3"/>
    </row>
    <row r="1064" ht="30.0" customHeight="1">
      <c r="A1064" s="5" t="s">
        <v>3383</v>
      </c>
      <c r="B1064" s="5" t="s">
        <v>3384</v>
      </c>
      <c r="C1064" s="5" t="s">
        <v>3385</v>
      </c>
      <c r="D1064" s="6"/>
      <c r="E1064" s="5">
        <v>1074492.0</v>
      </c>
      <c r="F1064" s="5">
        <v>1074998.0</v>
      </c>
      <c r="G1064" s="5" t="s">
        <v>35</v>
      </c>
      <c r="H1064" s="5" t="s">
        <v>2175</v>
      </c>
      <c r="I1064" s="5"/>
      <c r="J1064" s="8" t="str">
        <f t="shared" ref="J1064:J1065" si="217">HYPERLINK("http://www.ncbi.nlm.nih.gov/pubmed/?term=20462421","Lamontagne et al. 2010. BMC Genomics. 11:300")</f>
        <v>Lamontagne et al. 2010. BMC Genomics. 11:300</v>
      </c>
      <c r="K1064" s="9"/>
      <c r="L1064" s="3"/>
      <c r="M1064" s="3"/>
      <c r="N1064" s="3"/>
      <c r="O1064" s="3"/>
      <c r="P1064" s="3"/>
      <c r="Q1064" s="3"/>
      <c r="R1064" s="3"/>
      <c r="S1064" s="3"/>
      <c r="T1064" s="3"/>
      <c r="U1064" s="3"/>
      <c r="V1064" s="3"/>
      <c r="W1064" s="3"/>
      <c r="X1064" s="3"/>
      <c r="Y1064" s="3"/>
      <c r="Z1064" s="3"/>
    </row>
    <row r="1065" ht="30.0" customHeight="1">
      <c r="A1065" s="5" t="s">
        <v>3386</v>
      </c>
      <c r="B1065" s="5" t="s">
        <v>3387</v>
      </c>
      <c r="C1065" s="5" t="s">
        <v>3388</v>
      </c>
      <c r="D1065" s="6"/>
      <c r="E1065" s="5">
        <v>1075061.0</v>
      </c>
      <c r="F1065" s="5">
        <v>1075651.0</v>
      </c>
      <c r="G1065" s="5" t="s">
        <v>35</v>
      </c>
      <c r="H1065" s="5" t="s">
        <v>2175</v>
      </c>
      <c r="I1065" s="5"/>
      <c r="J1065" s="8" t="str">
        <f t="shared" si="217"/>
        <v>Lamontagne et al. 2010. BMC Genomics. 11:300</v>
      </c>
      <c r="K1065" s="9"/>
      <c r="L1065" s="3"/>
      <c r="M1065" s="3"/>
      <c r="N1065" s="3"/>
      <c r="O1065" s="3"/>
      <c r="P1065" s="3"/>
      <c r="Q1065" s="3"/>
      <c r="R1065" s="3"/>
      <c r="S1065" s="3"/>
      <c r="T1065" s="3"/>
      <c r="U1065" s="3"/>
      <c r="V1065" s="3"/>
      <c r="W1065" s="3"/>
      <c r="X1065" s="3"/>
      <c r="Y1065" s="3"/>
      <c r="Z1065" s="3"/>
    </row>
    <row r="1066" ht="30.0" customHeight="1">
      <c r="A1066" s="5" t="s">
        <v>3389</v>
      </c>
      <c r="B1066" s="5" t="s">
        <v>3390</v>
      </c>
      <c r="C1066" s="5" t="s">
        <v>3391</v>
      </c>
      <c r="D1066" s="6"/>
      <c r="E1066" s="5">
        <v>1075672.0</v>
      </c>
      <c r="F1066" s="5">
        <v>1076166.0</v>
      </c>
      <c r="G1066" s="5" t="s">
        <v>35</v>
      </c>
      <c r="H1066" s="5" t="s">
        <v>3392</v>
      </c>
      <c r="I1066" s="5" t="s">
        <v>3393</v>
      </c>
      <c r="J1066" s="7" t="str">
        <f t="shared" ref="J1066:J1070" si="218">HYPERLINK("http://www.ncbi.nlm.nih.gov/pubmed/?term=16299333","Chain et al. 2005. Infect Immun. 73:8353-61")</f>
        <v>Chain et al. 2005. Infect Immun. 73:8353-61</v>
      </c>
      <c r="K1066" s="8" t="str">
        <f t="shared" ref="K1066:K1070" si="219">HYPERLINK("http://www.ncbi.nlm.nih.gov/nuccore/NC_007618","Brucella abortus 2308; accesion number NC_007618")</f>
        <v>Brucella abortus 2308; accesion number NC_007618</v>
      </c>
      <c r="L1066" s="3"/>
      <c r="M1066" s="3"/>
      <c r="N1066" s="3"/>
      <c r="O1066" s="3"/>
      <c r="P1066" s="3"/>
      <c r="Q1066" s="3"/>
      <c r="R1066" s="3"/>
      <c r="S1066" s="3"/>
      <c r="T1066" s="3"/>
      <c r="U1066" s="3"/>
      <c r="V1066" s="3"/>
      <c r="W1066" s="3"/>
      <c r="X1066" s="3"/>
      <c r="Y1066" s="3"/>
      <c r="Z1066" s="3"/>
    </row>
    <row r="1067" ht="30.0" customHeight="1">
      <c r="A1067" s="5" t="s">
        <v>3394</v>
      </c>
      <c r="B1067" s="5" t="s">
        <v>3394</v>
      </c>
      <c r="C1067" s="5" t="s">
        <v>3395</v>
      </c>
      <c r="D1067" s="6"/>
      <c r="E1067" s="5">
        <v>1076382.0</v>
      </c>
      <c r="F1067" s="5">
        <v>1076621.0</v>
      </c>
      <c r="G1067" s="5" t="s">
        <v>35</v>
      </c>
      <c r="H1067" s="5" t="s">
        <v>52</v>
      </c>
      <c r="I1067" s="5"/>
      <c r="J1067" s="7" t="str">
        <f t="shared" si="218"/>
        <v>Chain et al. 2005. Infect Immun. 73:8353-61</v>
      </c>
      <c r="K1067" s="8" t="str">
        <f t="shared" si="219"/>
        <v>Brucella abortus 2308; accesion number NC_007618</v>
      </c>
      <c r="L1067" s="8" t="str">
        <f>HYPERLINK("http://www.ncbi.nlm.nih.gov/pubmed/?term=24936050","Zúñiga-Ripa et al. 2014. J. Bacteriol. 96(16):3045-57")</f>
        <v>Zúñiga-Ripa et al. 2014. J. Bacteriol. 96(16):3045-57</v>
      </c>
      <c r="M1067" s="3"/>
      <c r="N1067" s="3"/>
      <c r="O1067" s="3"/>
      <c r="P1067" s="3"/>
      <c r="Q1067" s="3"/>
      <c r="R1067" s="3"/>
      <c r="S1067" s="3"/>
      <c r="T1067" s="3"/>
      <c r="U1067" s="3"/>
      <c r="V1067" s="3"/>
      <c r="W1067" s="3"/>
      <c r="X1067" s="3"/>
      <c r="Y1067" s="3"/>
      <c r="Z1067" s="3"/>
    </row>
    <row r="1068" ht="30.0" customHeight="1">
      <c r="A1068" s="5" t="s">
        <v>3396</v>
      </c>
      <c r="B1068" s="5" t="s">
        <v>3397</v>
      </c>
      <c r="C1068" s="5" t="s">
        <v>3398</v>
      </c>
      <c r="D1068" s="6"/>
      <c r="E1068" s="5">
        <v>1076677.0</v>
      </c>
      <c r="F1068" s="5">
        <v>1079445.0</v>
      </c>
      <c r="G1068" s="5" t="s">
        <v>35</v>
      </c>
      <c r="H1068" s="5" t="s">
        <v>3399</v>
      </c>
      <c r="I1068" s="5" t="s">
        <v>410</v>
      </c>
      <c r="J1068" s="7" t="str">
        <f t="shared" si="218"/>
        <v>Chain et al. 2005. Infect Immun. 73:8353-61</v>
      </c>
      <c r="K1068" s="8" t="str">
        <f t="shared" si="219"/>
        <v>Brucella abortus 2308; accesion number NC_007618</v>
      </c>
      <c r="L1068" s="3"/>
      <c r="M1068" s="3"/>
      <c r="N1068" s="3"/>
      <c r="O1068" s="3"/>
      <c r="P1068" s="3"/>
      <c r="Q1068" s="3"/>
      <c r="R1068" s="3"/>
      <c r="S1068" s="3"/>
      <c r="T1068" s="3"/>
      <c r="U1068" s="3"/>
      <c r="V1068" s="3"/>
      <c r="W1068" s="3"/>
      <c r="X1068" s="3"/>
      <c r="Y1068" s="3"/>
      <c r="Z1068" s="3"/>
    </row>
    <row r="1069" ht="30.0" customHeight="1">
      <c r="A1069" s="5" t="s">
        <v>3400</v>
      </c>
      <c r="B1069" s="5" t="s">
        <v>3401</v>
      </c>
      <c r="C1069" s="5" t="s">
        <v>3402</v>
      </c>
      <c r="D1069" s="6"/>
      <c r="E1069" s="5">
        <v>1079733.0</v>
      </c>
      <c r="F1069" s="5">
        <v>1080362.0</v>
      </c>
      <c r="G1069" s="5"/>
      <c r="H1069" s="5" t="s">
        <v>3403</v>
      </c>
      <c r="I1069" s="5"/>
      <c r="J1069" s="7" t="str">
        <f t="shared" si="218"/>
        <v>Chain et al. 2005. Infect Immun. 73:8353-61</v>
      </c>
      <c r="K1069" s="8" t="str">
        <f t="shared" si="219"/>
        <v>Brucella abortus 2308; accesion number NC_007618</v>
      </c>
      <c r="L1069" s="3"/>
      <c r="M1069" s="3"/>
      <c r="N1069" s="3"/>
      <c r="O1069" s="3"/>
      <c r="P1069" s="3"/>
      <c r="Q1069" s="3"/>
      <c r="R1069" s="3"/>
      <c r="S1069" s="3"/>
      <c r="T1069" s="3"/>
      <c r="U1069" s="3"/>
      <c r="V1069" s="3"/>
      <c r="W1069" s="3"/>
      <c r="X1069" s="3"/>
      <c r="Y1069" s="3"/>
      <c r="Z1069" s="3"/>
    </row>
    <row r="1070" ht="30.0" customHeight="1">
      <c r="A1070" s="5" t="s">
        <v>3404</v>
      </c>
      <c r="B1070" s="5" t="s">
        <v>3404</v>
      </c>
      <c r="C1070" s="5" t="s">
        <v>3405</v>
      </c>
      <c r="D1070" s="6"/>
      <c r="E1070" s="5">
        <v>1080453.0</v>
      </c>
      <c r="F1070" s="5">
        <v>1081031.0</v>
      </c>
      <c r="G1070" s="5" t="s">
        <v>35</v>
      </c>
      <c r="H1070" s="5" t="s">
        <v>3406</v>
      </c>
      <c r="I1070" s="5"/>
      <c r="J1070" s="7" t="str">
        <f t="shared" si="218"/>
        <v>Chain et al. 2005. Infect Immun. 73:8353-61</v>
      </c>
      <c r="K1070" s="8" t="str">
        <f t="shared" si="219"/>
        <v>Brucella abortus 2308; accesion number NC_007618</v>
      </c>
      <c r="L1070" s="3"/>
      <c r="M1070" s="3"/>
      <c r="N1070" s="3"/>
      <c r="O1070" s="3"/>
      <c r="P1070" s="3"/>
      <c r="Q1070" s="3"/>
      <c r="R1070" s="3"/>
      <c r="S1070" s="3"/>
      <c r="T1070" s="3"/>
      <c r="U1070" s="3"/>
      <c r="V1070" s="3"/>
      <c r="W1070" s="3"/>
      <c r="X1070" s="3"/>
      <c r="Y1070" s="3"/>
      <c r="Z1070" s="3"/>
    </row>
    <row r="1071" ht="30.0" customHeight="1">
      <c r="A1071" s="5" t="s">
        <v>3407</v>
      </c>
      <c r="B1071" s="5" t="s">
        <v>3408</v>
      </c>
      <c r="C1071" s="5" t="s">
        <v>3409</v>
      </c>
      <c r="D1071" s="6"/>
      <c r="E1071" s="5">
        <v>1081218.0</v>
      </c>
      <c r="F1071" s="5">
        <v>1081979.0</v>
      </c>
      <c r="G1071" s="5"/>
      <c r="H1071" s="5" t="s">
        <v>3410</v>
      </c>
      <c r="I1071" s="17"/>
      <c r="J1071" s="8" t="str">
        <f>HYPERLINK("http://www.ncbi.nlm.nih.gov/pubmed/16113274","Haine et al; Infect Immun. 2005 Sep;73(9):5578-86.")</f>
        <v>Haine et al; Infect Immun. 2005 Sep;73(9):5578-86.</v>
      </c>
      <c r="K1071" s="3"/>
      <c r="L1071" s="3"/>
      <c r="M1071" s="3"/>
      <c r="N1071" s="3"/>
      <c r="O1071" s="3"/>
      <c r="P1071" s="3"/>
      <c r="Q1071" s="3"/>
      <c r="R1071" s="3"/>
      <c r="S1071" s="3"/>
      <c r="T1071" s="3"/>
      <c r="U1071" s="3"/>
      <c r="V1071" s="3"/>
      <c r="W1071" s="3"/>
      <c r="X1071" s="3"/>
      <c r="Y1071" s="3"/>
      <c r="Z1071" s="3"/>
    </row>
    <row r="1072" ht="30.0" customHeight="1">
      <c r="A1072" s="5" t="s">
        <v>3411</v>
      </c>
      <c r="B1072" s="5" t="s">
        <v>3411</v>
      </c>
      <c r="C1072" s="5" t="s">
        <v>3412</v>
      </c>
      <c r="D1072" s="6"/>
      <c r="E1072" s="5">
        <v>1082339.0</v>
      </c>
      <c r="F1072" s="5">
        <v>1082485.0</v>
      </c>
      <c r="G1072" s="5"/>
      <c r="H1072" s="5" t="s">
        <v>52</v>
      </c>
      <c r="I1072" s="5"/>
      <c r="J1072" s="7" t="str">
        <f t="shared" ref="J1072:J1076" si="220">HYPERLINK("http://www.ncbi.nlm.nih.gov/pubmed/?term=16299333","Chain et al. 2005. Infect Immun. 73:8353-61")</f>
        <v>Chain et al. 2005. Infect Immun. 73:8353-61</v>
      </c>
      <c r="K1072" s="8" t="str">
        <f t="shared" ref="K1072:K1076" si="221">HYPERLINK("http://www.ncbi.nlm.nih.gov/nuccore/NC_007618","Brucella abortus 2308; accesion number NC_007618")</f>
        <v>Brucella abortus 2308; accesion number NC_007618</v>
      </c>
      <c r="L1072" s="3"/>
      <c r="M1072" s="3"/>
      <c r="N1072" s="3"/>
      <c r="O1072" s="3"/>
      <c r="P1072" s="3"/>
      <c r="Q1072" s="3"/>
      <c r="R1072" s="3"/>
      <c r="S1072" s="3"/>
      <c r="T1072" s="3"/>
      <c r="U1072" s="3"/>
      <c r="V1072" s="3"/>
      <c r="W1072" s="3"/>
      <c r="X1072" s="3"/>
      <c r="Y1072" s="3"/>
      <c r="Z1072" s="3"/>
    </row>
    <row r="1073" ht="30.0" customHeight="1">
      <c r="A1073" s="5" t="s">
        <v>3413</v>
      </c>
      <c r="B1073" s="5" t="s">
        <v>3414</v>
      </c>
      <c r="C1073" s="5" t="s">
        <v>3415</v>
      </c>
      <c r="D1073" s="6"/>
      <c r="E1073" s="5">
        <v>1082679.0</v>
      </c>
      <c r="F1073" s="5">
        <v>1083185.0</v>
      </c>
      <c r="G1073" s="5" t="s">
        <v>35</v>
      </c>
      <c r="H1073" s="5" t="s">
        <v>3416</v>
      </c>
      <c r="I1073" s="5"/>
      <c r="J1073" s="7" t="str">
        <f t="shared" si="220"/>
        <v>Chain et al. 2005. Infect Immun. 73:8353-61</v>
      </c>
      <c r="K1073" s="8" t="str">
        <f t="shared" si="221"/>
        <v>Brucella abortus 2308; accesion number NC_007618</v>
      </c>
      <c r="L1073" s="3"/>
      <c r="M1073" s="3"/>
      <c r="N1073" s="3"/>
      <c r="O1073" s="3"/>
      <c r="P1073" s="3"/>
      <c r="Q1073" s="3"/>
      <c r="R1073" s="3"/>
      <c r="S1073" s="3"/>
      <c r="T1073" s="3"/>
      <c r="U1073" s="3"/>
      <c r="V1073" s="3"/>
      <c r="W1073" s="3"/>
      <c r="X1073" s="3"/>
      <c r="Y1073" s="3"/>
      <c r="Z1073" s="3"/>
    </row>
    <row r="1074" ht="30.0" customHeight="1">
      <c r="A1074" s="5" t="s">
        <v>3417</v>
      </c>
      <c r="B1074" s="5" t="s">
        <v>3417</v>
      </c>
      <c r="C1074" s="5" t="s">
        <v>3418</v>
      </c>
      <c r="D1074" s="6"/>
      <c r="E1074" s="5">
        <v>1083753.0</v>
      </c>
      <c r="F1074" s="5">
        <v>1083953.0</v>
      </c>
      <c r="G1074" s="5"/>
      <c r="H1074" s="5" t="s">
        <v>52</v>
      </c>
      <c r="I1074" s="5"/>
      <c r="J1074" s="7" t="str">
        <f t="shared" si="220"/>
        <v>Chain et al. 2005. Infect Immun. 73:8353-61</v>
      </c>
      <c r="K1074" s="8" t="str">
        <f t="shared" si="221"/>
        <v>Brucella abortus 2308; accesion number NC_007618</v>
      </c>
      <c r="L1074" s="3"/>
      <c r="M1074" s="3"/>
      <c r="N1074" s="3"/>
      <c r="O1074" s="3"/>
      <c r="P1074" s="3"/>
      <c r="Q1074" s="3"/>
      <c r="R1074" s="3"/>
      <c r="S1074" s="3"/>
      <c r="T1074" s="3"/>
      <c r="U1074" s="3"/>
      <c r="V1074" s="3"/>
      <c r="W1074" s="3"/>
      <c r="X1074" s="3"/>
      <c r="Y1074" s="3"/>
      <c r="Z1074" s="3"/>
    </row>
    <row r="1075" ht="30.0" customHeight="1">
      <c r="A1075" s="5" t="s">
        <v>3419</v>
      </c>
      <c r="B1075" s="5" t="s">
        <v>3420</v>
      </c>
      <c r="C1075" s="5" t="s">
        <v>3421</v>
      </c>
      <c r="D1075" s="6"/>
      <c r="E1075" s="5">
        <v>1084084.0</v>
      </c>
      <c r="F1075" s="5">
        <v>1087008.0</v>
      </c>
      <c r="G1075" s="5"/>
      <c r="H1075" s="5" t="s">
        <v>3422</v>
      </c>
      <c r="I1075" s="5" t="s">
        <v>3423</v>
      </c>
      <c r="J1075" s="7" t="str">
        <f t="shared" si="220"/>
        <v>Chain et al. 2005. Infect Immun. 73:8353-61</v>
      </c>
      <c r="K1075" s="8" t="str">
        <f t="shared" si="221"/>
        <v>Brucella abortus 2308; accesion number NC_007618</v>
      </c>
      <c r="L1075" s="3"/>
      <c r="M1075" s="3"/>
      <c r="N1075" s="3"/>
      <c r="O1075" s="3"/>
      <c r="P1075" s="3"/>
      <c r="Q1075" s="3"/>
      <c r="R1075" s="3"/>
      <c r="S1075" s="3"/>
      <c r="T1075" s="3"/>
      <c r="U1075" s="3"/>
      <c r="V1075" s="3"/>
      <c r="W1075" s="3"/>
      <c r="X1075" s="3"/>
      <c r="Y1075" s="3"/>
      <c r="Z1075" s="3"/>
    </row>
    <row r="1076" ht="30.0" customHeight="1">
      <c r="A1076" s="5" t="s">
        <v>3424</v>
      </c>
      <c r="B1076" s="5" t="s">
        <v>3424</v>
      </c>
      <c r="C1076" s="5" t="s">
        <v>3425</v>
      </c>
      <c r="D1076" s="6"/>
      <c r="E1076" s="5">
        <v>1087195.0</v>
      </c>
      <c r="F1076" s="5">
        <v>1087470.0</v>
      </c>
      <c r="G1076" s="5" t="s">
        <v>35</v>
      </c>
      <c r="H1076" s="5" t="s">
        <v>3426</v>
      </c>
      <c r="I1076" s="5"/>
      <c r="J1076" s="7" t="str">
        <f t="shared" si="220"/>
        <v>Chain et al. 2005. Infect Immun. 73:8353-61</v>
      </c>
      <c r="K1076" s="8" t="str">
        <f t="shared" si="221"/>
        <v>Brucella abortus 2308; accesion number NC_007618</v>
      </c>
      <c r="L1076" s="3"/>
      <c r="M1076" s="3"/>
      <c r="N1076" s="3"/>
      <c r="O1076" s="3"/>
      <c r="P1076" s="3"/>
      <c r="Q1076" s="3"/>
      <c r="R1076" s="3"/>
      <c r="S1076" s="3"/>
      <c r="T1076" s="3"/>
      <c r="U1076" s="3"/>
      <c r="V1076" s="3"/>
      <c r="W1076" s="3"/>
      <c r="X1076" s="3"/>
      <c r="Y1076" s="3"/>
      <c r="Z1076" s="3"/>
    </row>
    <row r="1077" ht="30.0" customHeight="1">
      <c r="A1077" s="5" t="s">
        <v>3427</v>
      </c>
      <c r="B1077" s="5" t="s">
        <v>3428</v>
      </c>
      <c r="C1077" s="5" t="s">
        <v>3429</v>
      </c>
      <c r="D1077" s="6"/>
      <c r="E1077" s="5">
        <v>1087651.0</v>
      </c>
      <c r="F1077" s="5">
        <v>1090089.0</v>
      </c>
      <c r="G1077" s="5" t="s">
        <v>35</v>
      </c>
      <c r="H1077" s="5" t="s">
        <v>3430</v>
      </c>
      <c r="I1077" s="5"/>
      <c r="J1077" s="11" t="str">
        <f>HYPERLINK("http://www.ncbi.nlm.nih.gov/pubmed/?term=Robertson+et+al.+2000.+Mol.+Microbiol.+35%3A577-588","Robertson et al. 2000. Mol Microbiol. 35(3):577-88.")</f>
        <v>Robertson et al. 2000. Mol Microbiol. 35(3):577-88.</v>
      </c>
      <c r="K1077" s="9"/>
      <c r="L1077" s="3"/>
      <c r="M1077" s="3"/>
      <c r="N1077" s="3"/>
      <c r="O1077" s="3"/>
      <c r="P1077" s="3"/>
      <c r="Q1077" s="3"/>
      <c r="R1077" s="3"/>
      <c r="S1077" s="3"/>
      <c r="T1077" s="3"/>
      <c r="U1077" s="3"/>
      <c r="V1077" s="3"/>
      <c r="W1077" s="3"/>
      <c r="X1077" s="3"/>
      <c r="Y1077" s="3"/>
      <c r="Z1077" s="3"/>
    </row>
    <row r="1078" ht="30.0" customHeight="1">
      <c r="A1078" s="5" t="s">
        <v>3431</v>
      </c>
      <c r="B1078" s="5" t="s">
        <v>3432</v>
      </c>
      <c r="C1078" s="5" t="s">
        <v>3433</v>
      </c>
      <c r="D1078" s="6"/>
      <c r="E1078" s="5">
        <v>1090521.0</v>
      </c>
      <c r="F1078" s="5">
        <v>1091795.0</v>
      </c>
      <c r="G1078" s="5" t="s">
        <v>35</v>
      </c>
      <c r="H1078" s="5" t="s">
        <v>3434</v>
      </c>
      <c r="I1078" s="5" t="s">
        <v>3435</v>
      </c>
      <c r="J1078" s="7" t="str">
        <f t="shared" ref="J1078:J1080" si="222">HYPERLINK("http://www.ncbi.nlm.nih.gov/pubmed/?term=16299333","Chain et al. 2005. Infect Immun. 73:8353-61")</f>
        <v>Chain et al. 2005. Infect Immun. 73:8353-61</v>
      </c>
      <c r="K1078" s="8" t="str">
        <f t="shared" ref="K1078:K1080" si="223">HYPERLINK("http://www.ncbi.nlm.nih.gov/nuccore/NC_007618","Brucella abortus 2308; accesion number NC_007618")</f>
        <v>Brucella abortus 2308; accesion number NC_007618</v>
      </c>
      <c r="L1078" s="3"/>
      <c r="M1078" s="3"/>
      <c r="N1078" s="3"/>
      <c r="O1078" s="3"/>
      <c r="P1078" s="3"/>
      <c r="Q1078" s="3"/>
      <c r="R1078" s="3"/>
      <c r="S1078" s="3"/>
      <c r="T1078" s="3"/>
      <c r="U1078" s="3"/>
      <c r="V1078" s="3"/>
      <c r="W1078" s="3"/>
      <c r="X1078" s="3"/>
      <c r="Y1078" s="3"/>
      <c r="Z1078" s="3"/>
    </row>
    <row r="1079" ht="30.0" customHeight="1">
      <c r="A1079" s="5" t="s">
        <v>3436</v>
      </c>
      <c r="B1079" s="5" t="s">
        <v>3437</v>
      </c>
      <c r="C1079" s="5" t="s">
        <v>3438</v>
      </c>
      <c r="D1079" s="6"/>
      <c r="E1079" s="5">
        <v>1092177.0</v>
      </c>
      <c r="F1079" s="5">
        <v>1092806.0</v>
      </c>
      <c r="G1079" s="5" t="s">
        <v>35</v>
      </c>
      <c r="H1079" s="5" t="s">
        <v>3439</v>
      </c>
      <c r="I1079" s="5" t="s">
        <v>3440</v>
      </c>
      <c r="J1079" s="7" t="str">
        <f t="shared" si="222"/>
        <v>Chain et al. 2005. Infect Immun. 73:8353-61</v>
      </c>
      <c r="K1079" s="8" t="str">
        <f t="shared" si="223"/>
        <v>Brucella abortus 2308; accesion number NC_007618</v>
      </c>
      <c r="L1079" s="3"/>
      <c r="M1079" s="3"/>
      <c r="N1079" s="3"/>
      <c r="O1079" s="3"/>
      <c r="P1079" s="3"/>
      <c r="Q1079" s="3"/>
      <c r="R1079" s="3"/>
      <c r="S1079" s="3"/>
      <c r="T1079" s="3"/>
      <c r="U1079" s="3"/>
      <c r="V1079" s="3"/>
      <c r="W1079" s="3"/>
      <c r="X1079" s="3"/>
      <c r="Y1079" s="3"/>
      <c r="Z1079" s="3"/>
    </row>
    <row r="1080" ht="30.0" customHeight="1">
      <c r="A1080" s="5" t="s">
        <v>3441</v>
      </c>
      <c r="B1080" s="5" t="s">
        <v>3441</v>
      </c>
      <c r="C1080" s="5" t="s">
        <v>3442</v>
      </c>
      <c r="D1080" s="6"/>
      <c r="E1080" s="5">
        <v>1092911.0</v>
      </c>
      <c r="F1080" s="5">
        <v>1094329.0</v>
      </c>
      <c r="G1080" s="5" t="s">
        <v>35</v>
      </c>
      <c r="H1080" s="5" t="s">
        <v>986</v>
      </c>
      <c r="I1080" s="5"/>
      <c r="J1080" s="7" t="str">
        <f t="shared" si="222"/>
        <v>Chain et al. 2005. Infect Immun. 73:8353-61</v>
      </c>
      <c r="K1080" s="8" t="str">
        <f t="shared" si="223"/>
        <v>Brucella abortus 2308; accesion number NC_007618</v>
      </c>
      <c r="L1080" s="3"/>
      <c r="M1080" s="3"/>
      <c r="N1080" s="3"/>
      <c r="O1080" s="3"/>
      <c r="P1080" s="3"/>
      <c r="Q1080" s="3"/>
      <c r="R1080" s="3"/>
      <c r="S1080" s="3"/>
      <c r="T1080" s="3"/>
      <c r="U1080" s="3"/>
      <c r="V1080" s="3"/>
      <c r="W1080" s="3"/>
      <c r="X1080" s="3"/>
      <c r="Y1080" s="3"/>
      <c r="Z1080" s="3"/>
    </row>
    <row r="1081" ht="30.0" customHeight="1">
      <c r="A1081" s="5" t="s">
        <v>3443</v>
      </c>
      <c r="B1081" s="5" t="s">
        <v>3444</v>
      </c>
      <c r="C1081" s="5" t="s">
        <v>3445</v>
      </c>
      <c r="D1081" s="6"/>
      <c r="E1081" s="5">
        <v>1094520.0</v>
      </c>
      <c r="F1081" s="5">
        <v>1094756.0</v>
      </c>
      <c r="G1081" s="5" t="s">
        <v>35</v>
      </c>
      <c r="H1081" s="5" t="s">
        <v>3446</v>
      </c>
      <c r="I1081" s="5" t="s">
        <v>3447</v>
      </c>
      <c r="J1081" s="11" t="str">
        <f>HYPERLINK("http://www.ncbi.nlm.nih.gov/pubmed/10564509","Robertson &amp; Roop. 1999. Mol Microbiol. 34(4):690-700")</f>
        <v>Robertson &amp; Roop. 1999. Mol Microbiol. 34(4):690-700</v>
      </c>
      <c r="K1081" s="9"/>
      <c r="L1081" s="9"/>
      <c r="M1081" s="3"/>
      <c r="N1081" s="3"/>
      <c r="O1081" s="3"/>
      <c r="P1081" s="3"/>
      <c r="Q1081" s="3"/>
      <c r="R1081" s="3"/>
      <c r="S1081" s="3"/>
      <c r="T1081" s="3"/>
      <c r="U1081" s="3"/>
      <c r="V1081" s="3"/>
      <c r="W1081" s="3"/>
      <c r="X1081" s="3"/>
      <c r="Y1081" s="3"/>
      <c r="Z1081" s="3"/>
    </row>
    <row r="1082" ht="30.0" customHeight="1">
      <c r="A1082" s="5" t="s">
        <v>3448</v>
      </c>
      <c r="B1082" s="5" t="s">
        <v>3448</v>
      </c>
      <c r="C1082" s="5" t="s">
        <v>3449</v>
      </c>
      <c r="D1082" s="6"/>
      <c r="E1082" s="5">
        <v>1094762.0</v>
      </c>
      <c r="F1082" s="5">
        <v>1095001.0</v>
      </c>
      <c r="G1082" s="5" t="s">
        <v>35</v>
      </c>
      <c r="H1082" s="5" t="s">
        <v>52</v>
      </c>
      <c r="I1082" s="5"/>
      <c r="J1082" s="7" t="str">
        <f>HYPERLINK("http://www.ncbi.nlm.nih.gov/pubmed/?term=16299333","Chain et al. 2005. Infect Immun. 73:8353-61")</f>
        <v>Chain et al. 2005. Infect Immun. 73:8353-61</v>
      </c>
      <c r="K1082" s="8" t="str">
        <f>HYPERLINK("http://www.ncbi.nlm.nih.gov/nuccore/NC_007618","Brucella abortus 2308; accesion number NC_007618")</f>
        <v>Brucella abortus 2308; accesion number NC_007618</v>
      </c>
      <c r="L1082" s="3"/>
      <c r="M1082" s="3"/>
      <c r="N1082" s="3"/>
      <c r="O1082" s="3"/>
      <c r="P1082" s="3"/>
      <c r="Q1082" s="3"/>
      <c r="R1082" s="3"/>
      <c r="S1082" s="3"/>
      <c r="T1082" s="3"/>
      <c r="U1082" s="3"/>
      <c r="V1082" s="3"/>
      <c r="W1082" s="3"/>
      <c r="X1082" s="3"/>
      <c r="Y1082" s="3"/>
      <c r="Z1082" s="3"/>
    </row>
    <row r="1083" ht="30.0" customHeight="1">
      <c r="A1083" s="5" t="s">
        <v>3450</v>
      </c>
      <c r="B1083" s="5" t="s">
        <v>3450</v>
      </c>
      <c r="C1083" s="5" t="s">
        <v>3451</v>
      </c>
      <c r="D1083" s="6" t="s">
        <v>417</v>
      </c>
      <c r="E1083" s="5">
        <v>1094985.0</v>
      </c>
      <c r="F1083" s="5">
        <v>1095815.0</v>
      </c>
      <c r="G1083" s="5" t="s">
        <v>35</v>
      </c>
      <c r="H1083" s="5"/>
      <c r="I1083" s="5" t="s">
        <v>3452</v>
      </c>
      <c r="J1083" s="11" t="str">
        <f>HYPERLINK("http://www.ncbi.nlm.nih.gov/nuccore/NC_004310.3","Brucella suis 1330 genome; accesion number NC_004310")</f>
        <v>Brucella suis 1330 genome; accesion number NC_004310</v>
      </c>
      <c r="K1083" s="11" t="str">
        <f>HYPERLINK("http://www.ncbi.nlm.nih.gov/nuccore/17986284","Brucella melitensis 16M accession number NC_003317")</f>
        <v>Brucella melitensis 16M accession number NC_003317</v>
      </c>
      <c r="L1083" s="3"/>
      <c r="M1083" s="3"/>
      <c r="N1083" s="3"/>
      <c r="O1083" s="3"/>
      <c r="P1083" s="3"/>
      <c r="Q1083" s="3"/>
      <c r="R1083" s="3"/>
      <c r="S1083" s="3"/>
      <c r="T1083" s="3"/>
      <c r="U1083" s="3"/>
      <c r="V1083" s="3"/>
      <c r="W1083" s="3"/>
      <c r="X1083" s="3"/>
      <c r="Y1083" s="3"/>
      <c r="Z1083" s="3"/>
    </row>
    <row r="1084" ht="30.0" customHeight="1">
      <c r="A1084" s="5" t="s">
        <v>3453</v>
      </c>
      <c r="B1084" s="5" t="s">
        <v>3454</v>
      </c>
      <c r="C1084" s="5" t="s">
        <v>3455</v>
      </c>
      <c r="D1084" s="6"/>
      <c r="E1084" s="5">
        <v>1095864.0</v>
      </c>
      <c r="F1084" s="5">
        <v>1097240.0</v>
      </c>
      <c r="G1084" s="5" t="s">
        <v>35</v>
      </c>
      <c r="H1084" s="5" t="s">
        <v>3456</v>
      </c>
      <c r="I1084" s="5" t="s">
        <v>3457</v>
      </c>
      <c r="J1084" s="7" t="str">
        <f>HYPERLINK("http://www.ncbi.nlm.nih.gov/pubmed/?term=16299333","Chain et al. 2005. Infect Immun. 73:8353-61")</f>
        <v>Chain et al. 2005. Infect Immun. 73:8353-61</v>
      </c>
      <c r="K1084" s="8" t="str">
        <f>HYPERLINK("http://www.ncbi.nlm.nih.gov/nuccore/NC_007618","Brucella abortus 2308; accesion number NC_007618")</f>
        <v>Brucella abortus 2308; accesion number NC_007618</v>
      </c>
      <c r="L1084" s="3"/>
      <c r="M1084" s="3"/>
      <c r="N1084" s="3"/>
      <c r="O1084" s="3"/>
      <c r="P1084" s="3"/>
      <c r="Q1084" s="3"/>
      <c r="R1084" s="3"/>
      <c r="S1084" s="3"/>
      <c r="T1084" s="3"/>
      <c r="U1084" s="3"/>
      <c r="V1084" s="3"/>
      <c r="W1084" s="3"/>
      <c r="X1084" s="3"/>
      <c r="Y1084" s="3"/>
      <c r="Z1084" s="3"/>
    </row>
    <row r="1085" ht="30.0" customHeight="1">
      <c r="A1085" s="5" t="s">
        <v>3458</v>
      </c>
      <c r="B1085" s="5" t="s">
        <v>3458</v>
      </c>
      <c r="C1085" s="5" t="s">
        <v>3459</v>
      </c>
      <c r="D1085" s="6"/>
      <c r="E1085" s="5">
        <v>1097265.0</v>
      </c>
      <c r="F1085" s="5">
        <v>1098626.0</v>
      </c>
      <c r="G1085" s="5" t="s">
        <v>35</v>
      </c>
      <c r="H1085" s="5" t="s">
        <v>3460</v>
      </c>
      <c r="I1085" s="5" t="s">
        <v>3461</v>
      </c>
      <c r="J1085" s="8" t="str">
        <f t="shared" ref="J1085:J1086" si="224">HYPERLINK("http://www.ncbi.nlm.nih.gov/pubmed/22582926","Carrica et al. 2012. Mol Microbiol. 85(1):39-50")</f>
        <v>Carrica et al. 2012. Mol Microbiol. 85(1):39-50</v>
      </c>
      <c r="K1085" s="7" t="str">
        <f t="shared" ref="K1085:K1086" si="225">HYPERLINK("http://www.ncbi.nlm.nih.gov/pubmed/17304218","Hallez et al. 2007. EMBO J. 26(5):1444-55")</f>
        <v>Hallez et al. 2007. EMBO J. 26(5):1444-55</v>
      </c>
      <c r="L1085" s="9"/>
      <c r="M1085" s="3"/>
      <c r="N1085" s="3"/>
      <c r="O1085" s="3"/>
      <c r="P1085" s="3"/>
      <c r="Q1085" s="3"/>
      <c r="R1085" s="3"/>
      <c r="S1085" s="3"/>
      <c r="T1085" s="3"/>
      <c r="U1085" s="3"/>
      <c r="V1085" s="3"/>
      <c r="W1085" s="3"/>
      <c r="X1085" s="3"/>
      <c r="Y1085" s="3"/>
      <c r="Z1085" s="3"/>
    </row>
    <row r="1086" ht="30.0" customHeight="1">
      <c r="A1086" s="5" t="s">
        <v>3462</v>
      </c>
      <c r="B1086" s="5" t="s">
        <v>3463</v>
      </c>
      <c r="C1086" s="5" t="s">
        <v>3464</v>
      </c>
      <c r="D1086" s="6"/>
      <c r="E1086" s="5">
        <v>1098628.0</v>
      </c>
      <c r="F1086" s="5">
        <v>1100952.0</v>
      </c>
      <c r="G1086" s="5" t="s">
        <v>35</v>
      </c>
      <c r="H1086" s="5" t="s">
        <v>3465</v>
      </c>
      <c r="I1086" s="5"/>
      <c r="J1086" s="11" t="str">
        <f t="shared" si="224"/>
        <v>Carrica et al. 2012. Mol Microbiol. 85(1):39-50</v>
      </c>
      <c r="K1086" s="15" t="str">
        <f t="shared" si="225"/>
        <v>Hallez et al. 2007. EMBO J. 26(5):1444-55</v>
      </c>
      <c r="L1086" s="3"/>
      <c r="M1086" s="3"/>
      <c r="N1086" s="3"/>
      <c r="O1086" s="3"/>
      <c r="P1086" s="3"/>
      <c r="Q1086" s="3"/>
      <c r="R1086" s="3"/>
      <c r="S1086" s="3"/>
      <c r="T1086" s="3"/>
      <c r="U1086" s="3"/>
      <c r="V1086" s="3"/>
      <c r="W1086" s="3"/>
      <c r="X1086" s="3"/>
      <c r="Y1086" s="3"/>
      <c r="Z1086" s="3"/>
    </row>
    <row r="1087" ht="30.0" customHeight="1">
      <c r="A1087" s="5" t="s">
        <v>3466</v>
      </c>
      <c r="B1087" s="5" t="s">
        <v>3467</v>
      </c>
      <c r="C1087" s="5" t="s">
        <v>3468</v>
      </c>
      <c r="D1087" s="6"/>
      <c r="E1087" s="5">
        <v>1101043.0</v>
      </c>
      <c r="F1087" s="5">
        <v>1102518.0</v>
      </c>
      <c r="G1087" s="5" t="s">
        <v>35</v>
      </c>
      <c r="H1087" s="5" t="s">
        <v>334</v>
      </c>
      <c r="I1087" s="5"/>
      <c r="J1087" s="11" t="str">
        <f t="shared" ref="J1087:J1088" si="226">HYPERLINK("http://www.ncbi.nlm.nih.gov/pubmed/10373105","Dorell et al. 1999. Microb Pathog. 27(1):1-11")</f>
        <v>Dorell et al. 1999. Microb Pathog. 27(1):1-11</v>
      </c>
      <c r="K1087" s="18" t="s">
        <v>1071</v>
      </c>
      <c r="L1087" s="9"/>
      <c r="M1087" s="3"/>
      <c r="N1087" s="3"/>
      <c r="O1087" s="3"/>
      <c r="P1087" s="3"/>
      <c r="Q1087" s="3"/>
      <c r="R1087" s="3"/>
      <c r="S1087" s="3"/>
      <c r="T1087" s="3"/>
      <c r="U1087" s="3"/>
      <c r="V1087" s="3"/>
      <c r="W1087" s="3"/>
      <c r="X1087" s="3"/>
      <c r="Y1087" s="3"/>
      <c r="Z1087" s="3"/>
    </row>
    <row r="1088" ht="30.0" customHeight="1">
      <c r="A1088" s="5" t="s">
        <v>3469</v>
      </c>
      <c r="B1088" s="5" t="s">
        <v>3469</v>
      </c>
      <c r="C1088" s="5" t="s">
        <v>3470</v>
      </c>
      <c r="D1088" s="6"/>
      <c r="E1088" s="5">
        <v>1102515.0</v>
      </c>
      <c r="F1088" s="5">
        <v>1103618.0</v>
      </c>
      <c r="G1088" s="5" t="s">
        <v>35</v>
      </c>
      <c r="H1088" s="5" t="s">
        <v>434</v>
      </c>
      <c r="I1088" s="5"/>
      <c r="J1088" s="11" t="str">
        <f t="shared" si="226"/>
        <v>Dorell et al. 1999. Microb Pathog. 27(1):1-11</v>
      </c>
      <c r="K1088" s="18" t="s">
        <v>1071</v>
      </c>
      <c r="L1088" s="3"/>
      <c r="M1088" s="3"/>
      <c r="N1088" s="3"/>
      <c r="O1088" s="3"/>
      <c r="P1088" s="3"/>
      <c r="Q1088" s="3"/>
      <c r="R1088" s="3"/>
      <c r="S1088" s="3"/>
      <c r="T1088" s="3"/>
      <c r="U1088" s="3"/>
      <c r="V1088" s="3"/>
      <c r="W1088" s="3"/>
      <c r="X1088" s="3"/>
      <c r="Y1088" s="3"/>
      <c r="Z1088" s="3"/>
    </row>
    <row r="1089" ht="30.0" customHeight="1">
      <c r="A1089" s="5" t="s">
        <v>3471</v>
      </c>
      <c r="B1089" s="5" t="s">
        <v>3471</v>
      </c>
      <c r="C1089" s="5" t="s">
        <v>3472</v>
      </c>
      <c r="D1089" s="6"/>
      <c r="E1089" s="5">
        <v>1103657.0</v>
      </c>
      <c r="F1089" s="5">
        <v>1104658.0</v>
      </c>
      <c r="G1089" s="5" t="s">
        <v>35</v>
      </c>
      <c r="H1089" s="5" t="s">
        <v>52</v>
      </c>
      <c r="I1089" s="5"/>
      <c r="J1089" s="7" t="str">
        <f t="shared" ref="J1089:J1091" si="227">HYPERLINK("http://www.ncbi.nlm.nih.gov/pubmed/?term=16299333","Chain et al. 2005. Infect Immun. 73:8353-61")</f>
        <v>Chain et al. 2005. Infect Immun. 73:8353-61</v>
      </c>
      <c r="K1089" s="8" t="str">
        <f t="shared" ref="K1089:K1091" si="228">HYPERLINK("http://www.ncbi.nlm.nih.gov/nuccore/NC_007618","Brucella abortus 2308; accesion number NC_007618")</f>
        <v>Brucella abortus 2308; accesion number NC_007618</v>
      </c>
      <c r="L1089" s="3"/>
      <c r="M1089" s="3"/>
      <c r="N1089" s="3"/>
      <c r="O1089" s="3"/>
      <c r="P1089" s="3"/>
      <c r="Q1089" s="3"/>
      <c r="R1089" s="3"/>
      <c r="S1089" s="3"/>
      <c r="T1089" s="3"/>
      <c r="U1089" s="3"/>
      <c r="V1089" s="3"/>
      <c r="W1089" s="3"/>
      <c r="X1089" s="3"/>
      <c r="Y1089" s="3"/>
      <c r="Z1089" s="3"/>
    </row>
    <row r="1090" ht="30.0" customHeight="1">
      <c r="A1090" s="5" t="s">
        <v>3473</v>
      </c>
      <c r="B1090" s="5" t="s">
        <v>3474</v>
      </c>
      <c r="C1090" s="5" t="s">
        <v>3475</v>
      </c>
      <c r="D1090" s="6"/>
      <c r="E1090" s="5">
        <v>1104796.0</v>
      </c>
      <c r="F1090" s="5">
        <v>1106025.0</v>
      </c>
      <c r="G1090" s="5"/>
      <c r="H1090" s="5" t="s">
        <v>3476</v>
      </c>
      <c r="I1090" s="5" t="s">
        <v>3477</v>
      </c>
      <c r="J1090" s="7" t="str">
        <f t="shared" si="227"/>
        <v>Chain et al. 2005. Infect Immun. 73:8353-61</v>
      </c>
      <c r="K1090" s="8" t="str">
        <f t="shared" si="228"/>
        <v>Brucella abortus 2308; accesion number NC_007618</v>
      </c>
      <c r="L1090" s="3"/>
      <c r="M1090" s="3"/>
      <c r="N1090" s="3"/>
      <c r="O1090" s="3"/>
      <c r="P1090" s="3"/>
      <c r="Q1090" s="3"/>
      <c r="R1090" s="3"/>
      <c r="S1090" s="3"/>
      <c r="T1090" s="3"/>
      <c r="U1090" s="3"/>
      <c r="V1090" s="3"/>
      <c r="W1090" s="3"/>
      <c r="X1090" s="3"/>
      <c r="Y1090" s="3"/>
      <c r="Z1090" s="3"/>
    </row>
    <row r="1091" ht="30.0" customHeight="1">
      <c r="A1091" s="5" t="s">
        <v>3478</v>
      </c>
      <c r="B1091" s="5" t="s">
        <v>3478</v>
      </c>
      <c r="C1091" s="5" t="s">
        <v>3479</v>
      </c>
      <c r="D1091" s="6"/>
      <c r="E1091" s="5">
        <v>1106022.0</v>
      </c>
      <c r="F1091" s="5">
        <v>1106519.0</v>
      </c>
      <c r="G1091" s="5"/>
      <c r="H1091" s="5" t="s">
        <v>3480</v>
      </c>
      <c r="I1091" s="5"/>
      <c r="J1091" s="7" t="str">
        <f t="shared" si="227"/>
        <v>Chain et al. 2005. Infect Immun. 73:8353-61</v>
      </c>
      <c r="K1091" s="8" t="str">
        <f t="shared" si="228"/>
        <v>Brucella abortus 2308; accesion number NC_007618</v>
      </c>
      <c r="L1091" s="3"/>
      <c r="M1091" s="3"/>
      <c r="N1091" s="3"/>
      <c r="O1091" s="3"/>
      <c r="P1091" s="3"/>
      <c r="Q1091" s="3"/>
      <c r="R1091" s="3"/>
      <c r="S1091" s="3"/>
      <c r="T1091" s="3"/>
      <c r="U1091" s="3"/>
      <c r="V1091" s="3"/>
      <c r="W1091" s="3"/>
      <c r="X1091" s="3"/>
      <c r="Y1091" s="3"/>
      <c r="Z1091" s="3"/>
    </row>
    <row r="1092" ht="30.0" customHeight="1">
      <c r="A1092" s="5" t="s">
        <v>3481</v>
      </c>
      <c r="B1092" s="5" t="s">
        <v>3481</v>
      </c>
      <c r="C1092" s="5" t="s">
        <v>3482</v>
      </c>
      <c r="D1092" s="6" t="s">
        <v>59</v>
      </c>
      <c r="E1092" s="5">
        <v>1106596.0</v>
      </c>
      <c r="F1092" s="5">
        <v>1107338.0</v>
      </c>
      <c r="G1092" s="5"/>
      <c r="H1092" s="5"/>
      <c r="I1092" s="5" t="s">
        <v>3483</v>
      </c>
      <c r="J1092" s="11" t="str">
        <f>HYPERLINK("http://www.ncbi.nlm.nih.gov/nuccore/NC_004310.3","Brucella suis 1330 genome; accesion number NC_004310")</f>
        <v>Brucella suis 1330 genome; accesion number NC_004310</v>
      </c>
      <c r="K1092" s="8" t="str">
        <f>HYPERLINK("http://www.ncbi.nlm.nih.gov/pubmed/12271122","Paulsen et al. 2002. Proc Natl Acad Sci U S A. 99(20):13148-53")</f>
        <v>Paulsen et al. 2002. Proc Natl Acad Sci U S A. 99(20):13148-53</v>
      </c>
      <c r="L1092" s="3"/>
      <c r="M1092" s="3"/>
      <c r="N1092" s="3"/>
      <c r="O1092" s="3"/>
      <c r="P1092" s="3"/>
      <c r="Q1092" s="3"/>
      <c r="R1092" s="3"/>
      <c r="S1092" s="3"/>
      <c r="T1092" s="3"/>
      <c r="U1092" s="3"/>
      <c r="V1092" s="3"/>
      <c r="W1092" s="3"/>
      <c r="X1092" s="3"/>
      <c r="Y1092" s="3"/>
      <c r="Z1092" s="3"/>
    </row>
    <row r="1093" ht="30.0" customHeight="1">
      <c r="A1093" s="5" t="s">
        <v>3484</v>
      </c>
      <c r="B1093" s="5" t="s">
        <v>3484</v>
      </c>
      <c r="C1093" s="5" t="s">
        <v>3485</v>
      </c>
      <c r="D1093" s="6"/>
      <c r="E1093" s="5">
        <v>1107396.0</v>
      </c>
      <c r="F1093" s="5">
        <v>1107806.0</v>
      </c>
      <c r="G1093" s="5" t="s">
        <v>35</v>
      </c>
      <c r="H1093" s="5" t="s">
        <v>52</v>
      </c>
      <c r="I1093" s="5"/>
      <c r="J1093" s="7" t="str">
        <f t="shared" ref="J1093:J1098" si="229">HYPERLINK("http://www.ncbi.nlm.nih.gov/pubmed/?term=16299333","Chain et al. 2005. Infect Immun. 73:8353-61")</f>
        <v>Chain et al. 2005. Infect Immun. 73:8353-61</v>
      </c>
      <c r="K1093" s="8" t="str">
        <f t="shared" ref="K1093:K1098" si="230">HYPERLINK("http://www.ncbi.nlm.nih.gov/nuccore/NC_007618","Brucella abortus 2308; accesion number NC_007618")</f>
        <v>Brucella abortus 2308; accesion number NC_007618</v>
      </c>
      <c r="L1093" s="3"/>
      <c r="M1093" s="3"/>
      <c r="N1093" s="3"/>
      <c r="O1093" s="3"/>
      <c r="P1093" s="3"/>
      <c r="Q1093" s="3"/>
      <c r="R1093" s="3"/>
      <c r="S1093" s="3"/>
      <c r="T1093" s="3"/>
      <c r="U1093" s="3"/>
      <c r="V1093" s="3"/>
      <c r="W1093" s="3"/>
      <c r="X1093" s="3"/>
      <c r="Y1093" s="3"/>
      <c r="Z1093" s="3"/>
    </row>
    <row r="1094" ht="30.0" customHeight="1">
      <c r="A1094" s="5" t="s">
        <v>3486</v>
      </c>
      <c r="B1094" s="5" t="s">
        <v>3487</v>
      </c>
      <c r="C1094" s="5" t="s">
        <v>3488</v>
      </c>
      <c r="D1094" s="6"/>
      <c r="E1094" s="5">
        <v>1107860.0</v>
      </c>
      <c r="F1094" s="5">
        <v>1108828.0</v>
      </c>
      <c r="G1094" s="5" t="s">
        <v>35</v>
      </c>
      <c r="H1094" s="5" t="s">
        <v>3489</v>
      </c>
      <c r="I1094" s="5" t="s">
        <v>3490</v>
      </c>
      <c r="J1094" s="7" t="str">
        <f t="shared" si="229"/>
        <v>Chain et al. 2005. Infect Immun. 73:8353-61</v>
      </c>
      <c r="K1094" s="8" t="str">
        <f t="shared" si="230"/>
        <v>Brucella abortus 2308; accesion number NC_007618</v>
      </c>
      <c r="L1094" s="3"/>
      <c r="M1094" s="3"/>
      <c r="N1094" s="3"/>
      <c r="O1094" s="3"/>
      <c r="P1094" s="3"/>
      <c r="Q1094" s="3"/>
      <c r="R1094" s="3"/>
      <c r="S1094" s="3"/>
      <c r="T1094" s="3"/>
      <c r="U1094" s="3"/>
      <c r="V1094" s="3"/>
      <c r="W1094" s="3"/>
      <c r="X1094" s="3"/>
      <c r="Y1094" s="3"/>
      <c r="Z1094" s="3"/>
    </row>
    <row r="1095" ht="30.0" customHeight="1">
      <c r="A1095" s="5" t="s">
        <v>3491</v>
      </c>
      <c r="B1095" s="5" t="s">
        <v>3491</v>
      </c>
      <c r="C1095" s="5" t="s">
        <v>3492</v>
      </c>
      <c r="D1095" s="6"/>
      <c r="E1095" s="5">
        <v>1108938.0</v>
      </c>
      <c r="F1095" s="5">
        <v>1109099.0</v>
      </c>
      <c r="G1095" s="5" t="s">
        <v>35</v>
      </c>
      <c r="H1095" s="5" t="s">
        <v>52</v>
      </c>
      <c r="I1095" s="5"/>
      <c r="J1095" s="7" t="str">
        <f t="shared" si="229"/>
        <v>Chain et al. 2005. Infect Immun. 73:8353-61</v>
      </c>
      <c r="K1095" s="8" t="str">
        <f t="shared" si="230"/>
        <v>Brucella abortus 2308; accesion number NC_007618</v>
      </c>
      <c r="L1095" s="3"/>
      <c r="M1095" s="3"/>
      <c r="N1095" s="3"/>
      <c r="O1095" s="3"/>
      <c r="P1095" s="3"/>
      <c r="Q1095" s="3"/>
      <c r="R1095" s="3"/>
      <c r="S1095" s="3"/>
      <c r="T1095" s="3"/>
      <c r="U1095" s="3"/>
      <c r="V1095" s="3"/>
      <c r="W1095" s="3"/>
      <c r="X1095" s="3"/>
      <c r="Y1095" s="3"/>
      <c r="Z1095" s="3"/>
    </row>
    <row r="1096" ht="30.0" customHeight="1">
      <c r="A1096" s="5" t="s">
        <v>3493</v>
      </c>
      <c r="B1096" s="5" t="s">
        <v>3493</v>
      </c>
      <c r="C1096" s="5" t="s">
        <v>3494</v>
      </c>
      <c r="D1096" s="6"/>
      <c r="E1096" s="5">
        <v>1109218.0</v>
      </c>
      <c r="F1096" s="5">
        <v>1110681.0</v>
      </c>
      <c r="G1096" s="5" t="s">
        <v>35</v>
      </c>
      <c r="H1096" s="5" t="s">
        <v>3495</v>
      </c>
      <c r="I1096" s="5" t="s">
        <v>3496</v>
      </c>
      <c r="J1096" s="7" t="str">
        <f t="shared" si="229"/>
        <v>Chain et al. 2005. Infect Immun. 73:8353-61</v>
      </c>
      <c r="K1096" s="8" t="str">
        <f t="shared" si="230"/>
        <v>Brucella abortus 2308; accesion number NC_007618</v>
      </c>
      <c r="L1096" s="3"/>
      <c r="M1096" s="3"/>
      <c r="N1096" s="3"/>
      <c r="O1096" s="3"/>
      <c r="P1096" s="3"/>
      <c r="Q1096" s="3"/>
      <c r="R1096" s="3"/>
      <c r="S1096" s="3"/>
      <c r="T1096" s="3"/>
      <c r="U1096" s="3"/>
      <c r="V1096" s="3"/>
      <c r="W1096" s="3"/>
      <c r="X1096" s="3"/>
      <c r="Y1096" s="3"/>
      <c r="Z1096" s="3"/>
    </row>
    <row r="1097" ht="30.0" customHeight="1">
      <c r="A1097" s="5" t="s">
        <v>3497</v>
      </c>
      <c r="B1097" s="5" t="s">
        <v>3498</v>
      </c>
      <c r="C1097" s="5" t="s">
        <v>3499</v>
      </c>
      <c r="D1097" s="6"/>
      <c r="E1097" s="5">
        <v>1110764.0</v>
      </c>
      <c r="F1097" s="5">
        <v>1112107.0</v>
      </c>
      <c r="G1097" s="5" t="s">
        <v>35</v>
      </c>
      <c r="H1097" s="5" t="s">
        <v>3500</v>
      </c>
      <c r="I1097" s="5"/>
      <c r="J1097" s="7" t="str">
        <f t="shared" si="229"/>
        <v>Chain et al. 2005. Infect Immun. 73:8353-61</v>
      </c>
      <c r="K1097" s="8" t="str">
        <f t="shared" si="230"/>
        <v>Brucella abortus 2308; accesion number NC_007618</v>
      </c>
      <c r="L1097" s="3"/>
      <c r="M1097" s="3"/>
      <c r="N1097" s="3"/>
      <c r="O1097" s="3"/>
      <c r="P1097" s="3"/>
      <c r="Q1097" s="3"/>
      <c r="R1097" s="3"/>
      <c r="S1097" s="3"/>
      <c r="T1097" s="3"/>
      <c r="U1097" s="3"/>
      <c r="V1097" s="3"/>
      <c r="W1097" s="3"/>
      <c r="X1097" s="3"/>
      <c r="Y1097" s="3"/>
      <c r="Z1097" s="3"/>
    </row>
    <row r="1098" ht="30.0" customHeight="1">
      <c r="A1098" s="5" t="s">
        <v>3501</v>
      </c>
      <c r="B1098" s="5" t="s">
        <v>3501</v>
      </c>
      <c r="C1098" s="5" t="s">
        <v>3502</v>
      </c>
      <c r="D1098" s="6"/>
      <c r="E1098" s="5">
        <v>1112125.0</v>
      </c>
      <c r="F1098" s="5">
        <v>1113510.0</v>
      </c>
      <c r="G1098" s="5" t="s">
        <v>35</v>
      </c>
      <c r="H1098" s="5" t="s">
        <v>3503</v>
      </c>
      <c r="I1098" s="5" t="s">
        <v>3504</v>
      </c>
      <c r="J1098" s="7" t="str">
        <f t="shared" si="229"/>
        <v>Chain et al. 2005. Infect Immun. 73:8353-61</v>
      </c>
      <c r="K1098" s="8" t="str">
        <f t="shared" si="230"/>
        <v>Brucella abortus 2308; accesion number NC_007618</v>
      </c>
      <c r="L1098" s="3"/>
      <c r="M1098" s="3"/>
      <c r="N1098" s="3"/>
      <c r="O1098" s="3"/>
      <c r="P1098" s="3"/>
      <c r="Q1098" s="3"/>
      <c r="R1098" s="3"/>
      <c r="S1098" s="3"/>
      <c r="T1098" s="3"/>
      <c r="U1098" s="3"/>
      <c r="V1098" s="3"/>
      <c r="W1098" s="3"/>
      <c r="X1098" s="3"/>
      <c r="Y1098" s="3"/>
      <c r="Z1098" s="3"/>
    </row>
    <row r="1099" ht="30.0" customHeight="1">
      <c r="A1099" s="5" t="s">
        <v>3505</v>
      </c>
      <c r="B1099" s="5" t="s">
        <v>3506</v>
      </c>
      <c r="C1099" s="5" t="s">
        <v>3507</v>
      </c>
      <c r="D1099" s="6"/>
      <c r="E1099" s="5">
        <v>1113529.0</v>
      </c>
      <c r="F1099" s="5">
        <v>1114569.0</v>
      </c>
      <c r="G1099" s="5" t="s">
        <v>35</v>
      </c>
      <c r="H1099" s="5" t="s">
        <v>3508</v>
      </c>
      <c r="I1099" s="5"/>
      <c r="J1099" s="8" t="str">
        <f>HYPERLINK("http://www.ncbi.nlm.nih.gov/pubmed/?term=20462421","Lamontagne et al. 2010. BMC Genomics. 11:300")</f>
        <v>Lamontagne et al. 2010. BMC Genomics. 11:300</v>
      </c>
      <c r="K1099" s="9"/>
      <c r="L1099" s="3"/>
      <c r="M1099" s="3"/>
      <c r="N1099" s="3"/>
      <c r="O1099" s="3"/>
      <c r="P1099" s="3"/>
      <c r="Q1099" s="3"/>
      <c r="R1099" s="3"/>
      <c r="S1099" s="3"/>
      <c r="T1099" s="3"/>
      <c r="U1099" s="3"/>
      <c r="V1099" s="3"/>
      <c r="W1099" s="3"/>
      <c r="X1099" s="3"/>
      <c r="Y1099" s="3"/>
      <c r="Z1099" s="3"/>
    </row>
    <row r="1100" ht="30.0" customHeight="1">
      <c r="A1100" s="5" t="s">
        <v>3509</v>
      </c>
      <c r="B1100" s="5" t="s">
        <v>3510</v>
      </c>
      <c r="C1100" s="5" t="s">
        <v>3511</v>
      </c>
      <c r="D1100" s="6"/>
      <c r="E1100" s="5">
        <v>1114708.0</v>
      </c>
      <c r="F1100" s="5">
        <v>1115037.0</v>
      </c>
      <c r="G1100" s="5" t="s">
        <v>35</v>
      </c>
      <c r="H1100" s="5" t="s">
        <v>3512</v>
      </c>
      <c r="I1100" s="5"/>
      <c r="J1100" s="7" t="str">
        <f t="shared" ref="J1100:J1102" si="231">HYPERLINK("http://www.ncbi.nlm.nih.gov/pubmed/?term=16299333","Chain et al. 2005. Infect Immun. 73:8353-61")</f>
        <v>Chain et al. 2005. Infect Immun. 73:8353-61</v>
      </c>
      <c r="K1100" s="8" t="str">
        <f t="shared" ref="K1100:K1102" si="232">HYPERLINK("http://www.ncbi.nlm.nih.gov/nuccore/NC_007618","Brucella abortus 2308; accesion number NC_007618")</f>
        <v>Brucella abortus 2308; accesion number NC_007618</v>
      </c>
      <c r="L1100" s="3"/>
      <c r="M1100" s="3"/>
      <c r="N1100" s="3"/>
      <c r="O1100" s="3"/>
      <c r="P1100" s="3"/>
      <c r="Q1100" s="3"/>
      <c r="R1100" s="3"/>
      <c r="S1100" s="3"/>
      <c r="T1100" s="3"/>
      <c r="U1100" s="3"/>
      <c r="V1100" s="3"/>
      <c r="W1100" s="3"/>
      <c r="X1100" s="3"/>
      <c r="Y1100" s="3"/>
      <c r="Z1100" s="3"/>
    </row>
    <row r="1101" ht="30.0" customHeight="1">
      <c r="A1101" s="5" t="s">
        <v>3513</v>
      </c>
      <c r="B1101" s="5" t="s">
        <v>3513</v>
      </c>
      <c r="C1101" s="5" t="s">
        <v>3514</v>
      </c>
      <c r="D1101" s="6"/>
      <c r="E1101" s="5">
        <v>1115309.0</v>
      </c>
      <c r="F1101" s="5">
        <v>1115890.0</v>
      </c>
      <c r="G1101" s="5" t="s">
        <v>35</v>
      </c>
      <c r="H1101" s="5" t="s">
        <v>1324</v>
      </c>
      <c r="I1101" s="5"/>
      <c r="J1101" s="7" t="str">
        <f t="shared" si="231"/>
        <v>Chain et al. 2005. Infect Immun. 73:8353-61</v>
      </c>
      <c r="K1101" s="8" t="str">
        <f t="shared" si="232"/>
        <v>Brucella abortus 2308; accesion number NC_007618</v>
      </c>
      <c r="L1101" s="3"/>
      <c r="M1101" s="3"/>
      <c r="N1101" s="3"/>
      <c r="O1101" s="3"/>
      <c r="P1101" s="3"/>
      <c r="Q1101" s="3"/>
      <c r="R1101" s="3"/>
      <c r="S1101" s="3"/>
      <c r="T1101" s="3"/>
      <c r="U1101" s="3"/>
      <c r="V1101" s="3"/>
      <c r="W1101" s="3"/>
      <c r="X1101" s="3"/>
      <c r="Y1101" s="3"/>
      <c r="Z1101" s="3"/>
    </row>
    <row r="1102" ht="30.0" customHeight="1">
      <c r="A1102" s="5" t="s">
        <v>3515</v>
      </c>
      <c r="B1102" s="5" t="s">
        <v>3516</v>
      </c>
      <c r="C1102" s="5" t="s">
        <v>3517</v>
      </c>
      <c r="D1102" s="6"/>
      <c r="E1102" s="5">
        <v>1116227.0</v>
      </c>
      <c r="F1102" s="5">
        <v>1117504.0</v>
      </c>
      <c r="G1102" s="5" t="s">
        <v>35</v>
      </c>
      <c r="H1102" s="5" t="s">
        <v>3518</v>
      </c>
      <c r="I1102" s="5" t="s">
        <v>3519</v>
      </c>
      <c r="J1102" s="7" t="str">
        <f t="shared" si="231"/>
        <v>Chain et al. 2005. Infect Immun. 73:8353-61</v>
      </c>
      <c r="K1102" s="8" t="str">
        <f t="shared" si="232"/>
        <v>Brucella abortus 2308; accesion number NC_007618</v>
      </c>
      <c r="L1102" s="3"/>
      <c r="M1102" s="3"/>
      <c r="N1102" s="3"/>
      <c r="O1102" s="3"/>
      <c r="P1102" s="3"/>
      <c r="Q1102" s="3"/>
      <c r="R1102" s="3"/>
      <c r="S1102" s="3"/>
      <c r="T1102" s="3"/>
      <c r="U1102" s="3"/>
      <c r="V1102" s="3"/>
      <c r="W1102" s="3"/>
      <c r="X1102" s="3"/>
      <c r="Y1102" s="3"/>
      <c r="Z1102" s="3"/>
    </row>
    <row r="1103" ht="30.0" customHeight="1">
      <c r="A1103" s="5" t="s">
        <v>3520</v>
      </c>
      <c r="B1103" s="5" t="s">
        <v>3521</v>
      </c>
      <c r="C1103" s="5" t="s">
        <v>3522</v>
      </c>
      <c r="D1103" s="6"/>
      <c r="E1103" s="5">
        <v>1117691.0</v>
      </c>
      <c r="F1103" s="5">
        <v>1118524.0</v>
      </c>
      <c r="G1103" s="5" t="s">
        <v>35</v>
      </c>
      <c r="H1103" s="5" t="s">
        <v>3523</v>
      </c>
      <c r="I1103" s="5" t="s">
        <v>3524</v>
      </c>
      <c r="J1103" s="8" t="str">
        <f>HYPERLINK("http://www.ncbi.nlm.nih.gov/pubmed/?term=20462421","Lamontagne et al. 2010. BMC Genomics. 11:300")</f>
        <v>Lamontagne et al. 2010. BMC Genomics. 11:300</v>
      </c>
      <c r="K1103" s="9"/>
      <c r="L1103" s="3"/>
      <c r="M1103" s="3"/>
      <c r="N1103" s="3"/>
      <c r="O1103" s="3"/>
      <c r="P1103" s="3"/>
      <c r="Q1103" s="3"/>
      <c r="R1103" s="3"/>
      <c r="S1103" s="3"/>
      <c r="T1103" s="3"/>
      <c r="U1103" s="3"/>
      <c r="V1103" s="3"/>
      <c r="W1103" s="3"/>
      <c r="X1103" s="3"/>
      <c r="Y1103" s="3"/>
      <c r="Z1103" s="3"/>
    </row>
    <row r="1104" ht="30.0" customHeight="1">
      <c r="A1104" s="5" t="s">
        <v>3525</v>
      </c>
      <c r="B1104" s="5" t="s">
        <v>3526</v>
      </c>
      <c r="C1104" s="5" t="s">
        <v>3527</v>
      </c>
      <c r="D1104" s="6"/>
      <c r="E1104" s="5">
        <v>1118630.0</v>
      </c>
      <c r="F1104" s="5">
        <v>1120258.0</v>
      </c>
      <c r="G1104" s="5" t="s">
        <v>35</v>
      </c>
      <c r="H1104" s="5" t="s">
        <v>3528</v>
      </c>
      <c r="I1104" s="5" t="s">
        <v>3529</v>
      </c>
      <c r="J1104" s="7" t="str">
        <f t="shared" ref="J1104:J1105" si="233">HYPERLINK("http://www.ncbi.nlm.nih.gov/pubmed/?term=16299333","Chain et al. 2005. Infect Immun. 73:8353-61")</f>
        <v>Chain et al. 2005. Infect Immun. 73:8353-61</v>
      </c>
      <c r="K1104" s="8" t="str">
        <f t="shared" ref="K1104:K1105" si="234">HYPERLINK("http://www.ncbi.nlm.nih.gov/nuccore/NC_007618","Brucella abortus 2308; accesion number NC_007618")</f>
        <v>Brucella abortus 2308; accesion number NC_007618</v>
      </c>
      <c r="L1104" s="3"/>
      <c r="M1104" s="3"/>
      <c r="N1104" s="3"/>
      <c r="O1104" s="3"/>
      <c r="P1104" s="3"/>
      <c r="Q1104" s="3"/>
      <c r="R1104" s="3"/>
      <c r="S1104" s="3"/>
      <c r="T1104" s="3"/>
      <c r="U1104" s="3"/>
      <c r="V1104" s="3"/>
      <c r="W1104" s="3"/>
      <c r="X1104" s="3"/>
      <c r="Y1104" s="3"/>
      <c r="Z1104" s="3"/>
    </row>
    <row r="1105" ht="30.0" customHeight="1">
      <c r="A1105" s="5" t="s">
        <v>3530</v>
      </c>
      <c r="B1105" s="5" t="s">
        <v>3530</v>
      </c>
      <c r="C1105" s="5" t="s">
        <v>3531</v>
      </c>
      <c r="D1105" s="6"/>
      <c r="E1105" s="5">
        <v>1120271.0</v>
      </c>
      <c r="F1105" s="5">
        <v>1120393.0</v>
      </c>
      <c r="G1105" s="5" t="s">
        <v>35</v>
      </c>
      <c r="H1105" s="5" t="s">
        <v>52</v>
      </c>
      <c r="I1105" s="5"/>
      <c r="J1105" s="7" t="str">
        <f t="shared" si="233"/>
        <v>Chain et al. 2005. Infect Immun. 73:8353-61</v>
      </c>
      <c r="K1105" s="8" t="str">
        <f t="shared" si="234"/>
        <v>Brucella abortus 2308; accesion number NC_007618</v>
      </c>
      <c r="L1105" s="3"/>
      <c r="M1105" s="3"/>
      <c r="N1105" s="3"/>
      <c r="O1105" s="3"/>
      <c r="P1105" s="3"/>
      <c r="Q1105" s="3"/>
      <c r="R1105" s="3"/>
      <c r="S1105" s="3"/>
      <c r="T1105" s="3"/>
      <c r="U1105" s="3"/>
      <c r="V1105" s="3"/>
      <c r="W1105" s="3"/>
      <c r="X1105" s="3"/>
      <c r="Y1105" s="3"/>
      <c r="Z1105" s="3"/>
    </row>
    <row r="1106" ht="30.0" customHeight="1">
      <c r="A1106" s="5" t="s">
        <v>3532</v>
      </c>
      <c r="B1106" s="5" t="s">
        <v>3532</v>
      </c>
      <c r="C1106" s="5" t="s">
        <v>3533</v>
      </c>
      <c r="D1106" s="6"/>
      <c r="E1106" s="5">
        <v>1120528.0</v>
      </c>
      <c r="F1106" s="5">
        <v>1121241.0</v>
      </c>
      <c r="G1106" s="5" t="s">
        <v>35</v>
      </c>
      <c r="H1106" s="5" t="s">
        <v>225</v>
      </c>
      <c r="I1106" s="5"/>
      <c r="J1106" s="8" t="str">
        <f>HYPERLINK("http://www.ncbi.nlm.nih.gov/pubmed/?term=20462421","Lamontagne et al. 2010. BMC Genomics. 11:300")</f>
        <v>Lamontagne et al. 2010. BMC Genomics. 11:300</v>
      </c>
      <c r="K1106" s="9"/>
      <c r="L1106" s="3"/>
      <c r="M1106" s="3"/>
      <c r="N1106" s="3"/>
      <c r="O1106" s="3"/>
      <c r="P1106" s="3"/>
      <c r="Q1106" s="3"/>
      <c r="R1106" s="3"/>
      <c r="S1106" s="3"/>
      <c r="T1106" s="3"/>
      <c r="U1106" s="3"/>
      <c r="V1106" s="3"/>
      <c r="W1106" s="3"/>
      <c r="X1106" s="3"/>
      <c r="Y1106" s="3"/>
      <c r="Z1106" s="3"/>
    </row>
    <row r="1107" ht="30.0" customHeight="1">
      <c r="A1107" s="5" t="s">
        <v>3534</v>
      </c>
      <c r="B1107" s="5" t="s">
        <v>3535</v>
      </c>
      <c r="C1107" s="5" t="s">
        <v>3536</v>
      </c>
      <c r="D1107" s="6"/>
      <c r="E1107" s="5">
        <v>1121474.0</v>
      </c>
      <c r="F1107" s="5">
        <v>1121920.0</v>
      </c>
      <c r="G1107" s="5" t="s">
        <v>35</v>
      </c>
      <c r="H1107" s="5" t="s">
        <v>3537</v>
      </c>
      <c r="I1107" s="5"/>
      <c r="J1107" s="7" t="str">
        <f t="shared" ref="J1107:J1124" si="235">HYPERLINK("http://www.ncbi.nlm.nih.gov/pubmed/?term=16299333","Chain et al. 2005. Infect Immun. 73:8353-61")</f>
        <v>Chain et al. 2005. Infect Immun. 73:8353-61</v>
      </c>
      <c r="K1107" s="8" t="str">
        <f t="shared" ref="K1107:K1124" si="236">HYPERLINK("http://www.ncbi.nlm.nih.gov/nuccore/NC_007618","Brucella abortus 2308; accesion number NC_007618")</f>
        <v>Brucella abortus 2308; accesion number NC_007618</v>
      </c>
      <c r="L1107" s="3"/>
      <c r="M1107" s="3"/>
      <c r="N1107" s="3"/>
      <c r="O1107" s="3"/>
      <c r="P1107" s="3"/>
      <c r="Q1107" s="3"/>
      <c r="R1107" s="3"/>
      <c r="S1107" s="3"/>
      <c r="T1107" s="3"/>
      <c r="U1107" s="3"/>
      <c r="V1107" s="3"/>
      <c r="W1107" s="3"/>
      <c r="X1107" s="3"/>
      <c r="Y1107" s="3"/>
      <c r="Z1107" s="3"/>
    </row>
    <row r="1108" ht="30.0" customHeight="1">
      <c r="A1108" s="5" t="s">
        <v>3538</v>
      </c>
      <c r="B1108" s="5" t="s">
        <v>3539</v>
      </c>
      <c r="C1108" s="5" t="s">
        <v>3540</v>
      </c>
      <c r="D1108" s="6"/>
      <c r="E1108" s="5">
        <v>1122020.0</v>
      </c>
      <c r="F1108" s="5">
        <v>1122784.0</v>
      </c>
      <c r="G1108" s="5" t="s">
        <v>35</v>
      </c>
      <c r="H1108" s="5" t="s">
        <v>3541</v>
      </c>
      <c r="I1108" s="5" t="s">
        <v>3542</v>
      </c>
      <c r="J1108" s="7" t="str">
        <f t="shared" si="235"/>
        <v>Chain et al. 2005. Infect Immun. 73:8353-61</v>
      </c>
      <c r="K1108" s="8" t="str">
        <f t="shared" si="236"/>
        <v>Brucella abortus 2308; accesion number NC_007618</v>
      </c>
      <c r="L1108" s="3"/>
      <c r="M1108" s="3"/>
      <c r="N1108" s="3"/>
      <c r="O1108" s="3"/>
      <c r="P1108" s="3"/>
      <c r="Q1108" s="3"/>
      <c r="R1108" s="3"/>
      <c r="S1108" s="3"/>
      <c r="T1108" s="3"/>
      <c r="U1108" s="3"/>
      <c r="V1108" s="3"/>
      <c r="W1108" s="3"/>
      <c r="X1108" s="3"/>
      <c r="Y1108" s="3"/>
      <c r="Z1108" s="3"/>
    </row>
    <row r="1109" ht="30.0" customHeight="1">
      <c r="A1109" s="5" t="s">
        <v>3543</v>
      </c>
      <c r="B1109" s="5" t="s">
        <v>3543</v>
      </c>
      <c r="C1109" s="5" t="s">
        <v>3544</v>
      </c>
      <c r="D1109" s="6"/>
      <c r="E1109" s="5">
        <v>1123003.0</v>
      </c>
      <c r="F1109" s="5">
        <v>1124889.0</v>
      </c>
      <c r="G1109" s="5"/>
      <c r="H1109" s="5" t="s">
        <v>3545</v>
      </c>
      <c r="I1109" s="5"/>
      <c r="J1109" s="7" t="str">
        <f t="shared" si="235"/>
        <v>Chain et al. 2005. Infect Immun. 73:8353-61</v>
      </c>
      <c r="K1109" s="8" t="str">
        <f t="shared" si="236"/>
        <v>Brucella abortus 2308; accesion number NC_007618</v>
      </c>
      <c r="L1109" s="3"/>
      <c r="M1109" s="3"/>
      <c r="N1109" s="3"/>
      <c r="O1109" s="3"/>
      <c r="P1109" s="3"/>
      <c r="Q1109" s="3"/>
      <c r="R1109" s="3"/>
      <c r="S1109" s="3"/>
      <c r="T1109" s="3"/>
      <c r="U1109" s="3"/>
      <c r="V1109" s="3"/>
      <c r="W1109" s="3"/>
      <c r="X1109" s="3"/>
      <c r="Y1109" s="3"/>
      <c r="Z1109" s="3"/>
    </row>
    <row r="1110" ht="30.0" customHeight="1">
      <c r="A1110" s="5" t="s">
        <v>3546</v>
      </c>
      <c r="B1110" s="5" t="s">
        <v>3547</v>
      </c>
      <c r="C1110" s="5" t="s">
        <v>3548</v>
      </c>
      <c r="D1110" s="6"/>
      <c r="E1110" s="5">
        <v>1124904.0</v>
      </c>
      <c r="F1110" s="5">
        <v>1125923.0</v>
      </c>
      <c r="G1110" s="5"/>
      <c r="H1110" s="5" t="s">
        <v>3549</v>
      </c>
      <c r="I1110" s="5" t="s">
        <v>3550</v>
      </c>
      <c r="J1110" s="7" t="str">
        <f t="shared" si="235"/>
        <v>Chain et al. 2005. Infect Immun. 73:8353-61</v>
      </c>
      <c r="K1110" s="8" t="str">
        <f t="shared" si="236"/>
        <v>Brucella abortus 2308; accesion number NC_007618</v>
      </c>
      <c r="L1110" s="3"/>
      <c r="M1110" s="3"/>
      <c r="N1110" s="3"/>
      <c r="O1110" s="3"/>
      <c r="P1110" s="3"/>
      <c r="Q1110" s="3"/>
      <c r="R1110" s="3"/>
      <c r="S1110" s="3"/>
      <c r="T1110" s="3"/>
      <c r="U1110" s="3"/>
      <c r="V1110" s="3"/>
      <c r="W1110" s="3"/>
      <c r="X1110" s="3"/>
      <c r="Y1110" s="3"/>
      <c r="Z1110" s="3"/>
    </row>
    <row r="1111" ht="30.0" customHeight="1">
      <c r="A1111" s="5" t="s">
        <v>3551</v>
      </c>
      <c r="B1111" s="5" t="s">
        <v>3552</v>
      </c>
      <c r="C1111" s="5" t="s">
        <v>3553</v>
      </c>
      <c r="D1111" s="6"/>
      <c r="E1111" s="5">
        <v>1125940.0</v>
      </c>
      <c r="F1111" s="5">
        <v>1126746.0</v>
      </c>
      <c r="G1111" s="5"/>
      <c r="H1111" s="5" t="s">
        <v>3554</v>
      </c>
      <c r="I1111" s="5" t="s">
        <v>3555</v>
      </c>
      <c r="J1111" s="7" t="str">
        <f t="shared" si="235"/>
        <v>Chain et al. 2005. Infect Immun. 73:8353-61</v>
      </c>
      <c r="K1111" s="8" t="str">
        <f t="shared" si="236"/>
        <v>Brucella abortus 2308; accesion number NC_007618</v>
      </c>
      <c r="L1111" s="3"/>
      <c r="M1111" s="3"/>
      <c r="N1111" s="3"/>
      <c r="O1111" s="3"/>
      <c r="P1111" s="3"/>
      <c r="Q1111" s="3"/>
      <c r="R1111" s="3"/>
      <c r="S1111" s="3"/>
      <c r="T1111" s="3"/>
      <c r="U1111" s="3"/>
      <c r="V1111" s="3"/>
      <c r="W1111" s="3"/>
      <c r="X1111" s="3"/>
      <c r="Y1111" s="3"/>
      <c r="Z1111" s="3"/>
    </row>
    <row r="1112" ht="30.0" customHeight="1">
      <c r="A1112" s="5" t="s">
        <v>3556</v>
      </c>
      <c r="B1112" s="5" t="s">
        <v>3557</v>
      </c>
      <c r="C1112" s="5" t="s">
        <v>3558</v>
      </c>
      <c r="D1112" s="6"/>
      <c r="E1112" s="5">
        <v>1126743.0</v>
      </c>
      <c r="F1112" s="5">
        <v>1127240.0</v>
      </c>
      <c r="G1112" s="5"/>
      <c r="H1112" s="5" t="s">
        <v>3559</v>
      </c>
      <c r="I1112" s="5" t="s">
        <v>3560</v>
      </c>
      <c r="J1112" s="7" t="str">
        <f t="shared" si="235"/>
        <v>Chain et al. 2005. Infect Immun. 73:8353-61</v>
      </c>
      <c r="K1112" s="8" t="str">
        <f t="shared" si="236"/>
        <v>Brucella abortus 2308; accesion number NC_007618</v>
      </c>
      <c r="L1112" s="3"/>
      <c r="M1112" s="3"/>
      <c r="N1112" s="3"/>
      <c r="O1112" s="3"/>
      <c r="P1112" s="3"/>
      <c r="Q1112" s="3"/>
      <c r="R1112" s="3"/>
      <c r="S1112" s="3"/>
      <c r="T1112" s="3"/>
      <c r="U1112" s="3"/>
      <c r="V1112" s="3"/>
      <c r="W1112" s="3"/>
      <c r="X1112" s="3"/>
      <c r="Y1112" s="3"/>
      <c r="Z1112" s="3"/>
    </row>
    <row r="1113" ht="30.0" customHeight="1">
      <c r="A1113" s="5" t="s">
        <v>3561</v>
      </c>
      <c r="B1113" s="5" t="s">
        <v>3562</v>
      </c>
      <c r="C1113" s="5" t="s">
        <v>3563</v>
      </c>
      <c r="D1113" s="6"/>
      <c r="E1113" s="5">
        <v>1127336.0</v>
      </c>
      <c r="F1113" s="5">
        <v>1128550.0</v>
      </c>
      <c r="G1113" s="5"/>
      <c r="H1113" s="5" t="s">
        <v>3564</v>
      </c>
      <c r="I1113" s="5"/>
      <c r="J1113" s="7" t="str">
        <f t="shared" si="235"/>
        <v>Chain et al. 2005. Infect Immun. 73:8353-61</v>
      </c>
      <c r="K1113" s="8" t="str">
        <f t="shared" si="236"/>
        <v>Brucella abortus 2308; accesion number NC_007618</v>
      </c>
      <c r="L1113" s="3"/>
      <c r="M1113" s="3"/>
      <c r="N1113" s="3"/>
      <c r="O1113" s="3"/>
      <c r="P1113" s="3"/>
      <c r="Q1113" s="3"/>
      <c r="R1113" s="3"/>
      <c r="S1113" s="3"/>
      <c r="T1113" s="3"/>
      <c r="U1113" s="3"/>
      <c r="V1113" s="3"/>
      <c r="W1113" s="3"/>
      <c r="X1113" s="3"/>
      <c r="Y1113" s="3"/>
      <c r="Z1113" s="3"/>
    </row>
    <row r="1114" ht="30.0" customHeight="1">
      <c r="A1114" s="5" t="s">
        <v>3565</v>
      </c>
      <c r="B1114" s="5" t="s">
        <v>3566</v>
      </c>
      <c r="C1114" s="5" t="s">
        <v>3567</v>
      </c>
      <c r="D1114" s="6"/>
      <c r="E1114" s="5">
        <v>1128798.0</v>
      </c>
      <c r="F1114" s="5">
        <v>1129520.0</v>
      </c>
      <c r="G1114" s="5"/>
      <c r="H1114" s="5" t="s">
        <v>3568</v>
      </c>
      <c r="I1114" s="5" t="s">
        <v>3569</v>
      </c>
      <c r="J1114" s="7" t="str">
        <f t="shared" si="235"/>
        <v>Chain et al. 2005. Infect Immun. 73:8353-61</v>
      </c>
      <c r="K1114" s="8" t="str">
        <f t="shared" si="236"/>
        <v>Brucella abortus 2308; accesion number NC_007618</v>
      </c>
      <c r="L1114" s="3"/>
      <c r="M1114" s="3"/>
      <c r="N1114" s="3"/>
      <c r="O1114" s="3"/>
      <c r="P1114" s="3"/>
      <c r="Q1114" s="3"/>
      <c r="R1114" s="3"/>
      <c r="S1114" s="3"/>
      <c r="T1114" s="3"/>
      <c r="U1114" s="3"/>
      <c r="V1114" s="3"/>
      <c r="W1114" s="3"/>
      <c r="X1114" s="3"/>
      <c r="Y1114" s="3"/>
      <c r="Z1114" s="3"/>
    </row>
    <row r="1115" ht="30.0" customHeight="1">
      <c r="A1115" s="5" t="s">
        <v>3570</v>
      </c>
      <c r="B1115" s="5" t="s">
        <v>3570</v>
      </c>
      <c r="C1115" s="5" t="s">
        <v>3571</v>
      </c>
      <c r="D1115" s="6"/>
      <c r="E1115" s="5">
        <v>1129514.0</v>
      </c>
      <c r="F1115" s="5">
        <v>1132045.0</v>
      </c>
      <c r="G1115" s="5" t="s">
        <v>35</v>
      </c>
      <c r="H1115" s="5" t="s">
        <v>3572</v>
      </c>
      <c r="I1115" s="5"/>
      <c r="J1115" s="7" t="str">
        <f t="shared" si="235"/>
        <v>Chain et al. 2005. Infect Immun. 73:8353-61</v>
      </c>
      <c r="K1115" s="8" t="str">
        <f t="shared" si="236"/>
        <v>Brucella abortus 2308; accesion number NC_007618</v>
      </c>
      <c r="L1115" s="3"/>
      <c r="M1115" s="3"/>
      <c r="N1115" s="3"/>
      <c r="O1115" s="3"/>
      <c r="P1115" s="3"/>
      <c r="Q1115" s="3"/>
      <c r="R1115" s="3"/>
      <c r="S1115" s="3"/>
      <c r="T1115" s="3"/>
      <c r="U1115" s="3"/>
      <c r="V1115" s="3"/>
      <c r="W1115" s="3"/>
      <c r="X1115" s="3"/>
      <c r="Y1115" s="3"/>
      <c r="Z1115" s="3"/>
    </row>
    <row r="1116" ht="30.0" customHeight="1">
      <c r="A1116" s="5" t="s">
        <v>3573</v>
      </c>
      <c r="B1116" s="5" t="s">
        <v>3574</v>
      </c>
      <c r="C1116" s="5" t="s">
        <v>3575</v>
      </c>
      <c r="D1116" s="6"/>
      <c r="E1116" s="5">
        <v>1132266.0</v>
      </c>
      <c r="F1116" s="5">
        <v>1133687.0</v>
      </c>
      <c r="G1116" s="5"/>
      <c r="H1116" s="5" t="s">
        <v>3158</v>
      </c>
      <c r="I1116" s="5" t="s">
        <v>3159</v>
      </c>
      <c r="J1116" s="7" t="str">
        <f t="shared" si="235"/>
        <v>Chain et al. 2005. Infect Immun. 73:8353-61</v>
      </c>
      <c r="K1116" s="8" t="str">
        <f t="shared" si="236"/>
        <v>Brucella abortus 2308; accesion number NC_007618</v>
      </c>
      <c r="L1116" s="3"/>
      <c r="M1116" s="3"/>
      <c r="N1116" s="3"/>
      <c r="O1116" s="3"/>
      <c r="P1116" s="3"/>
      <c r="Q1116" s="3"/>
      <c r="R1116" s="3"/>
      <c r="S1116" s="3"/>
      <c r="T1116" s="3"/>
      <c r="U1116" s="3"/>
      <c r="V1116" s="3"/>
      <c r="W1116" s="3"/>
      <c r="X1116" s="3"/>
      <c r="Y1116" s="3"/>
      <c r="Z1116" s="3"/>
    </row>
    <row r="1117" ht="30.0" customHeight="1">
      <c r="A1117" s="5" t="s">
        <v>3576</v>
      </c>
      <c r="B1117" s="5" t="s">
        <v>3577</v>
      </c>
      <c r="C1117" s="5" t="s">
        <v>3578</v>
      </c>
      <c r="D1117" s="6"/>
      <c r="E1117" s="5">
        <v>1133916.0</v>
      </c>
      <c r="F1117" s="5">
        <v>1135208.0</v>
      </c>
      <c r="G1117" s="5"/>
      <c r="H1117" s="5" t="s">
        <v>3579</v>
      </c>
      <c r="I1117" s="5" t="s">
        <v>3580</v>
      </c>
      <c r="J1117" s="7" t="str">
        <f t="shared" si="235"/>
        <v>Chain et al. 2005. Infect Immun. 73:8353-61</v>
      </c>
      <c r="K1117" s="8" t="str">
        <f t="shared" si="236"/>
        <v>Brucella abortus 2308; accesion number NC_007618</v>
      </c>
      <c r="L1117" s="3"/>
      <c r="M1117" s="3"/>
      <c r="N1117" s="3"/>
      <c r="O1117" s="3"/>
      <c r="P1117" s="3"/>
      <c r="Q1117" s="3"/>
      <c r="R1117" s="3"/>
      <c r="S1117" s="3"/>
      <c r="T1117" s="3"/>
      <c r="U1117" s="3"/>
      <c r="V1117" s="3"/>
      <c r="W1117" s="3"/>
      <c r="X1117" s="3"/>
      <c r="Y1117" s="3"/>
      <c r="Z1117" s="3"/>
    </row>
    <row r="1118" ht="30.0" customHeight="1">
      <c r="A1118" s="5" t="s">
        <v>3581</v>
      </c>
      <c r="B1118" s="5" t="s">
        <v>3582</v>
      </c>
      <c r="C1118" s="5" t="s">
        <v>3583</v>
      </c>
      <c r="D1118" s="6"/>
      <c r="E1118" s="5">
        <v>1135381.0</v>
      </c>
      <c r="F1118" s="5">
        <v>1136568.0</v>
      </c>
      <c r="G1118" s="5" t="s">
        <v>35</v>
      </c>
      <c r="H1118" s="5" t="s">
        <v>3584</v>
      </c>
      <c r="I1118" s="5" t="s">
        <v>3585</v>
      </c>
      <c r="J1118" s="7" t="str">
        <f t="shared" si="235"/>
        <v>Chain et al. 2005. Infect Immun. 73:8353-61</v>
      </c>
      <c r="K1118" s="8" t="str">
        <f t="shared" si="236"/>
        <v>Brucella abortus 2308; accesion number NC_007618</v>
      </c>
      <c r="L1118" s="3"/>
      <c r="M1118" s="3"/>
      <c r="N1118" s="3"/>
      <c r="O1118" s="3"/>
      <c r="P1118" s="3"/>
      <c r="Q1118" s="3"/>
      <c r="R1118" s="3"/>
      <c r="S1118" s="3"/>
      <c r="T1118" s="3"/>
      <c r="U1118" s="3"/>
      <c r="V1118" s="3"/>
      <c r="W1118" s="3"/>
      <c r="X1118" s="3"/>
      <c r="Y1118" s="3"/>
      <c r="Z1118" s="3"/>
    </row>
    <row r="1119" ht="30.0" customHeight="1">
      <c r="A1119" s="5" t="s">
        <v>3586</v>
      </c>
      <c r="B1119" s="5" t="s">
        <v>3586</v>
      </c>
      <c r="C1119" s="5" t="s">
        <v>3587</v>
      </c>
      <c r="D1119" s="6"/>
      <c r="E1119" s="5">
        <v>1136565.0</v>
      </c>
      <c r="F1119" s="5">
        <v>1137467.0</v>
      </c>
      <c r="G1119" s="5" t="s">
        <v>35</v>
      </c>
      <c r="H1119" s="5" t="s">
        <v>52</v>
      </c>
      <c r="I1119" s="5"/>
      <c r="J1119" s="7" t="str">
        <f t="shared" si="235"/>
        <v>Chain et al. 2005. Infect Immun. 73:8353-61</v>
      </c>
      <c r="K1119" s="8" t="str">
        <f t="shared" si="236"/>
        <v>Brucella abortus 2308; accesion number NC_007618</v>
      </c>
      <c r="L1119" s="3"/>
      <c r="M1119" s="3"/>
      <c r="N1119" s="3"/>
      <c r="O1119" s="3"/>
      <c r="P1119" s="3"/>
      <c r="Q1119" s="3"/>
      <c r="R1119" s="3"/>
      <c r="S1119" s="3"/>
      <c r="T1119" s="3"/>
      <c r="U1119" s="3"/>
      <c r="V1119" s="3"/>
      <c r="W1119" s="3"/>
      <c r="X1119" s="3"/>
      <c r="Y1119" s="3"/>
      <c r="Z1119" s="3"/>
    </row>
    <row r="1120" ht="30.0" customHeight="1">
      <c r="A1120" s="5" t="s">
        <v>3588</v>
      </c>
      <c r="B1120" s="5" t="s">
        <v>3589</v>
      </c>
      <c r="C1120" s="5" t="s">
        <v>3590</v>
      </c>
      <c r="D1120" s="6"/>
      <c r="E1120" s="5">
        <v>1137448.0</v>
      </c>
      <c r="F1120" s="5">
        <v>1138284.0</v>
      </c>
      <c r="G1120" s="5" t="s">
        <v>35</v>
      </c>
      <c r="H1120" s="5" t="s">
        <v>3591</v>
      </c>
      <c r="I1120" s="5" t="s">
        <v>3592</v>
      </c>
      <c r="J1120" s="7" t="str">
        <f t="shared" si="235"/>
        <v>Chain et al. 2005. Infect Immun. 73:8353-61</v>
      </c>
      <c r="K1120" s="8" t="str">
        <f t="shared" si="236"/>
        <v>Brucella abortus 2308; accesion number NC_007618</v>
      </c>
      <c r="L1120" s="3"/>
      <c r="M1120" s="3"/>
      <c r="N1120" s="3"/>
      <c r="O1120" s="3"/>
      <c r="P1120" s="3"/>
      <c r="Q1120" s="3"/>
      <c r="R1120" s="3"/>
      <c r="S1120" s="3"/>
      <c r="T1120" s="3"/>
      <c r="U1120" s="3"/>
      <c r="V1120" s="3"/>
      <c r="W1120" s="3"/>
      <c r="X1120" s="3"/>
      <c r="Y1120" s="3"/>
      <c r="Z1120" s="3"/>
    </row>
    <row r="1121" ht="30.0" customHeight="1">
      <c r="A1121" s="5" t="s">
        <v>3593</v>
      </c>
      <c r="B1121" s="5" t="s">
        <v>3594</v>
      </c>
      <c r="C1121" s="5" t="s">
        <v>3595</v>
      </c>
      <c r="D1121" s="6"/>
      <c r="E1121" s="5">
        <v>1138293.0</v>
      </c>
      <c r="F1121" s="5">
        <v>1138766.0</v>
      </c>
      <c r="G1121" s="5" t="s">
        <v>35</v>
      </c>
      <c r="H1121" s="5" t="s">
        <v>3596</v>
      </c>
      <c r="I1121" s="5" t="s">
        <v>3597</v>
      </c>
      <c r="J1121" s="7" t="str">
        <f t="shared" si="235"/>
        <v>Chain et al. 2005. Infect Immun. 73:8353-61</v>
      </c>
      <c r="K1121" s="8" t="str">
        <f t="shared" si="236"/>
        <v>Brucella abortus 2308; accesion number NC_007618</v>
      </c>
      <c r="L1121" s="3"/>
      <c r="M1121" s="3"/>
      <c r="N1121" s="3"/>
      <c r="O1121" s="3"/>
      <c r="P1121" s="3"/>
      <c r="Q1121" s="3"/>
      <c r="R1121" s="3"/>
      <c r="S1121" s="3"/>
      <c r="T1121" s="3"/>
      <c r="U1121" s="3"/>
      <c r="V1121" s="3"/>
      <c r="W1121" s="3"/>
      <c r="X1121" s="3"/>
      <c r="Y1121" s="3"/>
      <c r="Z1121" s="3"/>
    </row>
    <row r="1122" ht="30.0" customHeight="1">
      <c r="A1122" s="5" t="s">
        <v>3598</v>
      </c>
      <c r="B1122" s="5" t="s">
        <v>3599</v>
      </c>
      <c r="C1122" s="5" t="s">
        <v>3600</v>
      </c>
      <c r="D1122" s="6"/>
      <c r="E1122" s="5">
        <v>1138759.0</v>
      </c>
      <c r="F1122" s="5">
        <v>1139814.0</v>
      </c>
      <c r="G1122" s="5" t="s">
        <v>35</v>
      </c>
      <c r="H1122" s="5" t="s">
        <v>3601</v>
      </c>
      <c r="I1122" s="5" t="s">
        <v>3602</v>
      </c>
      <c r="J1122" s="7" t="str">
        <f t="shared" si="235"/>
        <v>Chain et al. 2005. Infect Immun. 73:8353-61</v>
      </c>
      <c r="K1122" s="8" t="str">
        <f t="shared" si="236"/>
        <v>Brucella abortus 2308; accesion number NC_007618</v>
      </c>
      <c r="L1122" s="3"/>
      <c r="M1122" s="3"/>
      <c r="N1122" s="3"/>
      <c r="O1122" s="3"/>
      <c r="P1122" s="3"/>
      <c r="Q1122" s="3"/>
      <c r="R1122" s="3"/>
      <c r="S1122" s="3"/>
      <c r="T1122" s="3"/>
      <c r="U1122" s="3"/>
      <c r="V1122" s="3"/>
      <c r="W1122" s="3"/>
      <c r="X1122" s="3"/>
      <c r="Y1122" s="3"/>
      <c r="Z1122" s="3"/>
    </row>
    <row r="1123" ht="30.0" customHeight="1">
      <c r="A1123" s="5" t="s">
        <v>3603</v>
      </c>
      <c r="B1123" s="5" t="s">
        <v>3603</v>
      </c>
      <c r="C1123" s="5" t="s">
        <v>3604</v>
      </c>
      <c r="D1123" s="6"/>
      <c r="E1123" s="5">
        <v>1139868.0</v>
      </c>
      <c r="F1123" s="5">
        <v>1142213.0</v>
      </c>
      <c r="G1123" s="5" t="s">
        <v>35</v>
      </c>
      <c r="H1123" s="5" t="s">
        <v>172</v>
      </c>
      <c r="I1123" s="19" t="s">
        <v>3605</v>
      </c>
      <c r="J1123" s="7" t="str">
        <f t="shared" si="235"/>
        <v>Chain et al. 2005. Infect Immun. 73:8353-61</v>
      </c>
      <c r="K1123" s="8" t="str">
        <f t="shared" si="236"/>
        <v>Brucella abortus 2308; accesion number NC_007618</v>
      </c>
      <c r="L1123" s="3"/>
      <c r="M1123" s="3"/>
      <c r="N1123" s="3"/>
      <c r="O1123" s="3"/>
      <c r="P1123" s="3"/>
      <c r="Q1123" s="3"/>
      <c r="R1123" s="3"/>
      <c r="S1123" s="3"/>
      <c r="T1123" s="3"/>
      <c r="U1123" s="3"/>
      <c r="V1123" s="3"/>
      <c r="W1123" s="3"/>
      <c r="X1123" s="3"/>
      <c r="Y1123" s="3"/>
      <c r="Z1123" s="3"/>
    </row>
    <row r="1124" ht="30.0" customHeight="1">
      <c r="A1124" s="5" t="s">
        <v>3606</v>
      </c>
      <c r="B1124" s="5" t="s">
        <v>3606</v>
      </c>
      <c r="C1124" s="5" t="s">
        <v>3607</v>
      </c>
      <c r="D1124" s="6"/>
      <c r="E1124" s="5">
        <v>1142197.0</v>
      </c>
      <c r="F1124" s="5">
        <v>1142316.0</v>
      </c>
      <c r="G1124" s="5" t="s">
        <v>35</v>
      </c>
      <c r="H1124" s="5" t="s">
        <v>52</v>
      </c>
      <c r="I1124" s="5"/>
      <c r="J1124" s="7" t="str">
        <f t="shared" si="235"/>
        <v>Chain et al. 2005. Infect Immun. 73:8353-61</v>
      </c>
      <c r="K1124" s="8" t="str">
        <f t="shared" si="236"/>
        <v>Brucella abortus 2308; accesion number NC_007618</v>
      </c>
      <c r="L1124" s="3"/>
      <c r="M1124" s="3"/>
      <c r="N1124" s="3"/>
      <c r="O1124" s="3"/>
      <c r="P1124" s="3"/>
      <c r="Q1124" s="3"/>
      <c r="R1124" s="3"/>
      <c r="S1124" s="3"/>
      <c r="T1124" s="3"/>
      <c r="U1124" s="3"/>
      <c r="V1124" s="3"/>
      <c r="W1124" s="3"/>
      <c r="X1124" s="3"/>
      <c r="Y1124" s="3"/>
      <c r="Z1124" s="3"/>
    </row>
    <row r="1125" ht="30.0" customHeight="1">
      <c r="A1125" s="5" t="s">
        <v>3608</v>
      </c>
      <c r="B1125" s="5" t="s">
        <v>3608</v>
      </c>
      <c r="C1125" s="5" t="s">
        <v>3609</v>
      </c>
      <c r="D1125" s="6"/>
      <c r="E1125" s="5">
        <v>1142549.0</v>
      </c>
      <c r="F1125" s="5">
        <v>1143688.0</v>
      </c>
      <c r="G1125" s="5" t="s">
        <v>35</v>
      </c>
      <c r="H1125" s="5" t="s">
        <v>225</v>
      </c>
      <c r="I1125" s="5"/>
      <c r="J1125" s="8" t="str">
        <f>HYPERLINK("http://www.ncbi.nlm.nih.gov/pubmed/?term=20462421","Lamontagne et al. 2010. BMC Genomics. 11:300")</f>
        <v>Lamontagne et al. 2010. BMC Genomics. 11:300</v>
      </c>
      <c r="K1125" s="3"/>
      <c r="L1125" s="3"/>
      <c r="M1125" s="3"/>
      <c r="N1125" s="3"/>
      <c r="O1125" s="3"/>
      <c r="P1125" s="3"/>
      <c r="Q1125" s="3"/>
      <c r="R1125" s="3"/>
      <c r="S1125" s="3"/>
      <c r="T1125" s="3"/>
      <c r="U1125" s="3"/>
      <c r="V1125" s="3"/>
      <c r="W1125" s="3"/>
      <c r="X1125" s="3"/>
      <c r="Y1125" s="3"/>
      <c r="Z1125" s="3"/>
    </row>
    <row r="1126" ht="30.0" customHeight="1">
      <c r="A1126" s="5" t="s">
        <v>3610</v>
      </c>
      <c r="B1126" s="5" t="s">
        <v>3611</v>
      </c>
      <c r="C1126" s="5" t="s">
        <v>3612</v>
      </c>
      <c r="D1126" s="6"/>
      <c r="E1126" s="5">
        <v>1143755.0</v>
      </c>
      <c r="F1126" s="5">
        <v>1144567.0</v>
      </c>
      <c r="G1126" s="5" t="s">
        <v>35</v>
      </c>
      <c r="H1126" s="5" t="s">
        <v>3613</v>
      </c>
      <c r="I1126" s="5"/>
      <c r="J1126" s="7" t="str">
        <f t="shared" ref="J1126:J1131" si="237">HYPERLINK("http://www.ncbi.nlm.nih.gov/pubmed/?term=16299333","Chain et al. 2005. Infect Immun. 73:8353-61")</f>
        <v>Chain et al. 2005. Infect Immun. 73:8353-61</v>
      </c>
      <c r="K1126" s="8" t="str">
        <f t="shared" ref="K1126:K1131" si="238">HYPERLINK("http://www.ncbi.nlm.nih.gov/nuccore/NC_007618","Brucella abortus 2308; accesion number NC_007618")</f>
        <v>Brucella abortus 2308; accesion number NC_007618</v>
      </c>
      <c r="L1126" s="3"/>
      <c r="M1126" s="3"/>
      <c r="N1126" s="3"/>
      <c r="O1126" s="3"/>
      <c r="P1126" s="3"/>
      <c r="Q1126" s="3"/>
      <c r="R1126" s="3"/>
      <c r="S1126" s="3"/>
      <c r="T1126" s="3"/>
      <c r="U1126" s="3"/>
      <c r="V1126" s="3"/>
      <c r="W1126" s="3"/>
      <c r="X1126" s="3"/>
      <c r="Y1126" s="3"/>
      <c r="Z1126" s="3"/>
    </row>
    <row r="1127" ht="30.0" customHeight="1">
      <c r="A1127" s="5" t="s">
        <v>3614</v>
      </c>
      <c r="B1127" s="5" t="s">
        <v>3614</v>
      </c>
      <c r="C1127" s="5" t="s">
        <v>3615</v>
      </c>
      <c r="D1127" s="6"/>
      <c r="E1127" s="5">
        <v>1144671.0</v>
      </c>
      <c r="F1127" s="5">
        <v>1145435.0</v>
      </c>
      <c r="G1127" s="5" t="s">
        <v>35</v>
      </c>
      <c r="H1127" s="5" t="s">
        <v>3616</v>
      </c>
      <c r="I1127" s="5" t="s">
        <v>3617</v>
      </c>
      <c r="J1127" s="7" t="str">
        <f t="shared" si="237"/>
        <v>Chain et al. 2005. Infect Immun. 73:8353-61</v>
      </c>
      <c r="K1127" s="8" t="str">
        <f t="shared" si="238"/>
        <v>Brucella abortus 2308; accesion number NC_007618</v>
      </c>
      <c r="L1127" s="3"/>
      <c r="M1127" s="3"/>
      <c r="N1127" s="3"/>
      <c r="O1127" s="3"/>
      <c r="P1127" s="3"/>
      <c r="Q1127" s="3"/>
      <c r="R1127" s="3"/>
      <c r="S1127" s="3"/>
      <c r="T1127" s="3"/>
      <c r="U1127" s="3"/>
      <c r="V1127" s="3"/>
      <c r="W1127" s="3"/>
      <c r="X1127" s="3"/>
      <c r="Y1127" s="3"/>
      <c r="Z1127" s="3"/>
    </row>
    <row r="1128" ht="30.0" customHeight="1">
      <c r="A1128" s="5" t="s">
        <v>3618</v>
      </c>
      <c r="B1128" s="5" t="s">
        <v>3619</v>
      </c>
      <c r="C1128" s="5" t="s">
        <v>3620</v>
      </c>
      <c r="D1128" s="6"/>
      <c r="E1128" s="5">
        <v>1145480.0</v>
      </c>
      <c r="F1128" s="5">
        <v>1146040.0</v>
      </c>
      <c r="G1128" s="5" t="s">
        <v>35</v>
      </c>
      <c r="H1128" s="5" t="s">
        <v>3621</v>
      </c>
      <c r="I1128" s="5" t="s">
        <v>3622</v>
      </c>
      <c r="J1128" s="7" t="str">
        <f t="shared" si="237"/>
        <v>Chain et al. 2005. Infect Immun. 73:8353-61</v>
      </c>
      <c r="K1128" s="8" t="str">
        <f t="shared" si="238"/>
        <v>Brucella abortus 2308; accesion number NC_007618</v>
      </c>
      <c r="L1128" s="3"/>
      <c r="M1128" s="3"/>
      <c r="N1128" s="3"/>
      <c r="O1128" s="3"/>
      <c r="P1128" s="3"/>
      <c r="Q1128" s="3"/>
      <c r="R1128" s="3"/>
      <c r="S1128" s="3"/>
      <c r="T1128" s="3"/>
      <c r="U1128" s="3"/>
      <c r="V1128" s="3"/>
      <c r="W1128" s="3"/>
      <c r="X1128" s="3"/>
      <c r="Y1128" s="3"/>
      <c r="Z1128" s="3"/>
    </row>
    <row r="1129" ht="30.0" customHeight="1">
      <c r="A1129" s="5" t="s">
        <v>3623</v>
      </c>
      <c r="B1129" s="5" t="s">
        <v>3624</v>
      </c>
      <c r="C1129" s="5" t="s">
        <v>3625</v>
      </c>
      <c r="D1129" s="6"/>
      <c r="E1129" s="5">
        <v>1146076.0</v>
      </c>
      <c r="F1129" s="5">
        <v>1146798.0</v>
      </c>
      <c r="G1129" s="5" t="s">
        <v>35</v>
      </c>
      <c r="H1129" s="5" t="s">
        <v>3626</v>
      </c>
      <c r="I1129" s="5" t="s">
        <v>3627</v>
      </c>
      <c r="J1129" s="7" t="str">
        <f t="shared" si="237"/>
        <v>Chain et al. 2005. Infect Immun. 73:8353-61</v>
      </c>
      <c r="K1129" s="8" t="str">
        <f t="shared" si="238"/>
        <v>Brucella abortus 2308; accesion number NC_007618</v>
      </c>
      <c r="L1129" s="3"/>
      <c r="M1129" s="3"/>
      <c r="N1129" s="3"/>
      <c r="O1129" s="3"/>
      <c r="P1129" s="3"/>
      <c r="Q1129" s="3"/>
      <c r="R1129" s="3"/>
      <c r="S1129" s="3"/>
      <c r="T1129" s="3"/>
      <c r="U1129" s="3"/>
      <c r="V1129" s="3"/>
      <c r="W1129" s="3"/>
      <c r="X1129" s="3"/>
      <c r="Y1129" s="3"/>
      <c r="Z1129" s="3"/>
    </row>
    <row r="1130" ht="30.0" customHeight="1">
      <c r="A1130" s="5" t="s">
        <v>3628</v>
      </c>
      <c r="B1130" s="5" t="s">
        <v>3629</v>
      </c>
      <c r="C1130" s="5" t="s">
        <v>3630</v>
      </c>
      <c r="D1130" s="6"/>
      <c r="E1130" s="5">
        <v>1146965.0</v>
      </c>
      <c r="F1130" s="5">
        <v>1147882.0</v>
      </c>
      <c r="G1130" s="5" t="s">
        <v>35</v>
      </c>
      <c r="H1130" s="5" t="s">
        <v>3631</v>
      </c>
      <c r="I1130" s="5" t="s">
        <v>3632</v>
      </c>
      <c r="J1130" s="7" t="str">
        <f t="shared" si="237"/>
        <v>Chain et al. 2005. Infect Immun. 73:8353-61</v>
      </c>
      <c r="K1130" s="8" t="str">
        <f t="shared" si="238"/>
        <v>Brucella abortus 2308; accesion number NC_007618</v>
      </c>
      <c r="L1130" s="3"/>
      <c r="M1130" s="3"/>
      <c r="N1130" s="3"/>
      <c r="O1130" s="3"/>
      <c r="P1130" s="3"/>
      <c r="Q1130" s="3"/>
      <c r="R1130" s="3"/>
      <c r="S1130" s="3"/>
      <c r="T1130" s="3"/>
      <c r="U1130" s="3"/>
      <c r="V1130" s="3"/>
      <c r="W1130" s="3"/>
      <c r="X1130" s="3"/>
      <c r="Y1130" s="3"/>
      <c r="Z1130" s="3"/>
    </row>
    <row r="1131" ht="30.0" customHeight="1">
      <c r="A1131" s="5" t="s">
        <v>3633</v>
      </c>
      <c r="B1131" s="5" t="s">
        <v>3634</v>
      </c>
      <c r="C1131" s="5" t="s">
        <v>3635</v>
      </c>
      <c r="D1131" s="6"/>
      <c r="E1131" s="5">
        <v>1148072.0</v>
      </c>
      <c r="F1131" s="5">
        <v>1148842.0</v>
      </c>
      <c r="G1131" s="5" t="s">
        <v>35</v>
      </c>
      <c r="H1131" s="5" t="s">
        <v>3636</v>
      </c>
      <c r="I1131" s="5" t="s">
        <v>3637</v>
      </c>
      <c r="J1131" s="7" t="str">
        <f t="shared" si="237"/>
        <v>Chain et al. 2005. Infect Immun. 73:8353-61</v>
      </c>
      <c r="K1131" s="8" t="str">
        <f t="shared" si="238"/>
        <v>Brucella abortus 2308; accesion number NC_007618</v>
      </c>
      <c r="L1131" s="3"/>
      <c r="M1131" s="3"/>
      <c r="N1131" s="3"/>
      <c r="O1131" s="3"/>
      <c r="P1131" s="3"/>
      <c r="Q1131" s="3"/>
      <c r="R1131" s="3"/>
      <c r="S1131" s="3"/>
      <c r="T1131" s="3"/>
      <c r="U1131" s="3"/>
      <c r="V1131" s="3"/>
      <c r="W1131" s="3"/>
      <c r="X1131" s="3"/>
      <c r="Y1131" s="3"/>
      <c r="Z1131" s="3"/>
    </row>
    <row r="1132" ht="30.0" customHeight="1">
      <c r="A1132" s="5" t="s">
        <v>3638</v>
      </c>
      <c r="B1132" s="5" t="s">
        <v>3638</v>
      </c>
      <c r="C1132" s="5" t="s">
        <v>3639</v>
      </c>
      <c r="D1132" s="6" t="s">
        <v>59</v>
      </c>
      <c r="E1132" s="5">
        <v>1149065.0</v>
      </c>
      <c r="F1132" s="5">
        <v>1149558.0</v>
      </c>
      <c r="G1132" s="5" t="s">
        <v>35</v>
      </c>
      <c r="H1132" s="5"/>
      <c r="I1132" s="5" t="s">
        <v>3640</v>
      </c>
      <c r="J1132" s="11" t="str">
        <f>HYPERLINK("http://www.ncbi.nlm.nih.gov/nuccore/NC_004310.3","Brucella suis 1330 genome; accesion number NC_004310")</f>
        <v>Brucella suis 1330 genome; accesion number NC_004310</v>
      </c>
      <c r="K1132" s="11" t="str">
        <f>HYPERLINK("http://www.ncbi.nlm.nih.gov/nuccore/17986284","Brucella melitensis 16M accession number NC_003317")</f>
        <v>Brucella melitensis 16M accession number NC_003317</v>
      </c>
      <c r="L1132" s="3"/>
      <c r="M1132" s="3"/>
      <c r="N1132" s="3"/>
      <c r="O1132" s="3"/>
      <c r="P1132" s="3"/>
      <c r="Q1132" s="3"/>
      <c r="R1132" s="3"/>
      <c r="S1132" s="3"/>
      <c r="T1132" s="3"/>
      <c r="U1132" s="3"/>
      <c r="V1132" s="3"/>
      <c r="W1132" s="3"/>
      <c r="X1132" s="3"/>
      <c r="Y1132" s="3"/>
      <c r="Z1132" s="3"/>
    </row>
    <row r="1133" ht="30.0" customHeight="1">
      <c r="A1133" s="5" t="s">
        <v>3641</v>
      </c>
      <c r="B1133" s="5" t="s">
        <v>3641</v>
      </c>
      <c r="C1133" s="5" t="s">
        <v>3642</v>
      </c>
      <c r="D1133" s="6"/>
      <c r="E1133" s="5">
        <v>1149670.0</v>
      </c>
      <c r="F1133" s="5">
        <v>1150512.0</v>
      </c>
      <c r="G1133" s="5" t="s">
        <v>35</v>
      </c>
      <c r="H1133" s="5" t="s">
        <v>986</v>
      </c>
      <c r="I1133" s="5"/>
      <c r="J1133" s="7" t="str">
        <f t="shared" ref="J1133:J1142" si="239">HYPERLINK("http://www.ncbi.nlm.nih.gov/pubmed/?term=16299333","Chain et al. 2005. Infect Immun. 73:8353-61")</f>
        <v>Chain et al. 2005. Infect Immun. 73:8353-61</v>
      </c>
      <c r="K1133" s="8" t="str">
        <f t="shared" ref="K1133:K1142" si="240">HYPERLINK("http://www.ncbi.nlm.nih.gov/nuccore/NC_007618","Brucella abortus 2308; accesion number NC_007618")</f>
        <v>Brucella abortus 2308; accesion number NC_007618</v>
      </c>
      <c r="L1133" s="3"/>
      <c r="M1133" s="3"/>
      <c r="N1133" s="3"/>
      <c r="O1133" s="3"/>
      <c r="P1133" s="3"/>
      <c r="Q1133" s="3"/>
      <c r="R1133" s="3"/>
      <c r="S1133" s="3"/>
      <c r="T1133" s="3"/>
      <c r="U1133" s="3"/>
      <c r="V1133" s="3"/>
      <c r="W1133" s="3"/>
      <c r="X1133" s="3"/>
      <c r="Y1133" s="3"/>
      <c r="Z1133" s="3"/>
    </row>
    <row r="1134" ht="30.0" customHeight="1">
      <c r="A1134" s="5" t="s">
        <v>3643</v>
      </c>
      <c r="B1134" s="5" t="s">
        <v>3643</v>
      </c>
      <c r="C1134" s="5" t="s">
        <v>3644</v>
      </c>
      <c r="D1134" s="6"/>
      <c r="E1134" s="5">
        <v>1150656.0</v>
      </c>
      <c r="F1134" s="5">
        <v>1151120.0</v>
      </c>
      <c r="G1134" s="5"/>
      <c r="H1134" s="5" t="s">
        <v>3645</v>
      </c>
      <c r="I1134" s="5"/>
      <c r="J1134" s="7" t="str">
        <f t="shared" si="239"/>
        <v>Chain et al. 2005. Infect Immun. 73:8353-61</v>
      </c>
      <c r="K1134" s="8" t="str">
        <f t="shared" si="240"/>
        <v>Brucella abortus 2308; accesion number NC_007618</v>
      </c>
      <c r="L1134" s="3"/>
      <c r="M1134" s="3"/>
      <c r="N1134" s="3"/>
      <c r="O1134" s="3"/>
      <c r="P1134" s="3"/>
      <c r="Q1134" s="3"/>
      <c r="R1134" s="3"/>
      <c r="S1134" s="3"/>
      <c r="T1134" s="3"/>
      <c r="U1134" s="3"/>
      <c r="V1134" s="3"/>
      <c r="W1134" s="3"/>
      <c r="X1134" s="3"/>
      <c r="Y1134" s="3"/>
      <c r="Z1134" s="3"/>
    </row>
    <row r="1135" ht="30.0" customHeight="1">
      <c r="A1135" s="5" t="s">
        <v>3646</v>
      </c>
      <c r="B1135" s="5" t="s">
        <v>3646</v>
      </c>
      <c r="C1135" s="5" t="s">
        <v>3647</v>
      </c>
      <c r="D1135" s="6"/>
      <c r="E1135" s="5">
        <v>1151122.0</v>
      </c>
      <c r="F1135" s="5">
        <v>1151862.0</v>
      </c>
      <c r="G1135" s="5"/>
      <c r="H1135" s="5" t="s">
        <v>3648</v>
      </c>
      <c r="I1135" s="5"/>
      <c r="J1135" s="7" t="str">
        <f t="shared" si="239"/>
        <v>Chain et al. 2005. Infect Immun. 73:8353-61</v>
      </c>
      <c r="K1135" s="8" t="str">
        <f t="shared" si="240"/>
        <v>Brucella abortus 2308; accesion number NC_007618</v>
      </c>
      <c r="L1135" s="3"/>
      <c r="M1135" s="3"/>
      <c r="N1135" s="3"/>
      <c r="O1135" s="3"/>
      <c r="P1135" s="3"/>
      <c r="Q1135" s="3"/>
      <c r="R1135" s="3"/>
      <c r="S1135" s="3"/>
      <c r="T1135" s="3"/>
      <c r="U1135" s="3"/>
      <c r="V1135" s="3"/>
      <c r="W1135" s="3"/>
      <c r="X1135" s="3"/>
      <c r="Y1135" s="3"/>
      <c r="Z1135" s="3"/>
    </row>
    <row r="1136" ht="30.0" customHeight="1">
      <c r="A1136" s="5" t="s">
        <v>3649</v>
      </c>
      <c r="B1136" s="5" t="s">
        <v>3649</v>
      </c>
      <c r="C1136" s="5" t="s">
        <v>3650</v>
      </c>
      <c r="D1136" s="6"/>
      <c r="E1136" s="5">
        <v>1151917.0</v>
      </c>
      <c r="F1136" s="5">
        <v>1153104.0</v>
      </c>
      <c r="G1136" s="5"/>
      <c r="H1136" s="5" t="s">
        <v>52</v>
      </c>
      <c r="I1136" s="5"/>
      <c r="J1136" s="7" t="str">
        <f t="shared" si="239"/>
        <v>Chain et al. 2005. Infect Immun. 73:8353-61</v>
      </c>
      <c r="K1136" s="8" t="str">
        <f t="shared" si="240"/>
        <v>Brucella abortus 2308; accesion number NC_007618</v>
      </c>
      <c r="L1136" s="3"/>
      <c r="M1136" s="3"/>
      <c r="N1136" s="3"/>
      <c r="O1136" s="3"/>
      <c r="P1136" s="3"/>
      <c r="Q1136" s="3"/>
      <c r="R1136" s="3"/>
      <c r="S1136" s="3"/>
      <c r="T1136" s="3"/>
      <c r="U1136" s="3"/>
      <c r="V1136" s="3"/>
      <c r="W1136" s="3"/>
      <c r="X1136" s="3"/>
      <c r="Y1136" s="3"/>
      <c r="Z1136" s="3"/>
    </row>
    <row r="1137" ht="30.0" customHeight="1">
      <c r="A1137" s="5" t="s">
        <v>3651</v>
      </c>
      <c r="B1137" s="5" t="s">
        <v>3651</v>
      </c>
      <c r="C1137" s="5" t="s">
        <v>3652</v>
      </c>
      <c r="D1137" s="6"/>
      <c r="E1137" s="5">
        <v>1153176.0</v>
      </c>
      <c r="F1137" s="5">
        <v>1153598.0</v>
      </c>
      <c r="G1137" s="5"/>
      <c r="H1137" s="5" t="s">
        <v>3653</v>
      </c>
      <c r="I1137" s="5"/>
      <c r="J1137" s="7" t="str">
        <f t="shared" si="239"/>
        <v>Chain et al. 2005. Infect Immun. 73:8353-61</v>
      </c>
      <c r="K1137" s="8" t="str">
        <f t="shared" si="240"/>
        <v>Brucella abortus 2308; accesion number NC_007618</v>
      </c>
      <c r="L1137" s="3"/>
      <c r="M1137" s="3"/>
      <c r="N1137" s="3"/>
      <c r="O1137" s="3"/>
      <c r="P1137" s="3"/>
      <c r="Q1137" s="3"/>
      <c r="R1137" s="3"/>
      <c r="S1137" s="3"/>
      <c r="T1137" s="3"/>
      <c r="U1137" s="3"/>
      <c r="V1137" s="3"/>
      <c r="W1137" s="3"/>
      <c r="X1137" s="3"/>
      <c r="Y1137" s="3"/>
      <c r="Z1137" s="3"/>
    </row>
    <row r="1138" ht="30.0" customHeight="1">
      <c r="A1138" s="5" t="s">
        <v>3654</v>
      </c>
      <c r="B1138" s="5" t="s">
        <v>3655</v>
      </c>
      <c r="C1138" s="5" t="s">
        <v>3656</v>
      </c>
      <c r="D1138" s="6"/>
      <c r="E1138" s="5">
        <v>1153705.0</v>
      </c>
      <c r="F1138" s="5">
        <v>1156179.0</v>
      </c>
      <c r="G1138" s="5" t="s">
        <v>35</v>
      </c>
      <c r="H1138" s="5" t="s">
        <v>3657</v>
      </c>
      <c r="I1138" s="5"/>
      <c r="J1138" s="7" t="str">
        <f t="shared" si="239"/>
        <v>Chain et al. 2005. Infect Immun. 73:8353-61</v>
      </c>
      <c r="K1138" s="8" t="str">
        <f t="shared" si="240"/>
        <v>Brucella abortus 2308; accesion number NC_007618</v>
      </c>
      <c r="L1138" s="3"/>
      <c r="M1138" s="3"/>
      <c r="N1138" s="3"/>
      <c r="O1138" s="3"/>
      <c r="P1138" s="3"/>
      <c r="Q1138" s="3"/>
      <c r="R1138" s="3"/>
      <c r="S1138" s="3"/>
      <c r="T1138" s="3"/>
      <c r="U1138" s="3"/>
      <c r="V1138" s="3"/>
      <c r="W1138" s="3"/>
      <c r="X1138" s="3"/>
      <c r="Y1138" s="3"/>
      <c r="Z1138" s="3"/>
    </row>
    <row r="1139" ht="30.0" customHeight="1">
      <c r="A1139" s="5" t="s">
        <v>3658</v>
      </c>
      <c r="B1139" s="5" t="s">
        <v>3659</v>
      </c>
      <c r="C1139" s="5" t="s">
        <v>3660</v>
      </c>
      <c r="D1139" s="6"/>
      <c r="E1139" s="5">
        <v>1156186.0</v>
      </c>
      <c r="F1139" s="5">
        <v>1156596.0</v>
      </c>
      <c r="G1139" s="5" t="s">
        <v>35</v>
      </c>
      <c r="H1139" s="5" t="s">
        <v>3661</v>
      </c>
      <c r="I1139" s="5" t="s">
        <v>3662</v>
      </c>
      <c r="J1139" s="7" t="str">
        <f t="shared" si="239"/>
        <v>Chain et al. 2005. Infect Immun. 73:8353-61</v>
      </c>
      <c r="K1139" s="8" t="str">
        <f t="shared" si="240"/>
        <v>Brucella abortus 2308; accesion number NC_007618</v>
      </c>
      <c r="L1139" s="3"/>
      <c r="M1139" s="3"/>
      <c r="N1139" s="3"/>
      <c r="O1139" s="3"/>
      <c r="P1139" s="3"/>
      <c r="Q1139" s="3"/>
      <c r="R1139" s="3"/>
      <c r="S1139" s="3"/>
      <c r="T1139" s="3"/>
      <c r="U1139" s="3"/>
      <c r="V1139" s="3"/>
      <c r="W1139" s="3"/>
      <c r="X1139" s="3"/>
      <c r="Y1139" s="3"/>
      <c r="Z1139" s="3"/>
    </row>
    <row r="1140" ht="30.0" customHeight="1">
      <c r="A1140" s="5" t="s">
        <v>3663</v>
      </c>
      <c r="B1140" s="5" t="s">
        <v>3664</v>
      </c>
      <c r="C1140" s="5" t="s">
        <v>3665</v>
      </c>
      <c r="D1140" s="6"/>
      <c r="E1140" s="5">
        <v>1157022.0</v>
      </c>
      <c r="F1140" s="5">
        <v>1158440.0</v>
      </c>
      <c r="G1140" s="5"/>
      <c r="H1140" s="5" t="s">
        <v>3081</v>
      </c>
      <c r="I1140" s="5"/>
      <c r="J1140" s="7" t="str">
        <f t="shared" si="239"/>
        <v>Chain et al. 2005. Infect Immun. 73:8353-61</v>
      </c>
      <c r="K1140" s="8" t="str">
        <f t="shared" si="240"/>
        <v>Brucella abortus 2308; accesion number NC_007618</v>
      </c>
      <c r="L1140" s="3"/>
      <c r="M1140" s="3"/>
      <c r="N1140" s="3"/>
      <c r="O1140" s="3"/>
      <c r="P1140" s="3"/>
      <c r="Q1140" s="3"/>
      <c r="R1140" s="3"/>
      <c r="S1140" s="3"/>
      <c r="T1140" s="3"/>
      <c r="U1140" s="3"/>
      <c r="V1140" s="3"/>
      <c r="W1140" s="3"/>
      <c r="X1140" s="3"/>
      <c r="Y1140" s="3"/>
      <c r="Z1140" s="3"/>
    </row>
    <row r="1141" ht="30.0" customHeight="1">
      <c r="A1141" s="5" t="s">
        <v>3666</v>
      </c>
      <c r="B1141" s="5" t="s">
        <v>3666</v>
      </c>
      <c r="C1141" s="5" t="s">
        <v>3667</v>
      </c>
      <c r="D1141" s="6"/>
      <c r="E1141" s="5">
        <v>1158472.0</v>
      </c>
      <c r="F1141" s="5">
        <v>1158813.0</v>
      </c>
      <c r="G1141" s="5"/>
      <c r="H1141" s="5" t="s">
        <v>52</v>
      </c>
      <c r="I1141" s="5"/>
      <c r="J1141" s="7" t="str">
        <f t="shared" si="239"/>
        <v>Chain et al. 2005. Infect Immun. 73:8353-61</v>
      </c>
      <c r="K1141" s="8" t="str">
        <f t="shared" si="240"/>
        <v>Brucella abortus 2308; accesion number NC_007618</v>
      </c>
      <c r="L1141" s="3"/>
      <c r="M1141" s="3"/>
      <c r="N1141" s="3"/>
      <c r="O1141" s="3"/>
      <c r="P1141" s="3"/>
      <c r="Q1141" s="3"/>
      <c r="R1141" s="3"/>
      <c r="S1141" s="3"/>
      <c r="T1141" s="3"/>
      <c r="U1141" s="3"/>
      <c r="V1141" s="3"/>
      <c r="W1141" s="3"/>
      <c r="X1141" s="3"/>
      <c r="Y1141" s="3"/>
      <c r="Z1141" s="3"/>
    </row>
    <row r="1142" ht="30.0" customHeight="1">
      <c r="A1142" s="5" t="s">
        <v>3668</v>
      </c>
      <c r="B1142" s="5" t="s">
        <v>3668</v>
      </c>
      <c r="C1142" s="5" t="s">
        <v>3669</v>
      </c>
      <c r="D1142" s="6"/>
      <c r="E1142" s="5">
        <v>1158927.0</v>
      </c>
      <c r="F1142" s="5">
        <v>1159364.0</v>
      </c>
      <c r="G1142" s="5" t="s">
        <v>35</v>
      </c>
      <c r="H1142" s="5" t="s">
        <v>52</v>
      </c>
      <c r="I1142" s="5"/>
      <c r="J1142" s="7" t="str">
        <f t="shared" si="239"/>
        <v>Chain et al. 2005. Infect Immun. 73:8353-61</v>
      </c>
      <c r="K1142" s="8" t="str">
        <f t="shared" si="240"/>
        <v>Brucella abortus 2308; accesion number NC_007618</v>
      </c>
      <c r="L1142" s="3"/>
      <c r="M1142" s="3"/>
      <c r="N1142" s="3"/>
      <c r="O1142" s="3"/>
      <c r="P1142" s="3"/>
      <c r="Q1142" s="3"/>
      <c r="R1142" s="3"/>
      <c r="S1142" s="3"/>
      <c r="T1142" s="3"/>
      <c r="U1142" s="3"/>
      <c r="V1142" s="3"/>
      <c r="W1142" s="3"/>
      <c r="X1142" s="3"/>
      <c r="Y1142" s="3"/>
      <c r="Z1142" s="3"/>
    </row>
    <row r="1143" ht="30.0" customHeight="1">
      <c r="A1143" s="5" t="s">
        <v>3670</v>
      </c>
      <c r="B1143" s="5" t="s">
        <v>3670</v>
      </c>
      <c r="C1143" s="5" t="s">
        <v>3671</v>
      </c>
      <c r="D1143" s="6" t="s">
        <v>59</v>
      </c>
      <c r="E1143" s="5">
        <v>1159453.0</v>
      </c>
      <c r="F1143" s="5">
        <v>1160857.0</v>
      </c>
      <c r="G1143" s="5" t="s">
        <v>35</v>
      </c>
      <c r="H1143" s="5"/>
      <c r="I1143" s="5" t="s">
        <v>3672</v>
      </c>
      <c r="J1143" s="11" t="str">
        <f>HYPERLINK("http://www.ncbi.nlm.nih.gov/nuccore/NC_004310.3","Brucella suis 1330 genome; accesion number NC_004310")</f>
        <v>Brucella suis 1330 genome; accesion number NC_004310</v>
      </c>
      <c r="K1143" s="11" t="str">
        <f>HYPERLINK("http://www.ncbi.nlm.nih.gov/nuccore/17986284","Brucella melitensis 16M accession number NC_003317")</f>
        <v>Brucella melitensis 16M accession number NC_003317</v>
      </c>
      <c r="L1143" s="3"/>
      <c r="M1143" s="3"/>
      <c r="N1143" s="3"/>
      <c r="O1143" s="3"/>
      <c r="P1143" s="3"/>
      <c r="Q1143" s="3"/>
      <c r="R1143" s="3"/>
      <c r="S1143" s="3"/>
      <c r="T1143" s="3"/>
      <c r="U1143" s="3"/>
      <c r="V1143" s="3"/>
      <c r="W1143" s="3"/>
      <c r="X1143" s="3"/>
      <c r="Y1143" s="3"/>
      <c r="Z1143" s="3"/>
    </row>
    <row r="1144" ht="30.0" customHeight="1">
      <c r="A1144" s="5" t="s">
        <v>3673</v>
      </c>
      <c r="B1144" s="5" t="s">
        <v>3673</v>
      </c>
      <c r="C1144" s="5" t="s">
        <v>3674</v>
      </c>
      <c r="D1144" s="6"/>
      <c r="E1144" s="5">
        <v>1161055.0</v>
      </c>
      <c r="F1144" s="5">
        <v>1161180.0</v>
      </c>
      <c r="G1144" s="5" t="s">
        <v>35</v>
      </c>
      <c r="H1144" s="5" t="s">
        <v>52</v>
      </c>
      <c r="I1144" s="5"/>
      <c r="J1144" s="7" t="str">
        <f t="shared" ref="J1144:J1146" si="241">HYPERLINK("http://www.ncbi.nlm.nih.gov/pubmed/?term=16299333","Chain et al. 2005. Infect Immun. 73:8353-61")</f>
        <v>Chain et al. 2005. Infect Immun. 73:8353-61</v>
      </c>
      <c r="K1144" s="8" t="str">
        <f t="shared" ref="K1144:K1146" si="242">HYPERLINK("http://www.ncbi.nlm.nih.gov/nuccore/NC_007618","Brucella abortus 2308; accesion number NC_007618")</f>
        <v>Brucella abortus 2308; accesion number NC_007618</v>
      </c>
      <c r="L1144" s="3"/>
      <c r="M1144" s="3"/>
      <c r="N1144" s="3"/>
      <c r="O1144" s="3"/>
      <c r="P1144" s="3"/>
      <c r="Q1144" s="3"/>
      <c r="R1144" s="3"/>
      <c r="S1144" s="3"/>
      <c r="T1144" s="3"/>
      <c r="U1144" s="3"/>
      <c r="V1144" s="3"/>
      <c r="W1144" s="3"/>
      <c r="X1144" s="3"/>
      <c r="Y1144" s="3"/>
      <c r="Z1144" s="3"/>
    </row>
    <row r="1145" ht="30.0" customHeight="1">
      <c r="A1145" s="5" t="s">
        <v>3675</v>
      </c>
      <c r="B1145" s="5" t="s">
        <v>3675</v>
      </c>
      <c r="C1145" s="5" t="s">
        <v>3676</v>
      </c>
      <c r="D1145" s="6"/>
      <c r="E1145" s="5">
        <v>1161379.0</v>
      </c>
      <c r="F1145" s="5">
        <v>1162185.0</v>
      </c>
      <c r="G1145" s="5" t="s">
        <v>35</v>
      </c>
      <c r="H1145" s="5" t="s">
        <v>52</v>
      </c>
      <c r="I1145" s="5"/>
      <c r="J1145" s="7" t="str">
        <f t="shared" si="241"/>
        <v>Chain et al. 2005. Infect Immun. 73:8353-61</v>
      </c>
      <c r="K1145" s="8" t="str">
        <f t="shared" si="242"/>
        <v>Brucella abortus 2308; accesion number NC_007618</v>
      </c>
      <c r="L1145" s="3"/>
      <c r="M1145" s="3"/>
      <c r="N1145" s="3"/>
      <c r="O1145" s="3"/>
      <c r="P1145" s="3"/>
      <c r="Q1145" s="3"/>
      <c r="R1145" s="3"/>
      <c r="S1145" s="3"/>
      <c r="T1145" s="3"/>
      <c r="U1145" s="3"/>
      <c r="V1145" s="3"/>
      <c r="W1145" s="3"/>
      <c r="X1145" s="3"/>
      <c r="Y1145" s="3"/>
      <c r="Z1145" s="3"/>
    </row>
    <row r="1146" ht="30.0" customHeight="1">
      <c r="A1146" s="5" t="s">
        <v>3677</v>
      </c>
      <c r="B1146" s="5" t="s">
        <v>3677</v>
      </c>
      <c r="C1146" s="5" t="s">
        <v>3678</v>
      </c>
      <c r="D1146" s="6"/>
      <c r="E1146" s="5">
        <v>1162348.0</v>
      </c>
      <c r="F1146" s="5">
        <v>1163319.0</v>
      </c>
      <c r="G1146" s="5"/>
      <c r="H1146" s="5" t="s">
        <v>52</v>
      </c>
      <c r="I1146" s="5"/>
      <c r="J1146" s="7" t="str">
        <f t="shared" si="241"/>
        <v>Chain et al. 2005. Infect Immun. 73:8353-61</v>
      </c>
      <c r="K1146" s="8" t="str">
        <f t="shared" si="242"/>
        <v>Brucella abortus 2308; accesion number NC_007618</v>
      </c>
      <c r="L1146" s="3"/>
      <c r="M1146" s="3"/>
      <c r="N1146" s="3"/>
      <c r="O1146" s="3"/>
      <c r="P1146" s="3"/>
      <c r="Q1146" s="3"/>
      <c r="R1146" s="3"/>
      <c r="S1146" s="3"/>
      <c r="T1146" s="3"/>
      <c r="U1146" s="3"/>
      <c r="V1146" s="3"/>
      <c r="W1146" s="3"/>
      <c r="X1146" s="3"/>
      <c r="Y1146" s="3"/>
      <c r="Z1146" s="3"/>
    </row>
    <row r="1147" ht="30.0" customHeight="1">
      <c r="A1147" s="5" t="s">
        <v>3679</v>
      </c>
      <c r="B1147" s="5" t="s">
        <v>3679</v>
      </c>
      <c r="C1147" s="5" t="s">
        <v>3680</v>
      </c>
      <c r="D1147" s="6"/>
      <c r="E1147" s="5">
        <v>1163330.0</v>
      </c>
      <c r="F1147" s="5">
        <v>1163716.0</v>
      </c>
      <c r="G1147" s="5" t="s">
        <v>35</v>
      </c>
      <c r="H1147" s="5" t="s">
        <v>2459</v>
      </c>
      <c r="I1147" s="5"/>
      <c r="J1147" s="8" t="str">
        <f>HYPERLINK("http://www.ncbi.nlm.nih.gov/pubmed/16113274","Haine et al; Infect Immun. 2005 Sep;73(9):5578-86.")</f>
        <v>Haine et al; Infect Immun. 2005 Sep;73(9):5578-86.</v>
      </c>
      <c r="K1147" s="3"/>
      <c r="L1147" s="3"/>
      <c r="M1147" s="3"/>
      <c r="N1147" s="3"/>
      <c r="O1147" s="3"/>
      <c r="P1147" s="3"/>
      <c r="Q1147" s="3"/>
      <c r="R1147" s="3"/>
      <c r="S1147" s="3"/>
      <c r="T1147" s="3"/>
      <c r="U1147" s="3"/>
      <c r="V1147" s="3"/>
      <c r="W1147" s="3"/>
      <c r="X1147" s="3"/>
      <c r="Y1147" s="3"/>
      <c r="Z1147" s="3"/>
    </row>
    <row r="1148" ht="30.0" customHeight="1">
      <c r="A1148" s="5" t="s">
        <v>3681</v>
      </c>
      <c r="B1148" s="5" t="s">
        <v>3681</v>
      </c>
      <c r="C1148" s="5" t="s">
        <v>3682</v>
      </c>
      <c r="D1148" s="6"/>
      <c r="E1148" s="5">
        <v>1163954.0</v>
      </c>
      <c r="F1148" s="5">
        <v>1164319.0</v>
      </c>
      <c r="G1148" s="5"/>
      <c r="H1148" s="5" t="s">
        <v>52</v>
      </c>
      <c r="I1148" s="5"/>
      <c r="J1148" s="7" t="str">
        <f>HYPERLINK("http://www.ncbi.nlm.nih.gov/pubmed/?term=16299333","Chain et al. 2005. Infect Immun. 73:8353-61")</f>
        <v>Chain et al. 2005. Infect Immun. 73:8353-61</v>
      </c>
      <c r="K1148" s="8" t="str">
        <f>HYPERLINK("http://www.ncbi.nlm.nih.gov/nuccore/NC_007618","Brucella abortus 2308; accesion number NC_007618")</f>
        <v>Brucella abortus 2308; accesion number NC_007618</v>
      </c>
      <c r="L1148" s="3"/>
      <c r="M1148" s="3"/>
      <c r="N1148" s="3"/>
      <c r="O1148" s="3"/>
      <c r="P1148" s="3"/>
      <c r="Q1148" s="3"/>
      <c r="R1148" s="3"/>
      <c r="S1148" s="3"/>
      <c r="T1148" s="3"/>
      <c r="U1148" s="3"/>
      <c r="V1148" s="3"/>
      <c r="W1148" s="3"/>
      <c r="X1148" s="3"/>
      <c r="Y1148" s="3"/>
      <c r="Z1148" s="3"/>
    </row>
    <row r="1149" ht="30.0" customHeight="1">
      <c r="A1149" s="5" t="s">
        <v>3683</v>
      </c>
      <c r="B1149" s="5" t="s">
        <v>3683</v>
      </c>
      <c r="C1149" s="5" t="s">
        <v>3684</v>
      </c>
      <c r="D1149" s="6" t="s">
        <v>59</v>
      </c>
      <c r="E1149" s="5">
        <v>1164334.0</v>
      </c>
      <c r="F1149" s="5">
        <v>1164680.0</v>
      </c>
      <c r="G1149" s="5"/>
      <c r="H1149" s="5"/>
      <c r="I1149" s="5" t="s">
        <v>3685</v>
      </c>
      <c r="J1149" s="11" t="str">
        <f t="shared" ref="J1149:J1150" si="243">HYPERLINK("http://www.ncbi.nlm.nih.gov/nuccore/NC_004310.3","Brucella suis 1330 genome; accesion number NC_004310")</f>
        <v>Brucella suis 1330 genome; accesion number NC_004310</v>
      </c>
      <c r="K1149" s="8" t="str">
        <f>HYPERLINK("http://www.ncbi.nlm.nih.gov/pubmed/12271122","Paulsen et al. 2002. Proc Natl Acad Sci U S A. 99(20):13148-53")</f>
        <v>Paulsen et al. 2002. Proc Natl Acad Sci U S A. 99(20):13148-53</v>
      </c>
      <c r="L1149" s="3"/>
      <c r="M1149" s="3"/>
      <c r="N1149" s="3"/>
      <c r="O1149" s="3"/>
      <c r="P1149" s="3"/>
      <c r="Q1149" s="3"/>
      <c r="R1149" s="3"/>
      <c r="S1149" s="3"/>
      <c r="T1149" s="3"/>
      <c r="U1149" s="3"/>
      <c r="V1149" s="3"/>
      <c r="W1149" s="3"/>
      <c r="X1149" s="3"/>
      <c r="Y1149" s="3"/>
      <c r="Z1149" s="3"/>
    </row>
    <row r="1150" ht="30.0" customHeight="1">
      <c r="A1150" s="5" t="s">
        <v>3686</v>
      </c>
      <c r="B1150" s="5" t="s">
        <v>3686</v>
      </c>
      <c r="C1150" s="5" t="s">
        <v>3687</v>
      </c>
      <c r="D1150" s="6"/>
      <c r="E1150" s="5">
        <v>1164751.0</v>
      </c>
      <c r="F1150" s="5">
        <v>1165065.0</v>
      </c>
      <c r="G1150" s="5"/>
      <c r="H1150" s="5" t="s">
        <v>3688</v>
      </c>
      <c r="I1150" s="5"/>
      <c r="J1150" s="11" t="str">
        <f t="shared" si="243"/>
        <v>Brucella suis 1330 genome; accesion number NC_004310</v>
      </c>
      <c r="K1150" s="11" t="str">
        <f>HYPERLINK("http://www.ncbi.nlm.nih.gov/nuccore/17986284","Brucella melitensis 16M accession number NC_003317")</f>
        <v>Brucella melitensis 16M accession number NC_003317</v>
      </c>
      <c r="L1150" s="3"/>
      <c r="M1150" s="3"/>
      <c r="N1150" s="3"/>
      <c r="O1150" s="3"/>
      <c r="P1150" s="3"/>
      <c r="Q1150" s="3"/>
      <c r="R1150" s="3"/>
      <c r="S1150" s="3"/>
      <c r="T1150" s="3"/>
      <c r="U1150" s="3"/>
      <c r="V1150" s="3"/>
      <c r="W1150" s="3"/>
      <c r="X1150" s="3"/>
      <c r="Y1150" s="3"/>
      <c r="Z1150" s="3"/>
    </row>
    <row r="1151" ht="30.0" customHeight="1">
      <c r="A1151" s="5" t="s">
        <v>3689</v>
      </c>
      <c r="B1151" s="5" t="s">
        <v>3689</v>
      </c>
      <c r="C1151" s="5" t="s">
        <v>3690</v>
      </c>
      <c r="D1151" s="6"/>
      <c r="E1151" s="5">
        <v>1165510.0</v>
      </c>
      <c r="F1151" s="5">
        <v>1165977.0</v>
      </c>
      <c r="G1151" s="5"/>
      <c r="H1151" s="5" t="s">
        <v>3691</v>
      </c>
      <c r="I1151" s="5" t="s">
        <v>3692</v>
      </c>
      <c r="J1151" s="7" t="str">
        <f t="shared" ref="J1151:J1164" si="244">HYPERLINK("http://www.ncbi.nlm.nih.gov/pubmed/?term=16299333","Chain et al. 2005. Infect Immun. 73:8353-61")</f>
        <v>Chain et al. 2005. Infect Immun. 73:8353-61</v>
      </c>
      <c r="K1151" s="8" t="str">
        <f t="shared" ref="K1151:K1164" si="245">HYPERLINK("http://www.ncbi.nlm.nih.gov/nuccore/NC_007618","Brucella abortus 2308; accesion number NC_007618")</f>
        <v>Brucella abortus 2308; accesion number NC_007618</v>
      </c>
      <c r="L1151" s="3"/>
      <c r="M1151" s="3"/>
      <c r="N1151" s="3"/>
      <c r="O1151" s="3"/>
      <c r="P1151" s="3"/>
      <c r="Q1151" s="3"/>
      <c r="R1151" s="3"/>
      <c r="S1151" s="3"/>
      <c r="T1151" s="3"/>
      <c r="U1151" s="3"/>
      <c r="V1151" s="3"/>
      <c r="W1151" s="3"/>
      <c r="X1151" s="3"/>
      <c r="Y1151" s="3"/>
      <c r="Z1151" s="3"/>
    </row>
    <row r="1152" ht="30.0" customHeight="1">
      <c r="A1152" s="5" t="s">
        <v>3693</v>
      </c>
      <c r="B1152" s="5" t="s">
        <v>3693</v>
      </c>
      <c r="C1152" s="5" t="s">
        <v>3694</v>
      </c>
      <c r="D1152" s="6"/>
      <c r="E1152" s="5">
        <v>1165981.0</v>
      </c>
      <c r="F1152" s="5">
        <v>1166130.0</v>
      </c>
      <c r="G1152" s="5" t="s">
        <v>35</v>
      </c>
      <c r="H1152" s="5" t="s">
        <v>52</v>
      </c>
      <c r="I1152" s="5"/>
      <c r="J1152" s="7" t="str">
        <f t="shared" si="244"/>
        <v>Chain et al. 2005. Infect Immun. 73:8353-61</v>
      </c>
      <c r="K1152" s="8" t="str">
        <f t="shared" si="245"/>
        <v>Brucella abortus 2308; accesion number NC_007618</v>
      </c>
      <c r="L1152" s="3"/>
      <c r="M1152" s="3"/>
      <c r="N1152" s="3"/>
      <c r="O1152" s="3"/>
      <c r="P1152" s="3"/>
      <c r="Q1152" s="3"/>
      <c r="R1152" s="3"/>
      <c r="S1152" s="3"/>
      <c r="T1152" s="3"/>
      <c r="U1152" s="3"/>
      <c r="V1152" s="3"/>
      <c r="W1152" s="3"/>
      <c r="X1152" s="3"/>
      <c r="Y1152" s="3"/>
      <c r="Z1152" s="3"/>
    </row>
    <row r="1153" ht="30.0" customHeight="1">
      <c r="A1153" s="5" t="s">
        <v>3695</v>
      </c>
      <c r="B1153" s="5" t="s">
        <v>3695</v>
      </c>
      <c r="C1153" s="5" t="s">
        <v>3696</v>
      </c>
      <c r="D1153" s="6"/>
      <c r="E1153" s="5">
        <v>1166108.0</v>
      </c>
      <c r="F1153" s="5">
        <v>1166284.0</v>
      </c>
      <c r="G1153" s="5"/>
      <c r="H1153" s="5" t="s">
        <v>52</v>
      </c>
      <c r="I1153" s="5"/>
      <c r="J1153" s="7" t="str">
        <f t="shared" si="244"/>
        <v>Chain et al. 2005. Infect Immun. 73:8353-61</v>
      </c>
      <c r="K1153" s="8" t="str">
        <f t="shared" si="245"/>
        <v>Brucella abortus 2308; accesion number NC_007618</v>
      </c>
      <c r="L1153" s="3"/>
      <c r="M1153" s="3"/>
      <c r="N1153" s="3"/>
      <c r="O1153" s="3"/>
      <c r="P1153" s="3"/>
      <c r="Q1153" s="3"/>
      <c r="R1153" s="3"/>
      <c r="S1153" s="3"/>
      <c r="T1153" s="3"/>
      <c r="U1153" s="3"/>
      <c r="V1153" s="3"/>
      <c r="W1153" s="3"/>
      <c r="X1153" s="3"/>
      <c r="Y1153" s="3"/>
      <c r="Z1153" s="3"/>
    </row>
    <row r="1154" ht="30.0" customHeight="1">
      <c r="A1154" s="5" t="s">
        <v>3697</v>
      </c>
      <c r="B1154" s="5" t="s">
        <v>3697</v>
      </c>
      <c r="C1154" s="5" t="s">
        <v>3698</v>
      </c>
      <c r="D1154" s="6"/>
      <c r="E1154" s="5">
        <v>1166861.0</v>
      </c>
      <c r="F1154" s="5">
        <v>1168273.0</v>
      </c>
      <c r="G1154" s="5" t="s">
        <v>35</v>
      </c>
      <c r="H1154" s="5" t="s">
        <v>541</v>
      </c>
      <c r="I1154" s="5"/>
      <c r="J1154" s="7" t="str">
        <f t="shared" si="244"/>
        <v>Chain et al. 2005. Infect Immun. 73:8353-61</v>
      </c>
      <c r="K1154" s="8" t="str">
        <f t="shared" si="245"/>
        <v>Brucella abortus 2308; accesion number NC_007618</v>
      </c>
      <c r="L1154" s="3"/>
      <c r="M1154" s="3"/>
      <c r="N1154" s="3"/>
      <c r="O1154" s="3"/>
      <c r="P1154" s="3"/>
      <c r="Q1154" s="3"/>
      <c r="R1154" s="3"/>
      <c r="S1154" s="3"/>
      <c r="T1154" s="3"/>
      <c r="U1154" s="3"/>
      <c r="V1154" s="3"/>
      <c r="W1154" s="3"/>
      <c r="X1154" s="3"/>
      <c r="Y1154" s="3"/>
      <c r="Z1154" s="3"/>
    </row>
    <row r="1155" ht="30.0" customHeight="1">
      <c r="A1155" s="5" t="s">
        <v>3699</v>
      </c>
      <c r="B1155" s="5" t="s">
        <v>3699</v>
      </c>
      <c r="C1155" s="5" t="s">
        <v>3700</v>
      </c>
      <c r="D1155" s="6"/>
      <c r="E1155" s="5">
        <v>1168424.0</v>
      </c>
      <c r="F1155" s="5">
        <v>1169956.0</v>
      </c>
      <c r="G1155" s="5"/>
      <c r="H1155" s="5" t="s">
        <v>76</v>
      </c>
      <c r="I1155" s="5"/>
      <c r="J1155" s="7" t="str">
        <f t="shared" si="244"/>
        <v>Chain et al. 2005. Infect Immun. 73:8353-61</v>
      </c>
      <c r="K1155" s="8" t="str">
        <f t="shared" si="245"/>
        <v>Brucella abortus 2308; accesion number NC_007618</v>
      </c>
      <c r="L1155" s="3"/>
      <c r="M1155" s="3"/>
      <c r="N1155" s="3"/>
      <c r="O1155" s="3"/>
      <c r="P1155" s="3"/>
      <c r="Q1155" s="3"/>
      <c r="R1155" s="3"/>
      <c r="S1155" s="3"/>
      <c r="T1155" s="3"/>
      <c r="U1155" s="3"/>
      <c r="V1155" s="3"/>
      <c r="W1155" s="3"/>
      <c r="X1155" s="3"/>
      <c r="Y1155" s="3"/>
      <c r="Z1155" s="3"/>
    </row>
    <row r="1156" ht="30.0" customHeight="1">
      <c r="A1156" s="5" t="s">
        <v>3701</v>
      </c>
      <c r="B1156" s="5" t="s">
        <v>3701</v>
      </c>
      <c r="C1156" s="5" t="s">
        <v>3702</v>
      </c>
      <c r="D1156" s="6"/>
      <c r="E1156" s="5">
        <v>1170041.0</v>
      </c>
      <c r="F1156" s="5">
        <v>1172044.0</v>
      </c>
      <c r="G1156" s="5"/>
      <c r="H1156" s="5" t="s">
        <v>3703</v>
      </c>
      <c r="I1156" s="5"/>
      <c r="J1156" s="7" t="str">
        <f t="shared" si="244"/>
        <v>Chain et al. 2005. Infect Immun. 73:8353-61</v>
      </c>
      <c r="K1156" s="8" t="str">
        <f t="shared" si="245"/>
        <v>Brucella abortus 2308; accesion number NC_007618</v>
      </c>
      <c r="L1156" s="3"/>
      <c r="M1156" s="3"/>
      <c r="N1156" s="3"/>
      <c r="O1156" s="3"/>
      <c r="P1156" s="3"/>
      <c r="Q1156" s="3"/>
      <c r="R1156" s="3"/>
      <c r="S1156" s="3"/>
      <c r="T1156" s="3"/>
      <c r="U1156" s="3"/>
      <c r="V1156" s="3"/>
      <c r="W1156" s="3"/>
      <c r="X1156" s="3"/>
      <c r="Y1156" s="3"/>
      <c r="Z1156" s="3"/>
    </row>
    <row r="1157" ht="30.0" customHeight="1">
      <c r="A1157" s="5" t="s">
        <v>3704</v>
      </c>
      <c r="B1157" s="5" t="s">
        <v>3705</v>
      </c>
      <c r="C1157" s="5" t="s">
        <v>3706</v>
      </c>
      <c r="D1157" s="6"/>
      <c r="E1157" s="5">
        <v>1172105.0</v>
      </c>
      <c r="F1157" s="5">
        <v>1174243.0</v>
      </c>
      <c r="G1157" s="5"/>
      <c r="H1157" s="5" t="s">
        <v>3707</v>
      </c>
      <c r="I1157" s="5" t="s">
        <v>3708</v>
      </c>
      <c r="J1157" s="7" t="str">
        <f t="shared" si="244"/>
        <v>Chain et al. 2005. Infect Immun. 73:8353-61</v>
      </c>
      <c r="K1157" s="8" t="str">
        <f t="shared" si="245"/>
        <v>Brucella abortus 2308; accesion number NC_007618</v>
      </c>
      <c r="L1157" s="3"/>
      <c r="M1157" s="3"/>
      <c r="N1157" s="3"/>
      <c r="O1157" s="3"/>
      <c r="P1157" s="3"/>
      <c r="Q1157" s="3"/>
      <c r="R1157" s="3"/>
      <c r="S1157" s="3"/>
      <c r="T1157" s="3"/>
      <c r="U1157" s="3"/>
      <c r="V1157" s="3"/>
      <c r="W1157" s="3"/>
      <c r="X1157" s="3"/>
      <c r="Y1157" s="3"/>
      <c r="Z1157" s="3"/>
    </row>
    <row r="1158" ht="30.0" customHeight="1">
      <c r="A1158" s="5" t="s">
        <v>3709</v>
      </c>
      <c r="B1158" s="5" t="s">
        <v>3709</v>
      </c>
      <c r="C1158" s="5" t="s">
        <v>3710</v>
      </c>
      <c r="D1158" s="6"/>
      <c r="E1158" s="5">
        <v>1174350.0</v>
      </c>
      <c r="F1158" s="5">
        <v>1174781.0</v>
      </c>
      <c r="G1158" s="5" t="s">
        <v>35</v>
      </c>
      <c r="H1158" s="5" t="s">
        <v>52</v>
      </c>
      <c r="I1158" s="5"/>
      <c r="J1158" s="7" t="str">
        <f t="shared" si="244"/>
        <v>Chain et al. 2005. Infect Immun. 73:8353-61</v>
      </c>
      <c r="K1158" s="8" t="str">
        <f t="shared" si="245"/>
        <v>Brucella abortus 2308; accesion number NC_007618</v>
      </c>
      <c r="L1158" s="3"/>
      <c r="M1158" s="3"/>
      <c r="N1158" s="3"/>
      <c r="O1158" s="3"/>
      <c r="P1158" s="3"/>
      <c r="Q1158" s="3"/>
      <c r="R1158" s="3"/>
      <c r="S1158" s="3"/>
      <c r="T1158" s="3"/>
      <c r="U1158" s="3"/>
      <c r="V1158" s="3"/>
      <c r="W1158" s="3"/>
      <c r="X1158" s="3"/>
      <c r="Y1158" s="3"/>
      <c r="Z1158" s="3"/>
    </row>
    <row r="1159" ht="30.0" customHeight="1">
      <c r="A1159" s="5" t="s">
        <v>3711</v>
      </c>
      <c r="B1159" s="5" t="s">
        <v>3711</v>
      </c>
      <c r="C1159" s="5" t="s">
        <v>3712</v>
      </c>
      <c r="D1159" s="6"/>
      <c r="E1159" s="5">
        <v>1174899.0</v>
      </c>
      <c r="F1159" s="5">
        <v>1176947.0</v>
      </c>
      <c r="G1159" s="5" t="s">
        <v>35</v>
      </c>
      <c r="H1159" s="5" t="s">
        <v>52</v>
      </c>
      <c r="I1159" s="5"/>
      <c r="J1159" s="7" t="str">
        <f t="shared" si="244"/>
        <v>Chain et al. 2005. Infect Immun. 73:8353-61</v>
      </c>
      <c r="K1159" s="8" t="str">
        <f t="shared" si="245"/>
        <v>Brucella abortus 2308; accesion number NC_007618</v>
      </c>
      <c r="L1159" s="3"/>
      <c r="M1159" s="3"/>
      <c r="N1159" s="3"/>
      <c r="O1159" s="3"/>
      <c r="P1159" s="3"/>
      <c r="Q1159" s="3"/>
      <c r="R1159" s="3"/>
      <c r="S1159" s="3"/>
      <c r="T1159" s="3"/>
      <c r="U1159" s="3"/>
      <c r="V1159" s="3"/>
      <c r="W1159" s="3"/>
      <c r="X1159" s="3"/>
      <c r="Y1159" s="3"/>
      <c r="Z1159" s="3"/>
    </row>
    <row r="1160" ht="30.0" customHeight="1">
      <c r="A1160" s="5" t="s">
        <v>3713</v>
      </c>
      <c r="B1160" s="5" t="s">
        <v>3713</v>
      </c>
      <c r="C1160" s="5" t="s">
        <v>3714</v>
      </c>
      <c r="D1160" s="6"/>
      <c r="E1160" s="5">
        <v>1176988.0</v>
      </c>
      <c r="F1160" s="5">
        <v>1177140.0</v>
      </c>
      <c r="G1160" s="5" t="s">
        <v>35</v>
      </c>
      <c r="H1160" s="5" t="s">
        <v>52</v>
      </c>
      <c r="I1160" s="5"/>
      <c r="J1160" s="7" t="str">
        <f t="shared" si="244"/>
        <v>Chain et al. 2005. Infect Immun. 73:8353-61</v>
      </c>
      <c r="K1160" s="8" t="str">
        <f t="shared" si="245"/>
        <v>Brucella abortus 2308; accesion number NC_007618</v>
      </c>
      <c r="L1160" s="3"/>
      <c r="M1160" s="3"/>
      <c r="N1160" s="3"/>
      <c r="O1160" s="3"/>
      <c r="P1160" s="3"/>
      <c r="Q1160" s="3"/>
      <c r="R1160" s="3"/>
      <c r="S1160" s="3"/>
      <c r="T1160" s="3"/>
      <c r="U1160" s="3"/>
      <c r="V1160" s="3"/>
      <c r="W1160" s="3"/>
      <c r="X1160" s="3"/>
      <c r="Y1160" s="3"/>
      <c r="Z1160" s="3"/>
    </row>
    <row r="1161" ht="30.0" customHeight="1">
      <c r="A1161" s="5" t="s">
        <v>3715</v>
      </c>
      <c r="B1161" s="5" t="s">
        <v>3715</v>
      </c>
      <c r="C1161" s="5" t="s">
        <v>3716</v>
      </c>
      <c r="D1161" s="6"/>
      <c r="E1161" s="5">
        <v>1177184.0</v>
      </c>
      <c r="F1161" s="5">
        <v>1178173.0</v>
      </c>
      <c r="G1161" s="5" t="s">
        <v>35</v>
      </c>
      <c r="H1161" s="5" t="s">
        <v>3717</v>
      </c>
      <c r="I1161" s="5"/>
      <c r="J1161" s="7" t="str">
        <f t="shared" si="244"/>
        <v>Chain et al. 2005. Infect Immun. 73:8353-61</v>
      </c>
      <c r="K1161" s="8" t="str">
        <f t="shared" si="245"/>
        <v>Brucella abortus 2308; accesion number NC_007618</v>
      </c>
      <c r="L1161" s="3"/>
      <c r="M1161" s="3"/>
      <c r="N1161" s="3"/>
      <c r="O1161" s="3"/>
      <c r="P1161" s="3"/>
      <c r="Q1161" s="3"/>
      <c r="R1161" s="3"/>
      <c r="S1161" s="3"/>
      <c r="T1161" s="3"/>
      <c r="U1161" s="3"/>
      <c r="V1161" s="3"/>
      <c r="W1161" s="3"/>
      <c r="X1161" s="3"/>
      <c r="Y1161" s="3"/>
      <c r="Z1161" s="3"/>
    </row>
    <row r="1162" ht="30.0" customHeight="1">
      <c r="A1162" s="5" t="s">
        <v>3718</v>
      </c>
      <c r="B1162" s="5" t="s">
        <v>3719</v>
      </c>
      <c r="C1162" s="5" t="s">
        <v>3720</v>
      </c>
      <c r="D1162" s="6"/>
      <c r="E1162" s="5">
        <v>1178319.0</v>
      </c>
      <c r="F1162" s="5">
        <v>1179152.0</v>
      </c>
      <c r="G1162" s="5" t="s">
        <v>35</v>
      </c>
      <c r="H1162" s="5" t="s">
        <v>3721</v>
      </c>
      <c r="I1162" s="5" t="s">
        <v>3722</v>
      </c>
      <c r="J1162" s="7" t="str">
        <f t="shared" si="244"/>
        <v>Chain et al. 2005. Infect Immun. 73:8353-61</v>
      </c>
      <c r="K1162" s="8" t="str">
        <f t="shared" si="245"/>
        <v>Brucella abortus 2308; accesion number NC_007618</v>
      </c>
      <c r="L1162" s="3"/>
      <c r="M1162" s="3"/>
      <c r="N1162" s="3"/>
      <c r="O1162" s="3"/>
      <c r="P1162" s="3"/>
      <c r="Q1162" s="3"/>
      <c r="R1162" s="3"/>
      <c r="S1162" s="3"/>
      <c r="T1162" s="3"/>
      <c r="U1162" s="3"/>
      <c r="V1162" s="3"/>
      <c r="W1162" s="3"/>
      <c r="X1162" s="3"/>
      <c r="Y1162" s="3"/>
      <c r="Z1162" s="3"/>
    </row>
    <row r="1163" ht="30.0" customHeight="1">
      <c r="A1163" s="5" t="s">
        <v>3723</v>
      </c>
      <c r="B1163" s="5" t="s">
        <v>3723</v>
      </c>
      <c r="C1163" s="5" t="s">
        <v>3724</v>
      </c>
      <c r="D1163" s="6"/>
      <c r="E1163" s="5">
        <v>1179149.0</v>
      </c>
      <c r="F1163" s="5">
        <v>1179979.0</v>
      </c>
      <c r="G1163" s="5" t="s">
        <v>35</v>
      </c>
      <c r="H1163" s="5" t="s">
        <v>488</v>
      </c>
      <c r="I1163" s="5"/>
      <c r="J1163" s="7" t="str">
        <f t="shared" si="244"/>
        <v>Chain et al. 2005. Infect Immun. 73:8353-61</v>
      </c>
      <c r="K1163" s="8" t="str">
        <f t="shared" si="245"/>
        <v>Brucella abortus 2308; accesion number NC_007618</v>
      </c>
      <c r="L1163" s="3"/>
      <c r="M1163" s="3"/>
      <c r="N1163" s="3"/>
      <c r="O1163" s="3"/>
      <c r="P1163" s="3"/>
      <c r="Q1163" s="3"/>
      <c r="R1163" s="3"/>
      <c r="S1163" s="3"/>
      <c r="T1163" s="3"/>
      <c r="U1163" s="3"/>
      <c r="V1163" s="3"/>
      <c r="W1163" s="3"/>
      <c r="X1163" s="3"/>
      <c r="Y1163" s="3"/>
      <c r="Z1163" s="3"/>
    </row>
    <row r="1164" ht="30.0" customHeight="1">
      <c r="A1164" s="5" t="s">
        <v>3725</v>
      </c>
      <c r="B1164" s="5" t="s">
        <v>3725</v>
      </c>
      <c r="C1164" s="5" t="s">
        <v>3726</v>
      </c>
      <c r="D1164" s="6"/>
      <c r="E1164" s="5">
        <v>1180159.0</v>
      </c>
      <c r="F1164" s="5">
        <v>1180743.0</v>
      </c>
      <c r="G1164" s="5"/>
      <c r="H1164" s="5" t="s">
        <v>52</v>
      </c>
      <c r="I1164" s="5"/>
      <c r="J1164" s="7" t="str">
        <f t="shared" si="244"/>
        <v>Chain et al. 2005. Infect Immun. 73:8353-61</v>
      </c>
      <c r="K1164" s="8" t="str">
        <f t="shared" si="245"/>
        <v>Brucella abortus 2308; accesion number NC_007618</v>
      </c>
      <c r="L1164" s="3"/>
      <c r="M1164" s="3"/>
      <c r="N1164" s="3"/>
      <c r="O1164" s="3"/>
      <c r="P1164" s="3"/>
      <c r="Q1164" s="3"/>
      <c r="R1164" s="3"/>
      <c r="S1164" s="3"/>
      <c r="T1164" s="3"/>
      <c r="U1164" s="3"/>
      <c r="V1164" s="3"/>
      <c r="W1164" s="3"/>
      <c r="X1164" s="3"/>
      <c r="Y1164" s="3"/>
      <c r="Z1164" s="3"/>
    </row>
    <row r="1165" ht="30.0" customHeight="1">
      <c r="A1165" s="5" t="s">
        <v>3727</v>
      </c>
      <c r="B1165" s="5" t="s">
        <v>3727</v>
      </c>
      <c r="C1165" s="5" t="s">
        <v>3728</v>
      </c>
      <c r="D1165" s="6"/>
      <c r="E1165" s="5">
        <v>1180832.0</v>
      </c>
      <c r="F1165" s="5">
        <v>1181242.0</v>
      </c>
      <c r="G1165" s="5"/>
      <c r="H1165" s="5" t="s">
        <v>225</v>
      </c>
      <c r="I1165" s="5"/>
      <c r="J1165" s="8" t="str">
        <f>HYPERLINK("http://www.ncbi.nlm.nih.gov/pubmed/?term=20462421","Lamontagne et al. 2010. BMC Genomics. 11:300")</f>
        <v>Lamontagne et al. 2010. BMC Genomics. 11:300</v>
      </c>
      <c r="K1165" s="3"/>
      <c r="L1165" s="3"/>
      <c r="M1165" s="3"/>
      <c r="N1165" s="3"/>
      <c r="O1165" s="3"/>
      <c r="P1165" s="3"/>
      <c r="Q1165" s="3"/>
      <c r="R1165" s="3"/>
      <c r="S1165" s="3"/>
      <c r="T1165" s="3"/>
      <c r="U1165" s="3"/>
      <c r="V1165" s="3"/>
      <c r="W1165" s="3"/>
      <c r="X1165" s="3"/>
      <c r="Y1165" s="3"/>
      <c r="Z1165" s="3"/>
    </row>
    <row r="1166" ht="30.0" customHeight="1">
      <c r="A1166" s="5" t="s">
        <v>3729</v>
      </c>
      <c r="B1166" s="5" t="s">
        <v>3729</v>
      </c>
      <c r="C1166" s="5" t="s">
        <v>3730</v>
      </c>
      <c r="D1166" s="6"/>
      <c r="E1166" s="5">
        <v>1181370.0</v>
      </c>
      <c r="F1166" s="5">
        <v>1182584.0</v>
      </c>
      <c r="G1166" s="5"/>
      <c r="H1166" s="5" t="s">
        <v>3731</v>
      </c>
      <c r="I1166" s="5" t="s">
        <v>3732</v>
      </c>
      <c r="J1166" s="7" t="str">
        <f t="shared" ref="J1166:J1218" si="246">HYPERLINK("http://www.ncbi.nlm.nih.gov/pubmed/?term=16299333","Chain et al. 2005. Infect Immun. 73:8353-61")</f>
        <v>Chain et al. 2005. Infect Immun. 73:8353-61</v>
      </c>
      <c r="K1166" s="8" t="str">
        <f t="shared" ref="K1166:K1218" si="247">HYPERLINK("http://www.ncbi.nlm.nih.gov/nuccore/NC_007618","Brucella abortus 2308; accesion number NC_007618")</f>
        <v>Brucella abortus 2308; accesion number NC_007618</v>
      </c>
      <c r="L1166" s="3"/>
      <c r="M1166" s="3"/>
      <c r="N1166" s="3"/>
      <c r="O1166" s="3"/>
      <c r="P1166" s="3"/>
      <c r="Q1166" s="3"/>
      <c r="R1166" s="3"/>
      <c r="S1166" s="3"/>
      <c r="T1166" s="3"/>
      <c r="U1166" s="3"/>
      <c r="V1166" s="3"/>
      <c r="W1166" s="3"/>
      <c r="X1166" s="3"/>
      <c r="Y1166" s="3"/>
      <c r="Z1166" s="3"/>
    </row>
    <row r="1167" ht="30.0" customHeight="1">
      <c r="A1167" s="5" t="s">
        <v>3733</v>
      </c>
      <c r="B1167" s="5" t="s">
        <v>3733</v>
      </c>
      <c r="C1167" s="5" t="s">
        <v>3734</v>
      </c>
      <c r="D1167" s="6"/>
      <c r="E1167" s="5">
        <v>1182806.0</v>
      </c>
      <c r="F1167" s="5">
        <v>1184251.0</v>
      </c>
      <c r="G1167" s="5"/>
      <c r="H1167" s="5" t="s">
        <v>3735</v>
      </c>
      <c r="I1167" s="5"/>
      <c r="J1167" s="7" t="str">
        <f t="shared" si="246"/>
        <v>Chain et al. 2005. Infect Immun. 73:8353-61</v>
      </c>
      <c r="K1167" s="8" t="str">
        <f t="shared" si="247"/>
        <v>Brucella abortus 2308; accesion number NC_007618</v>
      </c>
      <c r="L1167" s="3"/>
      <c r="M1167" s="3"/>
      <c r="N1167" s="3"/>
      <c r="O1167" s="3"/>
      <c r="P1167" s="3"/>
      <c r="Q1167" s="3"/>
      <c r="R1167" s="3"/>
      <c r="S1167" s="3"/>
      <c r="T1167" s="3"/>
      <c r="U1167" s="3"/>
      <c r="V1167" s="3"/>
      <c r="W1167" s="3"/>
      <c r="X1167" s="3"/>
      <c r="Y1167" s="3"/>
      <c r="Z1167" s="3"/>
    </row>
    <row r="1168" ht="30.0" customHeight="1">
      <c r="A1168" s="5" t="s">
        <v>3736</v>
      </c>
      <c r="B1168" s="5" t="s">
        <v>3737</v>
      </c>
      <c r="C1168" s="5" t="s">
        <v>3738</v>
      </c>
      <c r="D1168" s="6"/>
      <c r="E1168" s="5">
        <v>1184403.0</v>
      </c>
      <c r="F1168" s="5">
        <v>1187060.0</v>
      </c>
      <c r="G1168" s="5" t="s">
        <v>35</v>
      </c>
      <c r="H1168" s="5" t="s">
        <v>3739</v>
      </c>
      <c r="I1168" s="5" t="s">
        <v>3740</v>
      </c>
      <c r="J1168" s="7" t="str">
        <f t="shared" si="246"/>
        <v>Chain et al. 2005. Infect Immun. 73:8353-61</v>
      </c>
      <c r="K1168" s="8" t="str">
        <f t="shared" si="247"/>
        <v>Brucella abortus 2308; accesion number NC_007618</v>
      </c>
      <c r="L1168" s="3"/>
      <c r="M1168" s="3"/>
      <c r="N1168" s="3"/>
      <c r="O1168" s="3"/>
      <c r="P1168" s="3"/>
      <c r="Q1168" s="3"/>
      <c r="R1168" s="3"/>
      <c r="S1168" s="3"/>
      <c r="T1168" s="3"/>
      <c r="U1168" s="3"/>
      <c r="V1168" s="3"/>
      <c r="W1168" s="3"/>
      <c r="X1168" s="3"/>
      <c r="Y1168" s="3"/>
      <c r="Z1168" s="3"/>
    </row>
    <row r="1169" ht="30.0" customHeight="1">
      <c r="A1169" s="5" t="s">
        <v>3741</v>
      </c>
      <c r="B1169" s="5" t="s">
        <v>3742</v>
      </c>
      <c r="C1169" s="5" t="s">
        <v>3743</v>
      </c>
      <c r="D1169" s="6"/>
      <c r="E1169" s="5">
        <v>1187453.0</v>
      </c>
      <c r="F1169" s="5">
        <v>1188538.0</v>
      </c>
      <c r="G1169" s="5" t="s">
        <v>35</v>
      </c>
      <c r="H1169" s="5" t="s">
        <v>3744</v>
      </c>
      <c r="I1169" s="5" t="s">
        <v>3745</v>
      </c>
      <c r="J1169" s="7" t="str">
        <f t="shared" si="246"/>
        <v>Chain et al. 2005. Infect Immun. 73:8353-61</v>
      </c>
      <c r="K1169" s="8" t="str">
        <f t="shared" si="247"/>
        <v>Brucella abortus 2308; accesion number NC_007618</v>
      </c>
      <c r="L1169" s="3"/>
      <c r="M1169" s="3"/>
      <c r="N1169" s="3"/>
      <c r="O1169" s="3"/>
      <c r="P1169" s="3"/>
      <c r="Q1169" s="3"/>
      <c r="R1169" s="3"/>
      <c r="S1169" s="3"/>
      <c r="T1169" s="3"/>
      <c r="U1169" s="3"/>
      <c r="V1169" s="3"/>
      <c r="W1169" s="3"/>
      <c r="X1169" s="3"/>
      <c r="Y1169" s="3"/>
      <c r="Z1169" s="3"/>
    </row>
    <row r="1170" ht="30.0" customHeight="1">
      <c r="A1170" s="5" t="s">
        <v>3746</v>
      </c>
      <c r="B1170" s="5" t="s">
        <v>3746</v>
      </c>
      <c r="C1170" s="5" t="s">
        <v>3747</v>
      </c>
      <c r="D1170" s="6"/>
      <c r="E1170" s="5">
        <v>1188708.0</v>
      </c>
      <c r="F1170" s="5">
        <v>1188833.0</v>
      </c>
      <c r="G1170" s="5" t="s">
        <v>35</v>
      </c>
      <c r="H1170" s="5" t="s">
        <v>52</v>
      </c>
      <c r="I1170" s="5"/>
      <c r="J1170" s="7" t="str">
        <f t="shared" si="246"/>
        <v>Chain et al. 2005. Infect Immun. 73:8353-61</v>
      </c>
      <c r="K1170" s="8" t="str">
        <f t="shared" si="247"/>
        <v>Brucella abortus 2308; accesion number NC_007618</v>
      </c>
      <c r="L1170" s="3"/>
      <c r="M1170" s="3"/>
      <c r="N1170" s="3"/>
      <c r="O1170" s="3"/>
      <c r="P1170" s="3"/>
      <c r="Q1170" s="3"/>
      <c r="R1170" s="3"/>
      <c r="S1170" s="3"/>
      <c r="T1170" s="3"/>
      <c r="U1170" s="3"/>
      <c r="V1170" s="3"/>
      <c r="W1170" s="3"/>
      <c r="X1170" s="3"/>
      <c r="Y1170" s="3"/>
      <c r="Z1170" s="3"/>
    </row>
    <row r="1171" ht="30.0" customHeight="1">
      <c r="A1171" s="5" t="s">
        <v>3748</v>
      </c>
      <c r="B1171" s="5" t="s">
        <v>3748</v>
      </c>
      <c r="C1171" s="5" t="s">
        <v>3749</v>
      </c>
      <c r="D1171" s="6"/>
      <c r="E1171" s="5">
        <v>1188869.0</v>
      </c>
      <c r="F1171" s="5">
        <v>1189531.0</v>
      </c>
      <c r="G1171" s="5" t="s">
        <v>35</v>
      </c>
      <c r="H1171" s="5" t="s">
        <v>3750</v>
      </c>
      <c r="I1171" s="5"/>
      <c r="J1171" s="7" t="str">
        <f t="shared" si="246"/>
        <v>Chain et al. 2005. Infect Immun. 73:8353-61</v>
      </c>
      <c r="K1171" s="8" t="str">
        <f t="shared" si="247"/>
        <v>Brucella abortus 2308; accesion number NC_007618</v>
      </c>
      <c r="L1171" s="3"/>
      <c r="M1171" s="3"/>
      <c r="N1171" s="3"/>
      <c r="O1171" s="3"/>
      <c r="P1171" s="3"/>
      <c r="Q1171" s="3"/>
      <c r="R1171" s="3"/>
      <c r="S1171" s="3"/>
      <c r="T1171" s="3"/>
      <c r="U1171" s="3"/>
      <c r="V1171" s="3"/>
      <c r="W1171" s="3"/>
      <c r="X1171" s="3"/>
      <c r="Y1171" s="3"/>
      <c r="Z1171" s="3"/>
    </row>
    <row r="1172" ht="30.0" customHeight="1">
      <c r="A1172" s="5" t="s">
        <v>3751</v>
      </c>
      <c r="B1172" s="5" t="s">
        <v>3751</v>
      </c>
      <c r="C1172" s="5" t="s">
        <v>3752</v>
      </c>
      <c r="D1172" s="6"/>
      <c r="E1172" s="5">
        <v>1189618.0</v>
      </c>
      <c r="F1172" s="5">
        <v>1190202.0</v>
      </c>
      <c r="G1172" s="5" t="s">
        <v>35</v>
      </c>
      <c r="H1172" s="5" t="s">
        <v>3753</v>
      </c>
      <c r="I1172" s="5"/>
      <c r="J1172" s="7" t="str">
        <f t="shared" si="246"/>
        <v>Chain et al. 2005. Infect Immun. 73:8353-61</v>
      </c>
      <c r="K1172" s="8" t="str">
        <f t="shared" si="247"/>
        <v>Brucella abortus 2308; accesion number NC_007618</v>
      </c>
      <c r="L1172" s="3"/>
      <c r="M1172" s="3"/>
      <c r="N1172" s="3"/>
      <c r="O1172" s="3"/>
      <c r="P1172" s="3"/>
      <c r="Q1172" s="3"/>
      <c r="R1172" s="3"/>
      <c r="S1172" s="3"/>
      <c r="T1172" s="3"/>
      <c r="U1172" s="3"/>
      <c r="V1172" s="3"/>
      <c r="W1172" s="3"/>
      <c r="X1172" s="3"/>
      <c r="Y1172" s="3"/>
      <c r="Z1172" s="3"/>
    </row>
    <row r="1173" ht="30.0" customHeight="1">
      <c r="A1173" s="5" t="s">
        <v>3754</v>
      </c>
      <c r="B1173" s="5" t="s">
        <v>3754</v>
      </c>
      <c r="C1173" s="5" t="s">
        <v>3755</v>
      </c>
      <c r="D1173" s="6"/>
      <c r="E1173" s="5">
        <v>1190326.0</v>
      </c>
      <c r="F1173" s="5">
        <v>1191639.0</v>
      </c>
      <c r="G1173" s="5" t="s">
        <v>35</v>
      </c>
      <c r="H1173" s="5" t="s">
        <v>3756</v>
      </c>
      <c r="I1173" s="5"/>
      <c r="J1173" s="7" t="str">
        <f t="shared" si="246"/>
        <v>Chain et al. 2005. Infect Immun. 73:8353-61</v>
      </c>
      <c r="K1173" s="8" t="str">
        <f t="shared" si="247"/>
        <v>Brucella abortus 2308; accesion number NC_007618</v>
      </c>
      <c r="L1173" s="3"/>
      <c r="M1173" s="3"/>
      <c r="N1173" s="3"/>
      <c r="O1173" s="3"/>
      <c r="P1173" s="3"/>
      <c r="Q1173" s="3"/>
      <c r="R1173" s="3"/>
      <c r="S1173" s="3"/>
      <c r="T1173" s="3"/>
      <c r="U1173" s="3"/>
      <c r="V1173" s="3"/>
      <c r="W1173" s="3"/>
      <c r="X1173" s="3"/>
      <c r="Y1173" s="3"/>
      <c r="Z1173" s="3"/>
    </row>
    <row r="1174" ht="30.0" customHeight="1">
      <c r="A1174" s="5" t="s">
        <v>3757</v>
      </c>
      <c r="B1174" s="5" t="s">
        <v>3757</v>
      </c>
      <c r="C1174" s="5" t="s">
        <v>3758</v>
      </c>
      <c r="D1174" s="6"/>
      <c r="E1174" s="5">
        <v>1191786.0</v>
      </c>
      <c r="F1174" s="5">
        <v>1193210.0</v>
      </c>
      <c r="G1174" s="5" t="s">
        <v>35</v>
      </c>
      <c r="H1174" s="5" t="s">
        <v>1951</v>
      </c>
      <c r="I1174" s="5"/>
      <c r="J1174" s="7" t="str">
        <f t="shared" si="246"/>
        <v>Chain et al. 2005. Infect Immun. 73:8353-61</v>
      </c>
      <c r="K1174" s="8" t="str">
        <f t="shared" si="247"/>
        <v>Brucella abortus 2308; accesion number NC_007618</v>
      </c>
      <c r="L1174" s="3"/>
      <c r="M1174" s="3"/>
      <c r="N1174" s="3"/>
      <c r="O1174" s="3"/>
      <c r="P1174" s="3"/>
      <c r="Q1174" s="3"/>
      <c r="R1174" s="3"/>
      <c r="S1174" s="3"/>
      <c r="T1174" s="3"/>
      <c r="U1174" s="3"/>
      <c r="V1174" s="3"/>
      <c r="W1174" s="3"/>
      <c r="X1174" s="3"/>
      <c r="Y1174" s="3"/>
      <c r="Z1174" s="3"/>
    </row>
    <row r="1175" ht="30.0" customHeight="1">
      <c r="A1175" s="5" t="s">
        <v>3759</v>
      </c>
      <c r="B1175" s="5" t="s">
        <v>3760</v>
      </c>
      <c r="C1175" s="5" t="s">
        <v>3761</v>
      </c>
      <c r="D1175" s="6"/>
      <c r="E1175" s="5">
        <v>1193490.0</v>
      </c>
      <c r="F1175" s="5">
        <v>1193918.0</v>
      </c>
      <c r="G1175" s="5" t="s">
        <v>35</v>
      </c>
      <c r="H1175" s="5" t="s">
        <v>3762</v>
      </c>
      <c r="I1175" s="5" t="s">
        <v>3763</v>
      </c>
      <c r="J1175" s="7" t="str">
        <f t="shared" si="246"/>
        <v>Chain et al. 2005. Infect Immun. 73:8353-61</v>
      </c>
      <c r="K1175" s="8" t="str">
        <f t="shared" si="247"/>
        <v>Brucella abortus 2308; accesion number NC_007618</v>
      </c>
      <c r="L1175" s="3"/>
      <c r="M1175" s="3"/>
      <c r="N1175" s="3"/>
      <c r="O1175" s="3"/>
      <c r="P1175" s="3"/>
      <c r="Q1175" s="3"/>
      <c r="R1175" s="3"/>
      <c r="S1175" s="3"/>
      <c r="T1175" s="3"/>
      <c r="U1175" s="3"/>
      <c r="V1175" s="3"/>
      <c r="W1175" s="3"/>
      <c r="X1175" s="3"/>
      <c r="Y1175" s="3"/>
      <c r="Z1175" s="3"/>
    </row>
    <row r="1176" ht="30.0" customHeight="1">
      <c r="A1176" s="5" t="s">
        <v>3764</v>
      </c>
      <c r="B1176" s="5" t="s">
        <v>3765</v>
      </c>
      <c r="C1176" s="5" t="s">
        <v>3766</v>
      </c>
      <c r="D1176" s="6"/>
      <c r="E1176" s="5">
        <v>1194080.0</v>
      </c>
      <c r="F1176" s="5">
        <v>1195093.0</v>
      </c>
      <c r="G1176" s="5" t="s">
        <v>35</v>
      </c>
      <c r="H1176" s="5" t="s">
        <v>3767</v>
      </c>
      <c r="I1176" s="5" t="s">
        <v>3768</v>
      </c>
      <c r="J1176" s="7" t="str">
        <f t="shared" si="246"/>
        <v>Chain et al. 2005. Infect Immun. 73:8353-61</v>
      </c>
      <c r="K1176" s="8" t="str">
        <f t="shared" si="247"/>
        <v>Brucella abortus 2308; accesion number NC_007618</v>
      </c>
      <c r="L1176" s="3"/>
      <c r="M1176" s="3"/>
      <c r="N1176" s="3"/>
      <c r="O1176" s="3"/>
      <c r="P1176" s="3"/>
      <c r="Q1176" s="3"/>
      <c r="R1176" s="3"/>
      <c r="S1176" s="3"/>
      <c r="T1176" s="3"/>
      <c r="U1176" s="3"/>
      <c r="V1176" s="3"/>
      <c r="W1176" s="3"/>
      <c r="X1176" s="3"/>
      <c r="Y1176" s="3"/>
      <c r="Z1176" s="3"/>
    </row>
    <row r="1177" ht="30.0" customHeight="1">
      <c r="A1177" s="5" t="s">
        <v>3769</v>
      </c>
      <c r="B1177" s="5" t="s">
        <v>3770</v>
      </c>
      <c r="C1177" s="5" t="s">
        <v>3771</v>
      </c>
      <c r="D1177" s="6"/>
      <c r="E1177" s="5">
        <v>1195209.0</v>
      </c>
      <c r="F1177" s="5">
        <v>1195598.0</v>
      </c>
      <c r="G1177" s="5" t="s">
        <v>35</v>
      </c>
      <c r="H1177" s="5" t="s">
        <v>3772</v>
      </c>
      <c r="I1177" s="5" t="s">
        <v>3773</v>
      </c>
      <c r="J1177" s="7" t="str">
        <f t="shared" si="246"/>
        <v>Chain et al. 2005. Infect Immun. 73:8353-61</v>
      </c>
      <c r="K1177" s="8" t="str">
        <f t="shared" si="247"/>
        <v>Brucella abortus 2308; accesion number NC_007618</v>
      </c>
      <c r="L1177" s="3"/>
      <c r="M1177" s="3"/>
      <c r="N1177" s="3"/>
      <c r="O1177" s="3"/>
      <c r="P1177" s="3"/>
      <c r="Q1177" s="3"/>
      <c r="R1177" s="3"/>
      <c r="S1177" s="3"/>
      <c r="T1177" s="3"/>
      <c r="U1177" s="3"/>
      <c r="V1177" s="3"/>
      <c r="W1177" s="3"/>
      <c r="X1177" s="3"/>
      <c r="Y1177" s="3"/>
      <c r="Z1177" s="3"/>
    </row>
    <row r="1178" ht="30.0" customHeight="1">
      <c r="A1178" s="5" t="s">
        <v>3774</v>
      </c>
      <c r="B1178" s="5" t="s">
        <v>3775</v>
      </c>
      <c r="C1178" s="5" t="s">
        <v>3776</v>
      </c>
      <c r="D1178" s="6"/>
      <c r="E1178" s="5">
        <v>1195726.0</v>
      </c>
      <c r="F1178" s="5">
        <v>1196094.0</v>
      </c>
      <c r="G1178" s="5" t="s">
        <v>35</v>
      </c>
      <c r="H1178" s="5" t="s">
        <v>3777</v>
      </c>
      <c r="I1178" s="5" t="s">
        <v>3778</v>
      </c>
      <c r="J1178" s="7" t="str">
        <f t="shared" si="246"/>
        <v>Chain et al. 2005. Infect Immun. 73:8353-61</v>
      </c>
      <c r="K1178" s="8" t="str">
        <f t="shared" si="247"/>
        <v>Brucella abortus 2308; accesion number NC_007618</v>
      </c>
      <c r="L1178" s="3"/>
      <c r="M1178" s="3"/>
      <c r="N1178" s="3"/>
      <c r="O1178" s="3"/>
      <c r="P1178" s="3"/>
      <c r="Q1178" s="3"/>
      <c r="R1178" s="3"/>
      <c r="S1178" s="3"/>
      <c r="T1178" s="3"/>
      <c r="U1178" s="3"/>
      <c r="V1178" s="3"/>
      <c r="W1178" s="3"/>
      <c r="X1178" s="3"/>
      <c r="Y1178" s="3"/>
      <c r="Z1178" s="3"/>
    </row>
    <row r="1179" ht="30.0" customHeight="1">
      <c r="A1179" s="5" t="s">
        <v>3779</v>
      </c>
      <c r="B1179" s="5" t="s">
        <v>3780</v>
      </c>
      <c r="C1179" s="5" t="s">
        <v>3781</v>
      </c>
      <c r="D1179" s="6"/>
      <c r="E1179" s="5">
        <v>1196403.0</v>
      </c>
      <c r="F1179" s="5">
        <v>1196987.0</v>
      </c>
      <c r="G1179" s="5" t="s">
        <v>35</v>
      </c>
      <c r="H1179" s="5" t="s">
        <v>2287</v>
      </c>
      <c r="I1179" s="5" t="s">
        <v>3782</v>
      </c>
      <c r="J1179" s="7" t="str">
        <f t="shared" si="246"/>
        <v>Chain et al. 2005. Infect Immun. 73:8353-61</v>
      </c>
      <c r="K1179" s="8" t="str">
        <f t="shared" si="247"/>
        <v>Brucella abortus 2308; accesion number NC_007618</v>
      </c>
      <c r="L1179" s="3"/>
      <c r="M1179" s="3"/>
      <c r="N1179" s="3"/>
      <c r="O1179" s="3"/>
      <c r="P1179" s="3"/>
      <c r="Q1179" s="3"/>
      <c r="R1179" s="3"/>
      <c r="S1179" s="3"/>
      <c r="T1179" s="3"/>
      <c r="U1179" s="3"/>
      <c r="V1179" s="3"/>
      <c r="W1179" s="3"/>
      <c r="X1179" s="3"/>
      <c r="Y1179" s="3"/>
      <c r="Z1179" s="3"/>
    </row>
    <row r="1180" ht="30.0" customHeight="1">
      <c r="A1180" s="5" t="s">
        <v>3783</v>
      </c>
      <c r="B1180" s="5" t="s">
        <v>3784</v>
      </c>
      <c r="C1180" s="5" t="s">
        <v>3785</v>
      </c>
      <c r="D1180" s="6"/>
      <c r="E1180" s="5">
        <v>1196984.0</v>
      </c>
      <c r="F1180" s="5">
        <v>1198324.0</v>
      </c>
      <c r="G1180" s="5" t="s">
        <v>35</v>
      </c>
      <c r="H1180" s="5" t="s">
        <v>3786</v>
      </c>
      <c r="I1180" s="5" t="s">
        <v>3787</v>
      </c>
      <c r="J1180" s="7" t="str">
        <f t="shared" si="246"/>
        <v>Chain et al. 2005. Infect Immun. 73:8353-61</v>
      </c>
      <c r="K1180" s="8" t="str">
        <f t="shared" si="247"/>
        <v>Brucella abortus 2308; accesion number NC_007618</v>
      </c>
      <c r="L1180" s="3"/>
      <c r="M1180" s="3"/>
      <c r="N1180" s="3"/>
      <c r="O1180" s="3"/>
      <c r="P1180" s="3"/>
      <c r="Q1180" s="3"/>
      <c r="R1180" s="3"/>
      <c r="S1180" s="3"/>
      <c r="T1180" s="3"/>
      <c r="U1180" s="3"/>
      <c r="V1180" s="3"/>
      <c r="W1180" s="3"/>
      <c r="X1180" s="3"/>
      <c r="Y1180" s="3"/>
      <c r="Z1180" s="3"/>
    </row>
    <row r="1181" ht="30.0" customHeight="1">
      <c r="A1181" s="5" t="s">
        <v>3788</v>
      </c>
      <c r="B1181" s="5" t="s">
        <v>3789</v>
      </c>
      <c r="C1181" s="5" t="s">
        <v>3790</v>
      </c>
      <c r="D1181" s="6"/>
      <c r="E1181" s="5">
        <v>1198485.0</v>
      </c>
      <c r="F1181" s="5">
        <v>1198955.0</v>
      </c>
      <c r="G1181" s="5" t="s">
        <v>35</v>
      </c>
      <c r="H1181" s="5" t="s">
        <v>3791</v>
      </c>
      <c r="I1181" s="5" t="s">
        <v>3792</v>
      </c>
      <c r="J1181" s="7" t="str">
        <f t="shared" si="246"/>
        <v>Chain et al. 2005. Infect Immun. 73:8353-61</v>
      </c>
      <c r="K1181" s="8" t="str">
        <f t="shared" si="247"/>
        <v>Brucella abortus 2308; accesion number NC_007618</v>
      </c>
      <c r="L1181" s="3"/>
      <c r="M1181" s="3"/>
      <c r="N1181" s="3"/>
      <c r="O1181" s="3"/>
      <c r="P1181" s="3"/>
      <c r="Q1181" s="3"/>
      <c r="R1181" s="3"/>
      <c r="S1181" s="3"/>
      <c r="T1181" s="3"/>
      <c r="U1181" s="3"/>
      <c r="V1181" s="3"/>
      <c r="W1181" s="3"/>
      <c r="X1181" s="3"/>
      <c r="Y1181" s="3"/>
      <c r="Z1181" s="3"/>
    </row>
    <row r="1182" ht="30.0" customHeight="1">
      <c r="A1182" s="5" t="s">
        <v>3793</v>
      </c>
      <c r="B1182" s="5" t="s">
        <v>3794</v>
      </c>
      <c r="C1182" s="5" t="s">
        <v>3795</v>
      </c>
      <c r="D1182" s="6"/>
      <c r="E1182" s="5">
        <v>1198976.0</v>
      </c>
      <c r="F1182" s="5">
        <v>1199173.0</v>
      </c>
      <c r="G1182" s="5" t="s">
        <v>35</v>
      </c>
      <c r="H1182" s="5" t="s">
        <v>3796</v>
      </c>
      <c r="I1182" s="5" t="s">
        <v>3797</v>
      </c>
      <c r="J1182" s="7" t="str">
        <f t="shared" si="246"/>
        <v>Chain et al. 2005. Infect Immun. 73:8353-61</v>
      </c>
      <c r="K1182" s="8" t="str">
        <f t="shared" si="247"/>
        <v>Brucella abortus 2308; accesion number NC_007618</v>
      </c>
      <c r="L1182" s="3"/>
      <c r="M1182" s="3"/>
      <c r="N1182" s="3"/>
      <c r="O1182" s="3"/>
      <c r="P1182" s="3"/>
      <c r="Q1182" s="3"/>
      <c r="R1182" s="3"/>
      <c r="S1182" s="3"/>
      <c r="T1182" s="3"/>
      <c r="U1182" s="3"/>
      <c r="V1182" s="3"/>
      <c r="W1182" s="3"/>
      <c r="X1182" s="3"/>
      <c r="Y1182" s="3"/>
      <c r="Z1182" s="3"/>
    </row>
    <row r="1183" ht="30.0" customHeight="1">
      <c r="A1183" s="5" t="s">
        <v>3798</v>
      </c>
      <c r="B1183" s="5" t="s">
        <v>3799</v>
      </c>
      <c r="C1183" s="5" t="s">
        <v>3800</v>
      </c>
      <c r="D1183" s="6"/>
      <c r="E1183" s="5">
        <v>1199291.0</v>
      </c>
      <c r="F1183" s="5">
        <v>1199851.0</v>
      </c>
      <c r="G1183" s="5" t="s">
        <v>35</v>
      </c>
      <c r="H1183" s="5" t="s">
        <v>3801</v>
      </c>
      <c r="I1183" s="5" t="s">
        <v>3802</v>
      </c>
      <c r="J1183" s="7" t="str">
        <f t="shared" si="246"/>
        <v>Chain et al. 2005. Infect Immun. 73:8353-61</v>
      </c>
      <c r="K1183" s="8" t="str">
        <f t="shared" si="247"/>
        <v>Brucella abortus 2308; accesion number NC_007618</v>
      </c>
      <c r="L1183" s="3"/>
      <c r="M1183" s="3"/>
      <c r="N1183" s="3"/>
      <c r="O1183" s="3"/>
      <c r="P1183" s="3"/>
      <c r="Q1183" s="3"/>
      <c r="R1183" s="3"/>
      <c r="S1183" s="3"/>
      <c r="T1183" s="3"/>
      <c r="U1183" s="3"/>
      <c r="V1183" s="3"/>
      <c r="W1183" s="3"/>
      <c r="X1183" s="3"/>
      <c r="Y1183" s="3"/>
      <c r="Z1183" s="3"/>
    </row>
    <row r="1184" ht="30.0" customHeight="1">
      <c r="A1184" s="5" t="s">
        <v>3803</v>
      </c>
      <c r="B1184" s="5" t="s">
        <v>3804</v>
      </c>
      <c r="C1184" s="5" t="s">
        <v>3805</v>
      </c>
      <c r="D1184" s="6"/>
      <c r="E1184" s="5">
        <v>1199893.0</v>
      </c>
      <c r="F1184" s="5">
        <v>1200255.0</v>
      </c>
      <c r="G1184" s="5" t="s">
        <v>35</v>
      </c>
      <c r="H1184" s="5" t="s">
        <v>3806</v>
      </c>
      <c r="I1184" s="5" t="s">
        <v>3807</v>
      </c>
      <c r="J1184" s="7" t="str">
        <f t="shared" si="246"/>
        <v>Chain et al. 2005. Infect Immun. 73:8353-61</v>
      </c>
      <c r="K1184" s="8" t="str">
        <f t="shared" si="247"/>
        <v>Brucella abortus 2308; accesion number NC_007618</v>
      </c>
      <c r="L1184" s="3"/>
      <c r="M1184" s="3"/>
      <c r="N1184" s="3"/>
      <c r="O1184" s="3"/>
      <c r="P1184" s="3"/>
      <c r="Q1184" s="3"/>
      <c r="R1184" s="3"/>
      <c r="S1184" s="3"/>
      <c r="T1184" s="3"/>
      <c r="U1184" s="3"/>
      <c r="V1184" s="3"/>
      <c r="W1184" s="3"/>
      <c r="X1184" s="3"/>
      <c r="Y1184" s="3"/>
      <c r="Z1184" s="3"/>
    </row>
    <row r="1185" ht="30.0" customHeight="1">
      <c r="A1185" s="5" t="s">
        <v>3808</v>
      </c>
      <c r="B1185" s="5" t="s">
        <v>3809</v>
      </c>
      <c r="C1185" s="5" t="s">
        <v>3810</v>
      </c>
      <c r="D1185" s="6"/>
      <c r="E1185" s="5">
        <v>1200268.0</v>
      </c>
      <c r="F1185" s="5">
        <v>1200801.0</v>
      </c>
      <c r="G1185" s="5" t="s">
        <v>35</v>
      </c>
      <c r="H1185" s="5" t="s">
        <v>3811</v>
      </c>
      <c r="I1185" s="5" t="s">
        <v>3812</v>
      </c>
      <c r="J1185" s="7" t="str">
        <f t="shared" si="246"/>
        <v>Chain et al. 2005. Infect Immun. 73:8353-61</v>
      </c>
      <c r="K1185" s="8" t="str">
        <f t="shared" si="247"/>
        <v>Brucella abortus 2308; accesion number NC_007618</v>
      </c>
      <c r="L1185" s="3"/>
      <c r="M1185" s="3"/>
      <c r="N1185" s="3"/>
      <c r="O1185" s="3"/>
      <c r="P1185" s="3"/>
      <c r="Q1185" s="3"/>
      <c r="R1185" s="3"/>
      <c r="S1185" s="3"/>
      <c r="T1185" s="3"/>
      <c r="U1185" s="3"/>
      <c r="V1185" s="3"/>
      <c r="W1185" s="3"/>
      <c r="X1185" s="3"/>
      <c r="Y1185" s="3"/>
      <c r="Z1185" s="3"/>
    </row>
    <row r="1186" ht="30.0" customHeight="1">
      <c r="A1186" s="5" t="s">
        <v>3813</v>
      </c>
      <c r="B1186" s="5" t="s">
        <v>3814</v>
      </c>
      <c r="C1186" s="5" t="s">
        <v>3815</v>
      </c>
      <c r="D1186" s="6"/>
      <c r="E1186" s="5">
        <v>1200840.0</v>
      </c>
      <c r="F1186" s="5">
        <v>1201238.0</v>
      </c>
      <c r="G1186" s="5" t="s">
        <v>35</v>
      </c>
      <c r="H1186" s="5" t="s">
        <v>3816</v>
      </c>
      <c r="I1186" s="5" t="s">
        <v>3817</v>
      </c>
      <c r="J1186" s="7" t="str">
        <f t="shared" si="246"/>
        <v>Chain et al. 2005. Infect Immun. 73:8353-61</v>
      </c>
      <c r="K1186" s="8" t="str">
        <f t="shared" si="247"/>
        <v>Brucella abortus 2308; accesion number NC_007618</v>
      </c>
      <c r="L1186" s="3"/>
      <c r="M1186" s="3"/>
      <c r="N1186" s="3"/>
      <c r="O1186" s="3"/>
      <c r="P1186" s="3"/>
      <c r="Q1186" s="3"/>
      <c r="R1186" s="3"/>
      <c r="S1186" s="3"/>
      <c r="T1186" s="3"/>
      <c r="U1186" s="3"/>
      <c r="V1186" s="3"/>
      <c r="W1186" s="3"/>
      <c r="X1186" s="3"/>
      <c r="Y1186" s="3"/>
      <c r="Z1186" s="3"/>
    </row>
    <row r="1187" ht="30.0" customHeight="1">
      <c r="A1187" s="5" t="s">
        <v>3818</v>
      </c>
      <c r="B1187" s="5" t="s">
        <v>3819</v>
      </c>
      <c r="C1187" s="5" t="s">
        <v>3820</v>
      </c>
      <c r="D1187" s="6"/>
      <c r="E1187" s="5">
        <v>1201249.0</v>
      </c>
      <c r="F1187" s="5">
        <v>1201554.0</v>
      </c>
      <c r="G1187" s="5" t="s">
        <v>35</v>
      </c>
      <c r="H1187" s="5" t="s">
        <v>3821</v>
      </c>
      <c r="I1187" s="5" t="s">
        <v>3822</v>
      </c>
      <c r="J1187" s="7" t="str">
        <f t="shared" si="246"/>
        <v>Chain et al. 2005. Infect Immun. 73:8353-61</v>
      </c>
      <c r="K1187" s="8" t="str">
        <f t="shared" si="247"/>
        <v>Brucella abortus 2308; accesion number NC_007618</v>
      </c>
      <c r="L1187" s="3"/>
      <c r="M1187" s="3"/>
      <c r="N1187" s="3"/>
      <c r="O1187" s="3"/>
      <c r="P1187" s="3"/>
      <c r="Q1187" s="3"/>
      <c r="R1187" s="3"/>
      <c r="S1187" s="3"/>
      <c r="T1187" s="3"/>
      <c r="U1187" s="3"/>
      <c r="V1187" s="3"/>
      <c r="W1187" s="3"/>
      <c r="X1187" s="3"/>
      <c r="Y1187" s="3"/>
      <c r="Z1187" s="3"/>
    </row>
    <row r="1188" ht="30.0" customHeight="1">
      <c r="A1188" s="5" t="s">
        <v>3823</v>
      </c>
      <c r="B1188" s="5" t="s">
        <v>3824</v>
      </c>
      <c r="C1188" s="5" t="s">
        <v>3825</v>
      </c>
      <c r="D1188" s="6"/>
      <c r="E1188" s="5">
        <v>1201582.0</v>
      </c>
      <c r="F1188" s="5">
        <v>1202139.0</v>
      </c>
      <c r="G1188" s="5" t="s">
        <v>35</v>
      </c>
      <c r="H1188" s="5" t="s">
        <v>3826</v>
      </c>
      <c r="I1188" s="5" t="s">
        <v>3827</v>
      </c>
      <c r="J1188" s="7" t="str">
        <f t="shared" si="246"/>
        <v>Chain et al. 2005. Infect Immun. 73:8353-61</v>
      </c>
      <c r="K1188" s="8" t="str">
        <f t="shared" si="247"/>
        <v>Brucella abortus 2308; accesion number NC_007618</v>
      </c>
      <c r="L1188" s="3"/>
      <c r="M1188" s="3"/>
      <c r="N1188" s="3"/>
      <c r="O1188" s="3"/>
      <c r="P1188" s="3"/>
      <c r="Q1188" s="3"/>
      <c r="R1188" s="3"/>
      <c r="S1188" s="3"/>
      <c r="T1188" s="3"/>
      <c r="U1188" s="3"/>
      <c r="V1188" s="3"/>
      <c r="W1188" s="3"/>
      <c r="X1188" s="3"/>
      <c r="Y1188" s="3"/>
      <c r="Z1188" s="3"/>
    </row>
    <row r="1189" ht="30.0" customHeight="1">
      <c r="A1189" s="5" t="s">
        <v>3828</v>
      </c>
      <c r="B1189" s="5" t="s">
        <v>3829</v>
      </c>
      <c r="C1189" s="5" t="s">
        <v>3830</v>
      </c>
      <c r="D1189" s="6"/>
      <c r="E1189" s="5">
        <v>1202132.0</v>
      </c>
      <c r="F1189" s="5">
        <v>1202443.0</v>
      </c>
      <c r="G1189" s="5" t="s">
        <v>35</v>
      </c>
      <c r="H1189" s="5" t="s">
        <v>3831</v>
      </c>
      <c r="I1189" s="5" t="s">
        <v>3832</v>
      </c>
      <c r="J1189" s="7" t="str">
        <f t="shared" si="246"/>
        <v>Chain et al. 2005. Infect Immun. 73:8353-61</v>
      </c>
      <c r="K1189" s="8" t="str">
        <f t="shared" si="247"/>
        <v>Brucella abortus 2308; accesion number NC_007618</v>
      </c>
      <c r="L1189" s="3"/>
      <c r="M1189" s="3"/>
      <c r="N1189" s="3"/>
      <c r="O1189" s="3"/>
      <c r="P1189" s="3"/>
      <c r="Q1189" s="3"/>
      <c r="R1189" s="3"/>
      <c r="S1189" s="3"/>
      <c r="T1189" s="3"/>
      <c r="U1189" s="3"/>
      <c r="V1189" s="3"/>
      <c r="W1189" s="3"/>
      <c r="X1189" s="3"/>
      <c r="Y1189" s="3"/>
      <c r="Z1189" s="3"/>
    </row>
    <row r="1190" ht="30.0" customHeight="1">
      <c r="A1190" s="5" t="s">
        <v>3833</v>
      </c>
      <c r="B1190" s="5" t="s">
        <v>3834</v>
      </c>
      <c r="C1190" s="5" t="s">
        <v>3835</v>
      </c>
      <c r="D1190" s="6"/>
      <c r="E1190" s="5">
        <v>1202456.0</v>
      </c>
      <c r="F1190" s="5">
        <v>1202824.0</v>
      </c>
      <c r="G1190" s="5" t="s">
        <v>35</v>
      </c>
      <c r="H1190" s="5" t="s">
        <v>3836</v>
      </c>
      <c r="I1190" s="5" t="s">
        <v>3837</v>
      </c>
      <c r="J1190" s="7" t="str">
        <f t="shared" si="246"/>
        <v>Chain et al. 2005. Infect Immun. 73:8353-61</v>
      </c>
      <c r="K1190" s="8" t="str">
        <f t="shared" si="247"/>
        <v>Brucella abortus 2308; accesion number NC_007618</v>
      </c>
      <c r="L1190" s="3"/>
      <c r="M1190" s="3"/>
      <c r="N1190" s="3"/>
      <c r="O1190" s="3"/>
      <c r="P1190" s="3"/>
      <c r="Q1190" s="3"/>
      <c r="R1190" s="3"/>
      <c r="S1190" s="3"/>
      <c r="T1190" s="3"/>
      <c r="U1190" s="3"/>
      <c r="V1190" s="3"/>
      <c r="W1190" s="3"/>
      <c r="X1190" s="3"/>
      <c r="Y1190" s="3"/>
      <c r="Z1190" s="3"/>
    </row>
    <row r="1191" ht="30.0" customHeight="1">
      <c r="A1191" s="5" t="s">
        <v>3838</v>
      </c>
      <c r="B1191" s="5" t="s">
        <v>3839</v>
      </c>
      <c r="C1191" s="5" t="s">
        <v>3840</v>
      </c>
      <c r="D1191" s="6"/>
      <c r="E1191" s="5">
        <v>1202893.0</v>
      </c>
      <c r="F1191" s="5">
        <v>1203135.0</v>
      </c>
      <c r="G1191" s="5" t="s">
        <v>35</v>
      </c>
      <c r="H1191" s="5" t="s">
        <v>3841</v>
      </c>
      <c r="I1191" s="5" t="s">
        <v>3842</v>
      </c>
      <c r="J1191" s="7" t="str">
        <f t="shared" si="246"/>
        <v>Chain et al. 2005. Infect Immun. 73:8353-61</v>
      </c>
      <c r="K1191" s="8" t="str">
        <f t="shared" si="247"/>
        <v>Brucella abortus 2308; accesion number NC_007618</v>
      </c>
      <c r="L1191" s="3"/>
      <c r="M1191" s="3"/>
      <c r="N1191" s="3"/>
      <c r="O1191" s="3"/>
      <c r="P1191" s="3"/>
      <c r="Q1191" s="3"/>
      <c r="R1191" s="3"/>
      <c r="S1191" s="3"/>
      <c r="T1191" s="3"/>
      <c r="U1191" s="3"/>
      <c r="V1191" s="3"/>
      <c r="W1191" s="3"/>
      <c r="X1191" s="3"/>
      <c r="Y1191" s="3"/>
      <c r="Z1191" s="3"/>
    </row>
    <row r="1192" ht="30.0" customHeight="1">
      <c r="A1192" s="5" t="s">
        <v>3843</v>
      </c>
      <c r="B1192" s="5" t="s">
        <v>3844</v>
      </c>
      <c r="C1192" s="5" t="s">
        <v>3845</v>
      </c>
      <c r="D1192" s="6"/>
      <c r="E1192" s="5">
        <v>1203148.0</v>
      </c>
      <c r="F1192" s="5">
        <v>1203348.0</v>
      </c>
      <c r="G1192" s="5" t="s">
        <v>35</v>
      </c>
      <c r="H1192" s="5" t="s">
        <v>3846</v>
      </c>
      <c r="I1192" s="5" t="s">
        <v>3847</v>
      </c>
      <c r="J1192" s="7" t="str">
        <f t="shared" si="246"/>
        <v>Chain et al. 2005. Infect Immun. 73:8353-61</v>
      </c>
      <c r="K1192" s="8" t="str">
        <f t="shared" si="247"/>
        <v>Brucella abortus 2308; accesion number NC_007618</v>
      </c>
      <c r="L1192" s="3"/>
      <c r="M1192" s="3"/>
      <c r="N1192" s="3"/>
      <c r="O1192" s="3"/>
      <c r="P1192" s="3"/>
      <c r="Q1192" s="3"/>
      <c r="R1192" s="3"/>
      <c r="S1192" s="3"/>
      <c r="T1192" s="3"/>
      <c r="U1192" s="3"/>
      <c r="V1192" s="3"/>
      <c r="W1192" s="3"/>
      <c r="X1192" s="3"/>
      <c r="Y1192" s="3"/>
      <c r="Z1192" s="3"/>
    </row>
    <row r="1193" ht="30.0" customHeight="1">
      <c r="A1193" s="5" t="s">
        <v>3848</v>
      </c>
      <c r="B1193" s="5" t="s">
        <v>3849</v>
      </c>
      <c r="C1193" s="5" t="s">
        <v>3850</v>
      </c>
      <c r="D1193" s="6"/>
      <c r="E1193" s="5">
        <v>1203361.0</v>
      </c>
      <c r="F1193" s="5">
        <v>1203774.0</v>
      </c>
      <c r="G1193" s="5" t="s">
        <v>35</v>
      </c>
      <c r="H1193" s="5" t="s">
        <v>3851</v>
      </c>
      <c r="I1193" s="5" t="s">
        <v>3852</v>
      </c>
      <c r="J1193" s="7" t="str">
        <f t="shared" si="246"/>
        <v>Chain et al. 2005. Infect Immun. 73:8353-61</v>
      </c>
      <c r="K1193" s="8" t="str">
        <f t="shared" si="247"/>
        <v>Brucella abortus 2308; accesion number NC_007618</v>
      </c>
      <c r="L1193" s="3"/>
      <c r="M1193" s="3"/>
      <c r="N1193" s="3"/>
      <c r="O1193" s="3"/>
      <c r="P1193" s="3"/>
      <c r="Q1193" s="3"/>
      <c r="R1193" s="3"/>
      <c r="S1193" s="3"/>
      <c r="T1193" s="3"/>
      <c r="U1193" s="3"/>
      <c r="V1193" s="3"/>
      <c r="W1193" s="3"/>
      <c r="X1193" s="3"/>
      <c r="Y1193" s="3"/>
      <c r="Z1193" s="3"/>
    </row>
    <row r="1194" ht="30.0" customHeight="1">
      <c r="A1194" s="5" t="s">
        <v>3853</v>
      </c>
      <c r="B1194" s="5" t="s">
        <v>3854</v>
      </c>
      <c r="C1194" s="5" t="s">
        <v>3855</v>
      </c>
      <c r="D1194" s="6"/>
      <c r="E1194" s="5">
        <v>1203813.0</v>
      </c>
      <c r="F1194" s="5">
        <v>1204523.0</v>
      </c>
      <c r="G1194" s="5" t="s">
        <v>35</v>
      </c>
      <c r="H1194" s="5" t="s">
        <v>3856</v>
      </c>
      <c r="I1194" s="5" t="s">
        <v>3857</v>
      </c>
      <c r="J1194" s="7" t="str">
        <f t="shared" si="246"/>
        <v>Chain et al. 2005. Infect Immun. 73:8353-61</v>
      </c>
      <c r="K1194" s="8" t="str">
        <f t="shared" si="247"/>
        <v>Brucella abortus 2308; accesion number NC_007618</v>
      </c>
      <c r="L1194" s="3"/>
      <c r="M1194" s="3"/>
      <c r="N1194" s="3"/>
      <c r="O1194" s="3"/>
      <c r="P1194" s="3"/>
      <c r="Q1194" s="3"/>
      <c r="R1194" s="3"/>
      <c r="S1194" s="3"/>
      <c r="T1194" s="3"/>
      <c r="U1194" s="3"/>
      <c r="V1194" s="3"/>
      <c r="W1194" s="3"/>
      <c r="X1194" s="3"/>
      <c r="Y1194" s="3"/>
      <c r="Z1194" s="3"/>
    </row>
    <row r="1195" ht="30.0" customHeight="1">
      <c r="A1195" s="5" t="s">
        <v>3858</v>
      </c>
      <c r="B1195" s="5" t="s">
        <v>3859</v>
      </c>
      <c r="C1195" s="5" t="s">
        <v>3860</v>
      </c>
      <c r="D1195" s="6"/>
      <c r="E1195" s="5">
        <v>1204523.0</v>
      </c>
      <c r="F1195" s="5">
        <v>1204912.0</v>
      </c>
      <c r="G1195" s="5" t="s">
        <v>35</v>
      </c>
      <c r="H1195" s="5" t="s">
        <v>3861</v>
      </c>
      <c r="I1195" s="5" t="s">
        <v>3862</v>
      </c>
      <c r="J1195" s="7" t="str">
        <f t="shared" si="246"/>
        <v>Chain et al. 2005. Infect Immun. 73:8353-61</v>
      </c>
      <c r="K1195" s="8" t="str">
        <f t="shared" si="247"/>
        <v>Brucella abortus 2308; accesion number NC_007618</v>
      </c>
      <c r="L1195" s="3"/>
      <c r="M1195" s="3"/>
      <c r="N1195" s="3"/>
      <c r="O1195" s="3"/>
      <c r="P1195" s="3"/>
      <c r="Q1195" s="3"/>
      <c r="R1195" s="3"/>
      <c r="S1195" s="3"/>
      <c r="T1195" s="3"/>
      <c r="U1195" s="3"/>
      <c r="V1195" s="3"/>
      <c r="W1195" s="3"/>
      <c r="X1195" s="3"/>
      <c r="Y1195" s="3"/>
      <c r="Z1195" s="3"/>
    </row>
    <row r="1196" ht="30.0" customHeight="1">
      <c r="A1196" s="5" t="s">
        <v>3863</v>
      </c>
      <c r="B1196" s="5" t="s">
        <v>3864</v>
      </c>
      <c r="C1196" s="5" t="s">
        <v>3865</v>
      </c>
      <c r="D1196" s="6"/>
      <c r="E1196" s="5">
        <v>1204915.0</v>
      </c>
      <c r="F1196" s="5">
        <v>1205193.0</v>
      </c>
      <c r="G1196" s="5" t="s">
        <v>35</v>
      </c>
      <c r="H1196" s="5" t="s">
        <v>3866</v>
      </c>
      <c r="I1196" s="5" t="s">
        <v>3867</v>
      </c>
      <c r="J1196" s="7" t="str">
        <f t="shared" si="246"/>
        <v>Chain et al. 2005. Infect Immun. 73:8353-61</v>
      </c>
      <c r="K1196" s="8" t="str">
        <f t="shared" si="247"/>
        <v>Brucella abortus 2308; accesion number NC_007618</v>
      </c>
      <c r="L1196" s="3"/>
      <c r="M1196" s="3"/>
      <c r="N1196" s="3"/>
      <c r="O1196" s="3"/>
      <c r="P1196" s="3"/>
      <c r="Q1196" s="3"/>
      <c r="R1196" s="3"/>
      <c r="S1196" s="3"/>
      <c r="T1196" s="3"/>
      <c r="U1196" s="3"/>
      <c r="V1196" s="3"/>
      <c r="W1196" s="3"/>
      <c r="X1196" s="3"/>
      <c r="Y1196" s="3"/>
      <c r="Z1196" s="3"/>
    </row>
    <row r="1197" ht="30.0" customHeight="1">
      <c r="A1197" s="5" t="s">
        <v>3868</v>
      </c>
      <c r="B1197" s="5" t="s">
        <v>3869</v>
      </c>
      <c r="C1197" s="5" t="s">
        <v>3870</v>
      </c>
      <c r="D1197" s="6"/>
      <c r="E1197" s="5">
        <v>1205209.0</v>
      </c>
      <c r="F1197" s="5">
        <v>1206042.0</v>
      </c>
      <c r="G1197" s="5" t="s">
        <v>35</v>
      </c>
      <c r="H1197" s="5" t="s">
        <v>3871</v>
      </c>
      <c r="I1197" s="5" t="s">
        <v>3872</v>
      </c>
      <c r="J1197" s="7" t="str">
        <f t="shared" si="246"/>
        <v>Chain et al. 2005. Infect Immun. 73:8353-61</v>
      </c>
      <c r="K1197" s="8" t="str">
        <f t="shared" si="247"/>
        <v>Brucella abortus 2308; accesion number NC_007618</v>
      </c>
      <c r="L1197" s="3"/>
      <c r="M1197" s="3"/>
      <c r="N1197" s="3"/>
      <c r="O1197" s="3"/>
      <c r="P1197" s="3"/>
      <c r="Q1197" s="3"/>
      <c r="R1197" s="3"/>
      <c r="S1197" s="3"/>
      <c r="T1197" s="3"/>
      <c r="U1197" s="3"/>
      <c r="V1197" s="3"/>
      <c r="W1197" s="3"/>
      <c r="X1197" s="3"/>
      <c r="Y1197" s="3"/>
      <c r="Z1197" s="3"/>
    </row>
    <row r="1198" ht="30.0" customHeight="1">
      <c r="A1198" s="5" t="s">
        <v>3873</v>
      </c>
      <c r="B1198" s="5" t="s">
        <v>3874</v>
      </c>
      <c r="C1198" s="5" t="s">
        <v>3875</v>
      </c>
      <c r="D1198" s="6"/>
      <c r="E1198" s="5">
        <v>1206064.0</v>
      </c>
      <c r="F1198" s="5">
        <v>1206357.0</v>
      </c>
      <c r="G1198" s="5" t="s">
        <v>35</v>
      </c>
      <c r="H1198" s="5" t="s">
        <v>3876</v>
      </c>
      <c r="I1198" s="5" t="s">
        <v>3877</v>
      </c>
      <c r="J1198" s="7" t="str">
        <f t="shared" si="246"/>
        <v>Chain et al. 2005. Infect Immun. 73:8353-61</v>
      </c>
      <c r="K1198" s="8" t="str">
        <f t="shared" si="247"/>
        <v>Brucella abortus 2308; accesion number NC_007618</v>
      </c>
      <c r="L1198" s="3"/>
      <c r="M1198" s="3"/>
      <c r="N1198" s="3"/>
      <c r="O1198" s="3"/>
      <c r="P1198" s="3"/>
      <c r="Q1198" s="3"/>
      <c r="R1198" s="3"/>
      <c r="S1198" s="3"/>
      <c r="T1198" s="3"/>
      <c r="U1198" s="3"/>
      <c r="V1198" s="3"/>
      <c r="W1198" s="3"/>
      <c r="X1198" s="3"/>
      <c r="Y1198" s="3"/>
      <c r="Z1198" s="3"/>
    </row>
    <row r="1199" ht="30.0" customHeight="1">
      <c r="A1199" s="5" t="s">
        <v>3878</v>
      </c>
      <c r="B1199" s="5" t="s">
        <v>3879</v>
      </c>
      <c r="C1199" s="5" t="s">
        <v>3880</v>
      </c>
      <c r="D1199" s="6"/>
      <c r="E1199" s="5">
        <v>1206354.0</v>
      </c>
      <c r="F1199" s="5">
        <v>1206974.0</v>
      </c>
      <c r="G1199" s="5" t="s">
        <v>35</v>
      </c>
      <c r="H1199" s="5" t="s">
        <v>3881</v>
      </c>
      <c r="I1199" s="5" t="s">
        <v>3882</v>
      </c>
      <c r="J1199" s="7" t="str">
        <f t="shared" si="246"/>
        <v>Chain et al. 2005. Infect Immun. 73:8353-61</v>
      </c>
      <c r="K1199" s="8" t="str">
        <f t="shared" si="247"/>
        <v>Brucella abortus 2308; accesion number NC_007618</v>
      </c>
      <c r="L1199" s="3"/>
      <c r="M1199" s="3"/>
      <c r="N1199" s="3"/>
      <c r="O1199" s="3"/>
      <c r="P1199" s="3"/>
      <c r="Q1199" s="3"/>
      <c r="R1199" s="3"/>
      <c r="S1199" s="3"/>
      <c r="T1199" s="3"/>
      <c r="U1199" s="3"/>
      <c r="V1199" s="3"/>
      <c r="W1199" s="3"/>
      <c r="X1199" s="3"/>
      <c r="Y1199" s="3"/>
      <c r="Z1199" s="3"/>
    </row>
    <row r="1200" ht="30.0" customHeight="1">
      <c r="A1200" s="5" t="s">
        <v>3883</v>
      </c>
      <c r="B1200" s="5" t="s">
        <v>3884</v>
      </c>
      <c r="C1200" s="5" t="s">
        <v>3885</v>
      </c>
      <c r="D1200" s="6"/>
      <c r="E1200" s="5">
        <v>1206974.0</v>
      </c>
      <c r="F1200" s="5">
        <v>1207687.0</v>
      </c>
      <c r="G1200" s="5" t="s">
        <v>35</v>
      </c>
      <c r="H1200" s="5" t="s">
        <v>3886</v>
      </c>
      <c r="I1200" s="5" t="s">
        <v>3887</v>
      </c>
      <c r="J1200" s="7" t="str">
        <f t="shared" si="246"/>
        <v>Chain et al. 2005. Infect Immun. 73:8353-61</v>
      </c>
      <c r="K1200" s="8" t="str">
        <f t="shared" si="247"/>
        <v>Brucella abortus 2308; accesion number NC_007618</v>
      </c>
      <c r="L1200" s="3"/>
      <c r="M1200" s="3"/>
      <c r="N1200" s="3"/>
      <c r="O1200" s="3"/>
      <c r="P1200" s="3"/>
      <c r="Q1200" s="3"/>
      <c r="R1200" s="3"/>
      <c r="S1200" s="3"/>
      <c r="T1200" s="3"/>
      <c r="U1200" s="3"/>
      <c r="V1200" s="3"/>
      <c r="W1200" s="3"/>
      <c r="X1200" s="3"/>
      <c r="Y1200" s="3"/>
      <c r="Z1200" s="3"/>
    </row>
    <row r="1201" ht="30.0" customHeight="1">
      <c r="A1201" s="5" t="s">
        <v>3888</v>
      </c>
      <c r="B1201" s="5" t="s">
        <v>3889</v>
      </c>
      <c r="C1201" s="5" t="s">
        <v>3890</v>
      </c>
      <c r="D1201" s="6"/>
      <c r="E1201" s="5">
        <v>1207717.0</v>
      </c>
      <c r="F1201" s="5">
        <v>1208025.0</v>
      </c>
      <c r="G1201" s="5" t="s">
        <v>35</v>
      </c>
      <c r="H1201" s="5" t="s">
        <v>3891</v>
      </c>
      <c r="I1201" s="5" t="s">
        <v>3892</v>
      </c>
      <c r="J1201" s="7" t="str">
        <f t="shared" si="246"/>
        <v>Chain et al. 2005. Infect Immun. 73:8353-61</v>
      </c>
      <c r="K1201" s="8" t="str">
        <f t="shared" si="247"/>
        <v>Brucella abortus 2308; accesion number NC_007618</v>
      </c>
      <c r="L1201" s="3"/>
      <c r="M1201" s="3"/>
      <c r="N1201" s="3"/>
      <c r="O1201" s="3"/>
      <c r="P1201" s="3"/>
      <c r="Q1201" s="3"/>
      <c r="R1201" s="3"/>
      <c r="S1201" s="3"/>
      <c r="T1201" s="3"/>
      <c r="U1201" s="3"/>
      <c r="V1201" s="3"/>
      <c r="W1201" s="3"/>
      <c r="X1201" s="3"/>
      <c r="Y1201" s="3"/>
      <c r="Z1201" s="3"/>
    </row>
    <row r="1202" ht="30.0" customHeight="1">
      <c r="A1202" s="5" t="s">
        <v>3893</v>
      </c>
      <c r="B1202" s="5" t="s">
        <v>3894</v>
      </c>
      <c r="C1202" s="5" t="s">
        <v>3895</v>
      </c>
      <c r="D1202" s="6"/>
      <c r="E1202" s="5">
        <v>1208331.0</v>
      </c>
      <c r="F1202" s="5">
        <v>1210415.0</v>
      </c>
      <c r="G1202" s="5" t="s">
        <v>35</v>
      </c>
      <c r="H1202" s="5" t="s">
        <v>3896</v>
      </c>
      <c r="I1202" s="5" t="s">
        <v>3897</v>
      </c>
      <c r="J1202" s="7" t="str">
        <f t="shared" si="246"/>
        <v>Chain et al. 2005. Infect Immun. 73:8353-61</v>
      </c>
      <c r="K1202" s="8" t="str">
        <f t="shared" si="247"/>
        <v>Brucella abortus 2308; accesion number NC_007618</v>
      </c>
      <c r="L1202" s="3"/>
      <c r="M1202" s="3"/>
      <c r="N1202" s="3"/>
      <c r="O1202" s="3"/>
      <c r="P1202" s="3"/>
      <c r="Q1202" s="3"/>
      <c r="R1202" s="3"/>
      <c r="S1202" s="3"/>
      <c r="T1202" s="3"/>
      <c r="U1202" s="3"/>
      <c r="V1202" s="3"/>
      <c r="W1202" s="3"/>
      <c r="X1202" s="3"/>
      <c r="Y1202" s="3"/>
      <c r="Z1202" s="3"/>
    </row>
    <row r="1203" ht="30.0" customHeight="1">
      <c r="A1203" s="5" t="s">
        <v>3898</v>
      </c>
      <c r="B1203" s="5" t="s">
        <v>3899</v>
      </c>
      <c r="C1203" s="5" t="s">
        <v>3900</v>
      </c>
      <c r="D1203" s="6"/>
      <c r="E1203" s="5">
        <v>1210446.0</v>
      </c>
      <c r="F1203" s="5">
        <v>1210916.0</v>
      </c>
      <c r="G1203" s="5" t="s">
        <v>35</v>
      </c>
      <c r="H1203" s="5" t="s">
        <v>1587</v>
      </c>
      <c r="I1203" s="5" t="s">
        <v>3901</v>
      </c>
      <c r="J1203" s="7" t="str">
        <f t="shared" si="246"/>
        <v>Chain et al. 2005. Infect Immun. 73:8353-61</v>
      </c>
      <c r="K1203" s="8" t="str">
        <f t="shared" si="247"/>
        <v>Brucella abortus 2308; accesion number NC_007618</v>
      </c>
      <c r="L1203" s="3"/>
      <c r="M1203" s="3"/>
      <c r="N1203" s="3"/>
      <c r="O1203" s="3"/>
      <c r="P1203" s="3"/>
      <c r="Q1203" s="3"/>
      <c r="R1203" s="3"/>
      <c r="S1203" s="3"/>
      <c r="T1203" s="3"/>
      <c r="U1203" s="3"/>
      <c r="V1203" s="3"/>
      <c r="W1203" s="3"/>
      <c r="X1203" s="3"/>
      <c r="Y1203" s="3"/>
      <c r="Z1203" s="3"/>
    </row>
    <row r="1204" ht="30.0" customHeight="1">
      <c r="A1204" s="5" t="s">
        <v>3902</v>
      </c>
      <c r="B1204" s="5" t="s">
        <v>3903</v>
      </c>
      <c r="C1204" s="5" t="s">
        <v>3904</v>
      </c>
      <c r="D1204" s="6"/>
      <c r="E1204" s="5">
        <v>1210983.0</v>
      </c>
      <c r="F1204" s="5">
        <v>1211354.0</v>
      </c>
      <c r="G1204" s="5" t="s">
        <v>35</v>
      </c>
      <c r="H1204" s="5" t="s">
        <v>3905</v>
      </c>
      <c r="I1204" s="5" t="s">
        <v>3906</v>
      </c>
      <c r="J1204" s="7" t="str">
        <f t="shared" si="246"/>
        <v>Chain et al. 2005. Infect Immun. 73:8353-61</v>
      </c>
      <c r="K1204" s="8" t="str">
        <f t="shared" si="247"/>
        <v>Brucella abortus 2308; accesion number NC_007618</v>
      </c>
      <c r="L1204" s="3"/>
      <c r="M1204" s="3"/>
      <c r="N1204" s="3"/>
      <c r="O1204" s="3"/>
      <c r="P1204" s="3"/>
      <c r="Q1204" s="3"/>
      <c r="R1204" s="3"/>
      <c r="S1204" s="3"/>
      <c r="T1204" s="3"/>
      <c r="U1204" s="3"/>
      <c r="V1204" s="3"/>
      <c r="W1204" s="3"/>
      <c r="X1204" s="3"/>
      <c r="Y1204" s="3"/>
      <c r="Z1204" s="3"/>
    </row>
    <row r="1205" ht="30.0" customHeight="1">
      <c r="A1205" s="5" t="s">
        <v>3907</v>
      </c>
      <c r="B1205" s="5" t="s">
        <v>3907</v>
      </c>
      <c r="C1205" s="5" t="s">
        <v>3908</v>
      </c>
      <c r="D1205" s="6"/>
      <c r="E1205" s="5">
        <v>1211444.0</v>
      </c>
      <c r="F1205" s="5">
        <v>1211578.0</v>
      </c>
      <c r="G1205" s="5" t="s">
        <v>35</v>
      </c>
      <c r="H1205" s="5" t="s">
        <v>52</v>
      </c>
      <c r="I1205" s="5"/>
      <c r="J1205" s="7" t="str">
        <f t="shared" si="246"/>
        <v>Chain et al. 2005. Infect Immun. 73:8353-61</v>
      </c>
      <c r="K1205" s="8" t="str">
        <f t="shared" si="247"/>
        <v>Brucella abortus 2308; accesion number NC_007618</v>
      </c>
      <c r="L1205" s="3"/>
      <c r="M1205" s="3"/>
      <c r="N1205" s="3"/>
      <c r="O1205" s="3"/>
      <c r="P1205" s="3"/>
      <c r="Q1205" s="3"/>
      <c r="R1205" s="3"/>
      <c r="S1205" s="3"/>
      <c r="T1205" s="3"/>
      <c r="U1205" s="3"/>
      <c r="V1205" s="3"/>
      <c r="W1205" s="3"/>
      <c r="X1205" s="3"/>
      <c r="Y1205" s="3"/>
      <c r="Z1205" s="3"/>
    </row>
    <row r="1206" ht="30.0" customHeight="1">
      <c r="A1206" s="5" t="s">
        <v>3909</v>
      </c>
      <c r="B1206" s="5" t="s">
        <v>3909</v>
      </c>
      <c r="C1206" s="5" t="s">
        <v>3910</v>
      </c>
      <c r="D1206" s="6"/>
      <c r="E1206" s="5">
        <v>1211867.0</v>
      </c>
      <c r="F1206" s="5">
        <v>1212157.0</v>
      </c>
      <c r="G1206" s="5"/>
      <c r="H1206" s="5" t="s">
        <v>52</v>
      </c>
      <c r="I1206" s="5"/>
      <c r="J1206" s="7" t="str">
        <f t="shared" si="246"/>
        <v>Chain et al. 2005. Infect Immun. 73:8353-61</v>
      </c>
      <c r="K1206" s="8" t="str">
        <f t="shared" si="247"/>
        <v>Brucella abortus 2308; accesion number NC_007618</v>
      </c>
      <c r="L1206" s="3"/>
      <c r="M1206" s="3"/>
      <c r="N1206" s="3"/>
      <c r="O1206" s="3"/>
      <c r="P1206" s="3"/>
      <c r="Q1206" s="3"/>
      <c r="R1206" s="3"/>
      <c r="S1206" s="3"/>
      <c r="T1206" s="3"/>
      <c r="U1206" s="3"/>
      <c r="V1206" s="3"/>
      <c r="W1206" s="3"/>
      <c r="X1206" s="3"/>
      <c r="Y1206" s="3"/>
      <c r="Z1206" s="3"/>
    </row>
    <row r="1207" ht="30.0" customHeight="1">
      <c r="A1207" s="5" t="s">
        <v>3911</v>
      </c>
      <c r="B1207" s="5" t="s">
        <v>3912</v>
      </c>
      <c r="C1207" s="5" t="s">
        <v>3913</v>
      </c>
      <c r="D1207" s="6"/>
      <c r="E1207" s="5">
        <v>1212264.0</v>
      </c>
      <c r="F1207" s="5">
        <v>1216466.0</v>
      </c>
      <c r="G1207" s="5" t="s">
        <v>35</v>
      </c>
      <c r="H1207" s="5" t="s">
        <v>3914</v>
      </c>
      <c r="I1207" s="5" t="s">
        <v>3915</v>
      </c>
      <c r="J1207" s="7" t="str">
        <f t="shared" si="246"/>
        <v>Chain et al. 2005. Infect Immun. 73:8353-61</v>
      </c>
      <c r="K1207" s="8" t="str">
        <f t="shared" si="247"/>
        <v>Brucella abortus 2308; accesion number NC_007618</v>
      </c>
      <c r="L1207" s="3"/>
      <c r="M1207" s="3"/>
      <c r="N1207" s="3"/>
      <c r="O1207" s="3"/>
      <c r="P1207" s="3"/>
      <c r="Q1207" s="3"/>
      <c r="R1207" s="3"/>
      <c r="S1207" s="3"/>
      <c r="T1207" s="3"/>
      <c r="U1207" s="3"/>
      <c r="V1207" s="3"/>
      <c r="W1207" s="3"/>
      <c r="X1207" s="3"/>
      <c r="Y1207" s="3"/>
      <c r="Z1207" s="3"/>
    </row>
    <row r="1208" ht="30.0" customHeight="1">
      <c r="A1208" s="5" t="s">
        <v>3916</v>
      </c>
      <c r="B1208" s="5" t="s">
        <v>3917</v>
      </c>
      <c r="C1208" s="5" t="s">
        <v>3918</v>
      </c>
      <c r="D1208" s="6"/>
      <c r="E1208" s="5">
        <v>1216615.0</v>
      </c>
      <c r="F1208" s="5">
        <v>1220748.0</v>
      </c>
      <c r="G1208" s="5" t="s">
        <v>35</v>
      </c>
      <c r="H1208" s="5" t="s">
        <v>3919</v>
      </c>
      <c r="I1208" s="5" t="s">
        <v>3920</v>
      </c>
      <c r="J1208" s="7" t="str">
        <f t="shared" si="246"/>
        <v>Chain et al. 2005. Infect Immun. 73:8353-61</v>
      </c>
      <c r="K1208" s="8" t="str">
        <f t="shared" si="247"/>
        <v>Brucella abortus 2308; accesion number NC_007618</v>
      </c>
      <c r="L1208" s="3"/>
      <c r="M1208" s="3"/>
      <c r="N1208" s="3"/>
      <c r="O1208" s="3"/>
      <c r="P1208" s="3"/>
      <c r="Q1208" s="3"/>
      <c r="R1208" s="3"/>
      <c r="S1208" s="3"/>
      <c r="T1208" s="3"/>
      <c r="U1208" s="3"/>
      <c r="V1208" s="3"/>
      <c r="W1208" s="3"/>
      <c r="X1208" s="3"/>
      <c r="Y1208" s="3"/>
      <c r="Z1208" s="3"/>
    </row>
    <row r="1209" ht="30.0" customHeight="1">
      <c r="A1209" s="5" t="s">
        <v>3921</v>
      </c>
      <c r="B1209" s="5" t="s">
        <v>3922</v>
      </c>
      <c r="C1209" s="5" t="s">
        <v>3923</v>
      </c>
      <c r="D1209" s="6"/>
      <c r="E1209" s="5">
        <v>1220956.0</v>
      </c>
      <c r="F1209" s="5">
        <v>1221330.0</v>
      </c>
      <c r="G1209" s="5" t="s">
        <v>35</v>
      </c>
      <c r="H1209" s="5" t="s">
        <v>3924</v>
      </c>
      <c r="I1209" s="5" t="s">
        <v>3925</v>
      </c>
      <c r="J1209" s="7" t="str">
        <f t="shared" si="246"/>
        <v>Chain et al. 2005. Infect Immun. 73:8353-61</v>
      </c>
      <c r="K1209" s="8" t="str">
        <f t="shared" si="247"/>
        <v>Brucella abortus 2308; accesion number NC_007618</v>
      </c>
      <c r="L1209" s="3"/>
      <c r="M1209" s="3"/>
      <c r="N1209" s="3"/>
      <c r="O1209" s="3"/>
      <c r="P1209" s="3"/>
      <c r="Q1209" s="3"/>
      <c r="R1209" s="3"/>
      <c r="S1209" s="3"/>
      <c r="T1209" s="3"/>
      <c r="U1209" s="3"/>
      <c r="V1209" s="3"/>
      <c r="W1209" s="3"/>
      <c r="X1209" s="3"/>
      <c r="Y1209" s="3"/>
      <c r="Z1209" s="3"/>
    </row>
    <row r="1210" ht="30.0" customHeight="1">
      <c r="A1210" s="5" t="s">
        <v>3926</v>
      </c>
      <c r="B1210" s="5" t="s">
        <v>3927</v>
      </c>
      <c r="C1210" s="5" t="s">
        <v>3928</v>
      </c>
      <c r="D1210" s="6"/>
      <c r="E1210" s="5">
        <v>1221382.0</v>
      </c>
      <c r="F1210" s="5">
        <v>1221900.0</v>
      </c>
      <c r="G1210" s="5" t="s">
        <v>35</v>
      </c>
      <c r="H1210" s="5" t="s">
        <v>3929</v>
      </c>
      <c r="I1210" s="5" t="s">
        <v>3930</v>
      </c>
      <c r="J1210" s="7" t="str">
        <f t="shared" si="246"/>
        <v>Chain et al. 2005. Infect Immun. 73:8353-61</v>
      </c>
      <c r="K1210" s="8" t="str">
        <f t="shared" si="247"/>
        <v>Brucella abortus 2308; accesion number NC_007618</v>
      </c>
      <c r="L1210" s="3"/>
      <c r="M1210" s="3"/>
      <c r="N1210" s="3"/>
      <c r="O1210" s="3"/>
      <c r="P1210" s="3"/>
      <c r="Q1210" s="3"/>
      <c r="R1210" s="3"/>
      <c r="S1210" s="3"/>
      <c r="T1210" s="3"/>
      <c r="U1210" s="3"/>
      <c r="V1210" s="3"/>
      <c r="W1210" s="3"/>
      <c r="X1210" s="3"/>
      <c r="Y1210" s="3"/>
      <c r="Z1210" s="3"/>
    </row>
    <row r="1211" ht="30.0" customHeight="1">
      <c r="A1211" s="5" t="s">
        <v>3931</v>
      </c>
      <c r="B1211" s="5" t="s">
        <v>3076</v>
      </c>
      <c r="C1211" s="5" t="s">
        <v>3932</v>
      </c>
      <c r="D1211" s="6"/>
      <c r="E1211" s="5">
        <v>1222291.0</v>
      </c>
      <c r="F1211" s="5">
        <v>1222992.0</v>
      </c>
      <c r="G1211" s="5" t="s">
        <v>35</v>
      </c>
      <c r="H1211" s="5" t="s">
        <v>3933</v>
      </c>
      <c r="I1211" s="5" t="s">
        <v>3934</v>
      </c>
      <c r="J1211" s="7" t="str">
        <f t="shared" si="246"/>
        <v>Chain et al. 2005. Infect Immun. 73:8353-61</v>
      </c>
      <c r="K1211" s="8" t="str">
        <f t="shared" si="247"/>
        <v>Brucella abortus 2308; accesion number NC_007618</v>
      </c>
      <c r="L1211" s="3"/>
      <c r="M1211" s="3"/>
      <c r="N1211" s="3"/>
      <c r="O1211" s="3"/>
      <c r="P1211" s="3"/>
      <c r="Q1211" s="3"/>
      <c r="R1211" s="3"/>
      <c r="S1211" s="3"/>
      <c r="T1211" s="3"/>
      <c r="U1211" s="3"/>
      <c r="V1211" s="3"/>
      <c r="W1211" s="3"/>
      <c r="X1211" s="3"/>
      <c r="Y1211" s="3"/>
      <c r="Z1211" s="3"/>
    </row>
    <row r="1212" ht="30.0" customHeight="1">
      <c r="A1212" s="5" t="s">
        <v>3935</v>
      </c>
      <c r="B1212" s="5" t="s">
        <v>3936</v>
      </c>
      <c r="C1212" s="5" t="s">
        <v>3937</v>
      </c>
      <c r="D1212" s="6"/>
      <c r="E1212" s="5">
        <v>1222997.0</v>
      </c>
      <c r="F1212" s="5">
        <v>1223425.0</v>
      </c>
      <c r="G1212" s="5" t="s">
        <v>35</v>
      </c>
      <c r="H1212" s="5" t="s">
        <v>3938</v>
      </c>
      <c r="I1212" s="5" t="s">
        <v>3939</v>
      </c>
      <c r="J1212" s="7" t="str">
        <f t="shared" si="246"/>
        <v>Chain et al. 2005. Infect Immun. 73:8353-61</v>
      </c>
      <c r="K1212" s="8" t="str">
        <f t="shared" si="247"/>
        <v>Brucella abortus 2308; accesion number NC_007618</v>
      </c>
      <c r="L1212" s="3"/>
      <c r="M1212" s="3"/>
      <c r="N1212" s="3"/>
      <c r="O1212" s="3"/>
      <c r="P1212" s="3"/>
      <c r="Q1212" s="3"/>
      <c r="R1212" s="3"/>
      <c r="S1212" s="3"/>
      <c r="T1212" s="3"/>
      <c r="U1212" s="3"/>
      <c r="V1212" s="3"/>
      <c r="W1212" s="3"/>
      <c r="X1212" s="3"/>
      <c r="Y1212" s="3"/>
      <c r="Z1212" s="3"/>
    </row>
    <row r="1213" ht="30.0" customHeight="1">
      <c r="A1213" s="5" t="s">
        <v>3940</v>
      </c>
      <c r="B1213" s="5" t="s">
        <v>3941</v>
      </c>
      <c r="C1213" s="5" t="s">
        <v>3942</v>
      </c>
      <c r="D1213" s="6"/>
      <c r="E1213" s="5">
        <v>1223628.0</v>
      </c>
      <c r="F1213" s="5">
        <v>1224155.0</v>
      </c>
      <c r="G1213" s="5" t="s">
        <v>35</v>
      </c>
      <c r="H1213" s="5" t="s">
        <v>3943</v>
      </c>
      <c r="I1213" s="5" t="s">
        <v>3944</v>
      </c>
      <c r="J1213" s="7" t="str">
        <f t="shared" si="246"/>
        <v>Chain et al. 2005. Infect Immun. 73:8353-61</v>
      </c>
      <c r="K1213" s="8" t="str">
        <f t="shared" si="247"/>
        <v>Brucella abortus 2308; accesion number NC_007618</v>
      </c>
      <c r="L1213" s="3"/>
      <c r="M1213" s="3"/>
      <c r="N1213" s="3"/>
      <c r="O1213" s="3"/>
      <c r="P1213" s="3"/>
      <c r="Q1213" s="3"/>
      <c r="R1213" s="3"/>
      <c r="S1213" s="3"/>
      <c r="T1213" s="3"/>
      <c r="U1213" s="3"/>
      <c r="V1213" s="3"/>
      <c r="W1213" s="3"/>
      <c r="X1213" s="3"/>
      <c r="Y1213" s="3"/>
      <c r="Z1213" s="3"/>
    </row>
    <row r="1214" ht="30.0" customHeight="1">
      <c r="A1214" s="5" t="s">
        <v>3945</v>
      </c>
      <c r="B1214" s="5" t="s">
        <v>3946</v>
      </c>
      <c r="C1214" s="5" t="s">
        <v>3947</v>
      </c>
      <c r="D1214" s="6"/>
      <c r="E1214" s="5">
        <v>1224179.0</v>
      </c>
      <c r="F1214" s="5">
        <v>1224418.0</v>
      </c>
      <c r="G1214" s="5" t="s">
        <v>35</v>
      </c>
      <c r="H1214" s="5" t="s">
        <v>3948</v>
      </c>
      <c r="I1214" s="5" t="s">
        <v>3949</v>
      </c>
      <c r="J1214" s="7" t="str">
        <f t="shared" si="246"/>
        <v>Chain et al. 2005. Infect Immun. 73:8353-61</v>
      </c>
      <c r="K1214" s="8" t="str">
        <f t="shared" si="247"/>
        <v>Brucella abortus 2308; accesion number NC_007618</v>
      </c>
      <c r="L1214" s="3"/>
      <c r="M1214" s="3"/>
      <c r="N1214" s="3"/>
      <c r="O1214" s="3"/>
      <c r="P1214" s="3"/>
      <c r="Q1214" s="3"/>
      <c r="R1214" s="3"/>
      <c r="S1214" s="3"/>
      <c r="T1214" s="3"/>
      <c r="U1214" s="3"/>
      <c r="V1214" s="3"/>
      <c r="W1214" s="3"/>
      <c r="X1214" s="3"/>
      <c r="Y1214" s="3"/>
      <c r="Z1214" s="3"/>
    </row>
    <row r="1215" ht="30.0" customHeight="1">
      <c r="A1215" s="5" t="s">
        <v>3950</v>
      </c>
      <c r="B1215" s="5" t="s">
        <v>3951</v>
      </c>
      <c r="C1215" s="5" t="s">
        <v>3952</v>
      </c>
      <c r="D1215" s="6"/>
      <c r="E1215" s="5">
        <v>1225053.0</v>
      </c>
      <c r="F1215" s="5">
        <v>1226228.0</v>
      </c>
      <c r="G1215" s="5" t="s">
        <v>35</v>
      </c>
      <c r="H1215" s="5" t="s">
        <v>3953</v>
      </c>
      <c r="I1215" s="5" t="s">
        <v>3954</v>
      </c>
      <c r="J1215" s="7" t="str">
        <f t="shared" si="246"/>
        <v>Chain et al. 2005. Infect Immun. 73:8353-61</v>
      </c>
      <c r="K1215" s="8" t="str">
        <f t="shared" si="247"/>
        <v>Brucella abortus 2308; accesion number NC_007618</v>
      </c>
      <c r="L1215" s="3"/>
      <c r="M1215" s="3"/>
      <c r="N1215" s="3"/>
      <c r="O1215" s="3"/>
      <c r="P1215" s="3"/>
      <c r="Q1215" s="3"/>
      <c r="R1215" s="3"/>
      <c r="S1215" s="3"/>
      <c r="T1215" s="3"/>
      <c r="U1215" s="3"/>
      <c r="V1215" s="3"/>
      <c r="W1215" s="3"/>
      <c r="X1215" s="3"/>
      <c r="Y1215" s="3"/>
      <c r="Z1215" s="3"/>
    </row>
    <row r="1216" ht="30.0" customHeight="1">
      <c r="A1216" s="5" t="s">
        <v>3955</v>
      </c>
      <c r="B1216" s="5" t="s">
        <v>3955</v>
      </c>
      <c r="C1216" s="5" t="s">
        <v>3956</v>
      </c>
      <c r="D1216" s="6"/>
      <c r="E1216" s="5">
        <v>1226179.0</v>
      </c>
      <c r="F1216" s="5">
        <v>1226379.0</v>
      </c>
      <c r="G1216" s="5"/>
      <c r="H1216" s="5" t="s">
        <v>52</v>
      </c>
      <c r="I1216" s="5"/>
      <c r="J1216" s="7" t="str">
        <f t="shared" si="246"/>
        <v>Chain et al. 2005. Infect Immun. 73:8353-61</v>
      </c>
      <c r="K1216" s="8" t="str">
        <f t="shared" si="247"/>
        <v>Brucella abortus 2308; accesion number NC_007618</v>
      </c>
      <c r="L1216" s="3"/>
      <c r="M1216" s="3"/>
      <c r="N1216" s="3"/>
      <c r="O1216" s="3"/>
      <c r="P1216" s="3"/>
      <c r="Q1216" s="3"/>
      <c r="R1216" s="3"/>
      <c r="S1216" s="3"/>
      <c r="T1216" s="3"/>
      <c r="U1216" s="3"/>
      <c r="V1216" s="3"/>
      <c r="W1216" s="3"/>
      <c r="X1216" s="3"/>
      <c r="Y1216" s="3"/>
      <c r="Z1216" s="3"/>
    </row>
    <row r="1217" ht="30.0" customHeight="1">
      <c r="A1217" s="5" t="s">
        <v>3957</v>
      </c>
      <c r="B1217" s="5" t="s">
        <v>3957</v>
      </c>
      <c r="C1217" s="5" t="s">
        <v>3958</v>
      </c>
      <c r="D1217" s="6"/>
      <c r="E1217" s="5">
        <v>1226611.0</v>
      </c>
      <c r="F1217" s="5">
        <v>1226727.0</v>
      </c>
      <c r="G1217" s="5"/>
      <c r="H1217" s="5" t="s">
        <v>52</v>
      </c>
      <c r="I1217" s="5"/>
      <c r="J1217" s="7" t="str">
        <f t="shared" si="246"/>
        <v>Chain et al. 2005. Infect Immun. 73:8353-61</v>
      </c>
      <c r="K1217" s="8" t="str">
        <f t="shared" si="247"/>
        <v>Brucella abortus 2308; accesion number NC_007618</v>
      </c>
      <c r="L1217" s="3"/>
      <c r="M1217" s="3"/>
      <c r="N1217" s="3"/>
      <c r="O1217" s="3"/>
      <c r="P1217" s="3"/>
      <c r="Q1217" s="3"/>
      <c r="R1217" s="3"/>
      <c r="S1217" s="3"/>
      <c r="T1217" s="3"/>
      <c r="U1217" s="3"/>
      <c r="V1217" s="3"/>
      <c r="W1217" s="3"/>
      <c r="X1217" s="3"/>
      <c r="Y1217" s="3"/>
      <c r="Z1217" s="3"/>
    </row>
    <row r="1218" ht="30.0" customHeight="1">
      <c r="A1218" s="5" t="s">
        <v>3959</v>
      </c>
      <c r="B1218" s="5" t="s">
        <v>3959</v>
      </c>
      <c r="C1218" s="5" t="s">
        <v>3960</v>
      </c>
      <c r="D1218" s="6"/>
      <c r="E1218" s="5">
        <v>1227780.0</v>
      </c>
      <c r="F1218" s="5">
        <v>1228211.0</v>
      </c>
      <c r="G1218" s="5" t="s">
        <v>35</v>
      </c>
      <c r="H1218" s="5" t="s">
        <v>3961</v>
      </c>
      <c r="I1218" s="5" t="s">
        <v>3962</v>
      </c>
      <c r="J1218" s="7" t="str">
        <f t="shared" si="246"/>
        <v>Chain et al. 2005. Infect Immun. 73:8353-61</v>
      </c>
      <c r="K1218" s="8" t="str">
        <f t="shared" si="247"/>
        <v>Brucella abortus 2308; accesion number NC_007618</v>
      </c>
      <c r="L1218" s="3"/>
      <c r="M1218" s="3"/>
      <c r="N1218" s="3"/>
      <c r="O1218" s="3"/>
      <c r="P1218" s="3"/>
      <c r="Q1218" s="3"/>
      <c r="R1218" s="3"/>
      <c r="S1218" s="3"/>
      <c r="T1218" s="3"/>
      <c r="U1218" s="3"/>
      <c r="V1218" s="3"/>
      <c r="W1218" s="3"/>
      <c r="X1218" s="3"/>
      <c r="Y1218" s="3"/>
      <c r="Z1218" s="3"/>
    </row>
    <row r="1219" ht="30.0" customHeight="1">
      <c r="A1219" s="5" t="s">
        <v>3963</v>
      </c>
      <c r="B1219" s="5" t="s">
        <v>3963</v>
      </c>
      <c r="C1219" s="5" t="s">
        <v>3964</v>
      </c>
      <c r="D1219" s="6"/>
      <c r="E1219" s="5">
        <v>1228382.0</v>
      </c>
      <c r="F1219" s="5">
        <v>1229143.0</v>
      </c>
      <c r="G1219" s="5" t="s">
        <v>35</v>
      </c>
      <c r="H1219" s="5" t="s">
        <v>3965</v>
      </c>
      <c r="I1219" s="5"/>
      <c r="J1219" s="7" t="str">
        <f>HYPERLINK("http://www.ncbi.nlm.nih.gov/pubmed/21707904","Marchesini et al. 2011. Cell Microbiol. 13(8):1261-74")</f>
        <v>Marchesini et al. 2011. Cell Microbiol. 13(8):1261-74</v>
      </c>
      <c r="K1219" s="3"/>
      <c r="L1219" s="3"/>
      <c r="M1219" s="3"/>
      <c r="N1219" s="3"/>
      <c r="O1219" s="3"/>
      <c r="P1219" s="3"/>
      <c r="Q1219" s="3"/>
      <c r="R1219" s="3"/>
      <c r="S1219" s="3"/>
      <c r="T1219" s="3"/>
      <c r="U1219" s="3"/>
      <c r="V1219" s="3"/>
      <c r="W1219" s="3"/>
      <c r="X1219" s="3"/>
      <c r="Y1219" s="3"/>
      <c r="Z1219" s="3"/>
    </row>
    <row r="1220" ht="30.0" customHeight="1">
      <c r="A1220" s="5" t="s">
        <v>3966</v>
      </c>
      <c r="B1220" s="5" t="s">
        <v>3966</v>
      </c>
      <c r="C1220" s="5" t="s">
        <v>3967</v>
      </c>
      <c r="D1220" s="6"/>
      <c r="E1220" s="5">
        <v>1229204.0</v>
      </c>
      <c r="F1220" s="5">
        <v>1229299.0</v>
      </c>
      <c r="G1220" s="5"/>
      <c r="H1220" s="5" t="s">
        <v>52</v>
      </c>
      <c r="I1220" s="5"/>
      <c r="J1220" s="7" t="str">
        <f>HYPERLINK("http://www.ncbi.nlm.nih.gov/pubmed/?term=16299333","Chain et al. 2005. Infect Immun. 73:8353-61")</f>
        <v>Chain et al. 2005. Infect Immun. 73:8353-61</v>
      </c>
      <c r="K1220" s="8" t="str">
        <f>HYPERLINK("http://www.ncbi.nlm.nih.gov/nuccore/NC_007618","Brucella abortus 2308; accesion number NC_007618")</f>
        <v>Brucella abortus 2308; accesion number NC_007618</v>
      </c>
      <c r="L1220" s="3"/>
      <c r="M1220" s="3"/>
      <c r="N1220" s="3"/>
      <c r="O1220" s="3"/>
      <c r="P1220" s="3"/>
      <c r="Q1220" s="3"/>
      <c r="R1220" s="3"/>
      <c r="S1220" s="3"/>
      <c r="T1220" s="3"/>
      <c r="U1220" s="3"/>
      <c r="V1220" s="3"/>
      <c r="W1220" s="3"/>
      <c r="X1220" s="3"/>
      <c r="Y1220" s="3"/>
      <c r="Z1220" s="3"/>
    </row>
    <row r="1221" ht="30.0" customHeight="1">
      <c r="A1221" s="5" t="s">
        <v>3968</v>
      </c>
      <c r="B1221" s="5" t="s">
        <v>3969</v>
      </c>
      <c r="C1221" s="5" t="s">
        <v>3970</v>
      </c>
      <c r="D1221" s="6"/>
      <c r="E1221" s="5">
        <v>1229481.0</v>
      </c>
      <c r="F1221" s="5">
        <v>1230143.0</v>
      </c>
      <c r="G1221" s="5"/>
      <c r="H1221" s="5" t="s">
        <v>3971</v>
      </c>
      <c r="I1221" s="5" t="s">
        <v>3972</v>
      </c>
      <c r="J1221" s="11" t="str">
        <f>HYPERLINK("http://www.ncbi.nlm.nih.gov/pubmed/20382762","Mignolet et al. 2010. J Bacteriol. 192(12):3235-9.")</f>
        <v>Mignolet et al. 2010. J Bacteriol. 192(12):3235-9.</v>
      </c>
      <c r="K1221" s="9"/>
      <c r="L1221" s="3"/>
      <c r="M1221" s="3"/>
      <c r="N1221" s="3"/>
      <c r="O1221" s="3"/>
      <c r="P1221" s="3"/>
      <c r="Q1221" s="3"/>
      <c r="R1221" s="3"/>
      <c r="S1221" s="3"/>
      <c r="T1221" s="3"/>
      <c r="U1221" s="3"/>
      <c r="V1221" s="3"/>
      <c r="W1221" s="3"/>
      <c r="X1221" s="3"/>
      <c r="Y1221" s="3"/>
      <c r="Z1221" s="3"/>
    </row>
    <row r="1222" ht="30.0" customHeight="1">
      <c r="A1222" s="5" t="s">
        <v>3973</v>
      </c>
      <c r="B1222" s="5" t="s">
        <v>3973</v>
      </c>
      <c r="C1222" s="5" t="s">
        <v>3974</v>
      </c>
      <c r="D1222" s="6"/>
      <c r="E1222" s="5">
        <v>1230387.0</v>
      </c>
      <c r="F1222" s="5">
        <v>1230992.0</v>
      </c>
      <c r="G1222" s="5"/>
      <c r="H1222" s="5" t="s">
        <v>52</v>
      </c>
      <c r="I1222" s="5"/>
      <c r="J1222" s="7" t="str">
        <f>HYPERLINK("http://www.ncbi.nlm.nih.gov/pubmed/?term=16299333","Chain et al. 2005. Infect Immun. 73:8353-61")</f>
        <v>Chain et al. 2005. Infect Immun. 73:8353-61</v>
      </c>
      <c r="K1222" s="8" t="str">
        <f>HYPERLINK("http://www.ncbi.nlm.nih.gov/nuccore/NC_007618","Brucella abortus 2308; accesion number NC_007618")</f>
        <v>Brucella abortus 2308; accesion number NC_007618</v>
      </c>
      <c r="L1222" s="3"/>
      <c r="M1222" s="3"/>
      <c r="N1222" s="3"/>
      <c r="O1222" s="3"/>
      <c r="P1222" s="3"/>
      <c r="Q1222" s="3"/>
      <c r="R1222" s="3"/>
      <c r="S1222" s="3"/>
      <c r="T1222" s="3"/>
      <c r="U1222" s="3"/>
      <c r="V1222" s="3"/>
      <c r="W1222" s="3"/>
      <c r="X1222" s="3"/>
      <c r="Y1222" s="3"/>
      <c r="Z1222" s="3"/>
    </row>
    <row r="1223" ht="30.0" customHeight="1">
      <c r="A1223" s="5" t="s">
        <v>3975</v>
      </c>
      <c r="B1223" s="5" t="s">
        <v>3975</v>
      </c>
      <c r="C1223" s="5" t="s">
        <v>3976</v>
      </c>
      <c r="D1223" s="6"/>
      <c r="E1223" s="5">
        <v>1231071.0</v>
      </c>
      <c r="F1223" s="5">
        <v>1231598.0</v>
      </c>
      <c r="G1223" s="5" t="s">
        <v>35</v>
      </c>
      <c r="H1223" s="5" t="s">
        <v>3977</v>
      </c>
      <c r="I1223" s="5" t="s">
        <v>3978</v>
      </c>
      <c r="J1223" s="11" t="str">
        <f>HYPERLINK("http://www.ncbi.nlm.nih.gov/pubmed/21501366","de Barsy et al. 2011. Cell Microbiol. 13(7):1044-58")</f>
        <v>de Barsy et al. 2011. Cell Microbiol. 13(7):1044-58</v>
      </c>
      <c r="K1223" s="3"/>
      <c r="L1223" s="9"/>
      <c r="M1223" s="3"/>
      <c r="N1223" s="3"/>
      <c r="O1223" s="3"/>
      <c r="P1223" s="3"/>
      <c r="Q1223" s="3"/>
      <c r="R1223" s="3"/>
      <c r="S1223" s="3"/>
      <c r="T1223" s="3"/>
      <c r="U1223" s="3"/>
      <c r="V1223" s="3"/>
      <c r="W1223" s="3"/>
      <c r="X1223" s="3"/>
      <c r="Y1223" s="3"/>
      <c r="Z1223" s="3"/>
    </row>
    <row r="1224" ht="30.0" customHeight="1">
      <c r="A1224" s="5" t="s">
        <v>3979</v>
      </c>
      <c r="B1224" s="5" t="s">
        <v>3979</v>
      </c>
      <c r="C1224" s="5" t="s">
        <v>3980</v>
      </c>
      <c r="D1224" s="6"/>
      <c r="E1224" s="5">
        <v>1231869.0</v>
      </c>
      <c r="F1224" s="5">
        <v>1232123.0</v>
      </c>
      <c r="G1224" s="5" t="s">
        <v>35</v>
      </c>
      <c r="H1224" s="5" t="s">
        <v>225</v>
      </c>
      <c r="I1224" s="5"/>
      <c r="J1224" s="8" t="str">
        <f>HYPERLINK("http://www.ncbi.nlm.nih.gov/pubmed/?term=20462421","Lamontagne et al. 2010. BMC Genomics. 11:300")</f>
        <v>Lamontagne et al. 2010. BMC Genomics. 11:300</v>
      </c>
      <c r="K1224" s="3"/>
      <c r="L1224" s="3"/>
      <c r="M1224" s="3"/>
      <c r="N1224" s="3"/>
      <c r="O1224" s="3"/>
      <c r="P1224" s="3"/>
      <c r="Q1224" s="3"/>
      <c r="R1224" s="3"/>
      <c r="S1224" s="3"/>
      <c r="T1224" s="3"/>
      <c r="U1224" s="3"/>
      <c r="V1224" s="3"/>
      <c r="W1224" s="3"/>
      <c r="X1224" s="3"/>
      <c r="Y1224" s="3"/>
      <c r="Z1224" s="3"/>
    </row>
    <row r="1225" ht="30.0" customHeight="1">
      <c r="A1225" s="5" t="s">
        <v>3981</v>
      </c>
      <c r="B1225" s="5" t="s">
        <v>3981</v>
      </c>
      <c r="C1225" s="5" t="s">
        <v>3982</v>
      </c>
      <c r="D1225" s="6"/>
      <c r="E1225" s="5">
        <v>1232371.0</v>
      </c>
      <c r="F1225" s="5">
        <v>1233171.0</v>
      </c>
      <c r="G1225" s="5" t="s">
        <v>35</v>
      </c>
      <c r="H1225" s="5" t="s">
        <v>3983</v>
      </c>
      <c r="I1225" s="5"/>
      <c r="J1225" s="7" t="str">
        <f t="shared" ref="J1225:J1226" si="248">HYPERLINK("http://www.ncbi.nlm.nih.gov/pubmed/?term=16299333","Chain et al. 2005. Infect Immun. 73:8353-61")</f>
        <v>Chain et al. 2005. Infect Immun. 73:8353-61</v>
      </c>
      <c r="K1225" s="8" t="str">
        <f t="shared" ref="K1225:K1226" si="249">HYPERLINK("http://www.ncbi.nlm.nih.gov/nuccore/NC_007618","Brucella abortus 2308; accesion number NC_007618")</f>
        <v>Brucella abortus 2308; accesion number NC_007618</v>
      </c>
      <c r="L1225" s="3"/>
      <c r="M1225" s="3"/>
      <c r="N1225" s="3"/>
      <c r="O1225" s="3"/>
      <c r="P1225" s="3"/>
      <c r="Q1225" s="3"/>
      <c r="R1225" s="3"/>
      <c r="S1225" s="3"/>
      <c r="T1225" s="3"/>
      <c r="U1225" s="3"/>
      <c r="V1225" s="3"/>
      <c r="W1225" s="3"/>
      <c r="X1225" s="3"/>
      <c r="Y1225" s="3"/>
      <c r="Z1225" s="3"/>
    </row>
    <row r="1226" ht="30.0" customHeight="1">
      <c r="A1226" s="5" t="s">
        <v>3984</v>
      </c>
      <c r="B1226" s="5" t="s">
        <v>3984</v>
      </c>
      <c r="C1226" s="5" t="s">
        <v>3985</v>
      </c>
      <c r="D1226" s="6"/>
      <c r="E1226" s="5">
        <v>1233370.0</v>
      </c>
      <c r="F1226" s="5">
        <v>1234140.0</v>
      </c>
      <c r="G1226" s="5" t="s">
        <v>35</v>
      </c>
      <c r="H1226" s="5" t="s">
        <v>3986</v>
      </c>
      <c r="I1226" s="5"/>
      <c r="J1226" s="7" t="str">
        <f t="shared" si="248"/>
        <v>Chain et al. 2005. Infect Immun. 73:8353-61</v>
      </c>
      <c r="K1226" s="8" t="str">
        <f t="shared" si="249"/>
        <v>Brucella abortus 2308; accesion number NC_007618</v>
      </c>
      <c r="L1226" s="3"/>
      <c r="M1226" s="3"/>
      <c r="N1226" s="3"/>
      <c r="O1226" s="3"/>
      <c r="P1226" s="3"/>
      <c r="Q1226" s="3"/>
      <c r="R1226" s="3"/>
      <c r="S1226" s="3"/>
      <c r="T1226" s="3"/>
      <c r="U1226" s="3"/>
      <c r="V1226" s="3"/>
      <c r="W1226" s="3"/>
      <c r="X1226" s="3"/>
      <c r="Y1226" s="3"/>
      <c r="Z1226" s="3"/>
    </row>
    <row r="1227" ht="30.0" customHeight="1">
      <c r="A1227" s="5" t="s">
        <v>3987</v>
      </c>
      <c r="B1227" s="5" t="s">
        <v>3987</v>
      </c>
      <c r="C1227" s="5" t="s">
        <v>3988</v>
      </c>
      <c r="D1227" s="6"/>
      <c r="E1227" s="5">
        <v>1234174.0</v>
      </c>
      <c r="F1227" s="5">
        <v>1234653.0</v>
      </c>
      <c r="G1227" s="5" t="s">
        <v>35</v>
      </c>
      <c r="H1227" s="5" t="s">
        <v>225</v>
      </c>
      <c r="I1227" s="5" t="s">
        <v>3989</v>
      </c>
      <c r="J1227" s="8" t="str">
        <f>HYPERLINK("http://www.ncbi.nlm.nih.gov/pubmed/?term=20462421","Lamontagne et al. 2010. BMC Genomics. 11:300")</f>
        <v>Lamontagne et al. 2010. BMC Genomics. 11:300</v>
      </c>
      <c r="K1227" s="9"/>
      <c r="L1227" s="3"/>
      <c r="M1227" s="3"/>
      <c r="N1227" s="3"/>
      <c r="O1227" s="3"/>
      <c r="P1227" s="3"/>
      <c r="Q1227" s="3"/>
      <c r="R1227" s="3"/>
      <c r="S1227" s="3"/>
      <c r="T1227" s="3"/>
      <c r="U1227" s="3"/>
      <c r="V1227" s="3"/>
      <c r="W1227" s="3"/>
      <c r="X1227" s="3"/>
      <c r="Y1227" s="3"/>
      <c r="Z1227" s="3"/>
    </row>
    <row r="1228" ht="30.0" customHeight="1">
      <c r="A1228" s="5" t="s">
        <v>3990</v>
      </c>
      <c r="B1228" s="5" t="s">
        <v>3990</v>
      </c>
      <c r="C1228" s="5" t="s">
        <v>3991</v>
      </c>
      <c r="D1228" s="6"/>
      <c r="E1228" s="5">
        <v>1235027.0</v>
      </c>
      <c r="F1228" s="5">
        <v>1235608.0</v>
      </c>
      <c r="G1228" s="5" t="s">
        <v>35</v>
      </c>
      <c r="H1228" s="5" t="s">
        <v>3992</v>
      </c>
      <c r="I1228" s="5"/>
      <c r="J1228" s="7" t="str">
        <f t="shared" ref="J1228:J1230" si="250">HYPERLINK("http://www.ncbi.nlm.nih.gov/pubmed/?term=16299333","Chain et al. 2005. Infect Immun. 73:8353-61")</f>
        <v>Chain et al. 2005. Infect Immun. 73:8353-61</v>
      </c>
      <c r="K1228" s="8" t="str">
        <f t="shared" ref="K1228:K1230" si="251">HYPERLINK("http://www.ncbi.nlm.nih.gov/nuccore/NC_007618","Brucella abortus 2308; accesion number NC_007618")</f>
        <v>Brucella abortus 2308; accesion number NC_007618</v>
      </c>
      <c r="L1228" s="3"/>
      <c r="M1228" s="3"/>
      <c r="N1228" s="3"/>
      <c r="O1228" s="3"/>
      <c r="P1228" s="3"/>
      <c r="Q1228" s="3"/>
      <c r="R1228" s="3"/>
      <c r="S1228" s="3"/>
      <c r="T1228" s="3"/>
      <c r="U1228" s="3"/>
      <c r="V1228" s="3"/>
      <c r="W1228" s="3"/>
      <c r="X1228" s="3"/>
      <c r="Y1228" s="3"/>
      <c r="Z1228" s="3"/>
    </row>
    <row r="1229" ht="30.0" customHeight="1">
      <c r="A1229" s="5" t="s">
        <v>3993</v>
      </c>
      <c r="B1229" s="5" t="s">
        <v>3993</v>
      </c>
      <c r="C1229" s="5" t="s">
        <v>3994</v>
      </c>
      <c r="D1229" s="6"/>
      <c r="E1229" s="5">
        <v>1235732.0</v>
      </c>
      <c r="F1229" s="5">
        <v>1235902.0</v>
      </c>
      <c r="G1229" s="5" t="s">
        <v>35</v>
      </c>
      <c r="H1229" s="5" t="s">
        <v>52</v>
      </c>
      <c r="I1229" s="5"/>
      <c r="J1229" s="7" t="str">
        <f t="shared" si="250"/>
        <v>Chain et al. 2005. Infect Immun. 73:8353-61</v>
      </c>
      <c r="K1229" s="8" t="str">
        <f t="shared" si="251"/>
        <v>Brucella abortus 2308; accesion number NC_007618</v>
      </c>
      <c r="L1229" s="3"/>
      <c r="M1229" s="3"/>
      <c r="N1229" s="3"/>
      <c r="O1229" s="3"/>
      <c r="P1229" s="3"/>
      <c r="Q1229" s="3"/>
      <c r="R1229" s="3"/>
      <c r="S1229" s="3"/>
      <c r="T1229" s="3"/>
      <c r="U1229" s="3"/>
      <c r="V1229" s="3"/>
      <c r="W1229" s="3"/>
      <c r="X1229" s="3"/>
      <c r="Y1229" s="3"/>
      <c r="Z1229" s="3"/>
    </row>
    <row r="1230" ht="30.0" customHeight="1">
      <c r="A1230" s="5" t="s">
        <v>3995</v>
      </c>
      <c r="B1230" s="5" t="s">
        <v>3996</v>
      </c>
      <c r="C1230" s="5" t="s">
        <v>3997</v>
      </c>
      <c r="D1230" s="6"/>
      <c r="E1230" s="5">
        <v>1235971.0</v>
      </c>
      <c r="F1230" s="5">
        <v>1236411.0</v>
      </c>
      <c r="G1230" s="5"/>
      <c r="H1230" s="5" t="s">
        <v>195</v>
      </c>
      <c r="I1230" s="5"/>
      <c r="J1230" s="7" t="str">
        <f t="shared" si="250"/>
        <v>Chain et al. 2005. Infect Immun. 73:8353-61</v>
      </c>
      <c r="K1230" s="8" t="str">
        <f t="shared" si="251"/>
        <v>Brucella abortus 2308; accesion number NC_007618</v>
      </c>
      <c r="L1230" s="3"/>
      <c r="M1230" s="3"/>
      <c r="N1230" s="3"/>
      <c r="O1230" s="3"/>
      <c r="P1230" s="3"/>
      <c r="Q1230" s="3"/>
      <c r="R1230" s="3"/>
      <c r="S1230" s="3"/>
      <c r="T1230" s="3"/>
      <c r="U1230" s="3"/>
      <c r="V1230" s="3"/>
      <c r="W1230" s="3"/>
      <c r="X1230" s="3"/>
      <c r="Y1230" s="3"/>
      <c r="Z1230" s="3"/>
    </row>
    <row r="1231" ht="30.0" customHeight="1">
      <c r="A1231" s="5" t="s">
        <v>3998</v>
      </c>
      <c r="B1231" s="5" t="s">
        <v>3998</v>
      </c>
      <c r="C1231" s="5" t="s">
        <v>3999</v>
      </c>
      <c r="D1231" s="6" t="s">
        <v>59</v>
      </c>
      <c r="E1231" s="5">
        <v>1236463.0</v>
      </c>
      <c r="F1231" s="5">
        <v>1237489.0</v>
      </c>
      <c r="G1231" s="5" t="s">
        <v>35</v>
      </c>
      <c r="H1231" s="5"/>
      <c r="I1231" s="5" t="s">
        <v>4000</v>
      </c>
      <c r="J1231" s="11" t="str">
        <f>HYPERLINK("http://www.ncbi.nlm.nih.gov/nuccore/NC_004310.3","Brucella suis 1330 genome; accesion number NC_004310")</f>
        <v>Brucella suis 1330 genome; accesion number NC_004310</v>
      </c>
      <c r="K1231" s="11" t="str">
        <f>HYPERLINK("http://www.ncbi.nlm.nih.gov/nuccore/17986284","Brucella melitensis 16M accession number NC_003317")</f>
        <v>Brucella melitensis 16M accession number NC_003317</v>
      </c>
      <c r="L1231" s="3"/>
      <c r="M1231" s="3"/>
      <c r="N1231" s="3"/>
      <c r="O1231" s="3"/>
      <c r="P1231" s="3"/>
      <c r="Q1231" s="3"/>
      <c r="R1231" s="3"/>
      <c r="S1231" s="3"/>
      <c r="T1231" s="3"/>
      <c r="U1231" s="3"/>
      <c r="V1231" s="3"/>
      <c r="W1231" s="3"/>
      <c r="X1231" s="3"/>
      <c r="Y1231" s="3"/>
      <c r="Z1231" s="3"/>
    </row>
    <row r="1232" ht="30.0" customHeight="1">
      <c r="A1232" s="5" t="s">
        <v>4001</v>
      </c>
      <c r="B1232" s="5" t="s">
        <v>4002</v>
      </c>
      <c r="C1232" s="5" t="s">
        <v>4003</v>
      </c>
      <c r="D1232" s="6"/>
      <c r="E1232" s="5">
        <v>1237651.0</v>
      </c>
      <c r="F1232" s="5">
        <v>1239435.0</v>
      </c>
      <c r="G1232" s="5" t="s">
        <v>35</v>
      </c>
      <c r="H1232" s="5" t="s">
        <v>4004</v>
      </c>
      <c r="I1232" s="5"/>
      <c r="J1232" s="7" t="str">
        <f t="shared" ref="J1232:J1236" si="252">HYPERLINK("http://www.ncbi.nlm.nih.gov/pubmed/?term=16299333","Chain et al. 2005. Infect Immun. 73:8353-61")</f>
        <v>Chain et al. 2005. Infect Immun. 73:8353-61</v>
      </c>
      <c r="K1232" s="8" t="str">
        <f t="shared" ref="K1232:K1236" si="253">HYPERLINK("http://www.ncbi.nlm.nih.gov/nuccore/NC_007618","Brucella abortus 2308; accesion number NC_007618")</f>
        <v>Brucella abortus 2308; accesion number NC_007618</v>
      </c>
      <c r="L1232" s="3"/>
      <c r="M1232" s="3"/>
      <c r="N1232" s="3"/>
      <c r="O1232" s="3"/>
      <c r="P1232" s="3"/>
      <c r="Q1232" s="3"/>
      <c r="R1232" s="3"/>
      <c r="S1232" s="3"/>
      <c r="T1232" s="3"/>
      <c r="U1232" s="3"/>
      <c r="V1232" s="3"/>
      <c r="W1232" s="3"/>
      <c r="X1232" s="3"/>
      <c r="Y1232" s="3"/>
      <c r="Z1232" s="3"/>
    </row>
    <row r="1233" ht="30.0" customHeight="1">
      <c r="A1233" s="5" t="s">
        <v>4005</v>
      </c>
      <c r="B1233" s="5" t="s">
        <v>4006</v>
      </c>
      <c r="C1233" s="5" t="s">
        <v>4007</v>
      </c>
      <c r="D1233" s="6"/>
      <c r="E1233" s="5">
        <v>1239485.0</v>
      </c>
      <c r="F1233" s="5">
        <v>1240546.0</v>
      </c>
      <c r="G1233" s="5" t="s">
        <v>35</v>
      </c>
      <c r="H1233" s="5" t="s">
        <v>4008</v>
      </c>
      <c r="I1233" s="5" t="s">
        <v>4009</v>
      </c>
      <c r="J1233" s="7" t="str">
        <f t="shared" si="252"/>
        <v>Chain et al. 2005. Infect Immun. 73:8353-61</v>
      </c>
      <c r="K1233" s="8" t="str">
        <f t="shared" si="253"/>
        <v>Brucella abortus 2308; accesion number NC_007618</v>
      </c>
      <c r="L1233" s="3"/>
      <c r="M1233" s="3"/>
      <c r="N1233" s="3"/>
      <c r="O1233" s="3"/>
      <c r="P1233" s="3"/>
      <c r="Q1233" s="3"/>
      <c r="R1233" s="3"/>
      <c r="S1233" s="3"/>
      <c r="T1233" s="3"/>
      <c r="U1233" s="3"/>
      <c r="V1233" s="3"/>
      <c r="W1233" s="3"/>
      <c r="X1233" s="3"/>
      <c r="Y1233" s="3"/>
      <c r="Z1233" s="3"/>
    </row>
    <row r="1234" ht="30.0" customHeight="1">
      <c r="A1234" s="5" t="s">
        <v>4010</v>
      </c>
      <c r="B1234" s="5" t="s">
        <v>4011</v>
      </c>
      <c r="C1234" s="5" t="s">
        <v>4012</v>
      </c>
      <c r="D1234" s="6"/>
      <c r="E1234" s="5">
        <v>1240849.0</v>
      </c>
      <c r="F1234" s="5">
        <v>1241835.0</v>
      </c>
      <c r="G1234" s="5" t="s">
        <v>35</v>
      </c>
      <c r="H1234" s="5" t="s">
        <v>4013</v>
      </c>
      <c r="I1234" s="5" t="s">
        <v>4014</v>
      </c>
      <c r="J1234" s="7" t="str">
        <f t="shared" si="252"/>
        <v>Chain et al. 2005. Infect Immun. 73:8353-61</v>
      </c>
      <c r="K1234" s="8" t="str">
        <f t="shared" si="253"/>
        <v>Brucella abortus 2308; accesion number NC_007618</v>
      </c>
      <c r="L1234" s="3"/>
      <c r="M1234" s="3"/>
      <c r="N1234" s="3"/>
      <c r="O1234" s="3"/>
      <c r="P1234" s="3"/>
      <c r="Q1234" s="3"/>
      <c r="R1234" s="3"/>
      <c r="S1234" s="3"/>
      <c r="T1234" s="3"/>
      <c r="U1234" s="3"/>
      <c r="V1234" s="3"/>
      <c r="W1234" s="3"/>
      <c r="X1234" s="3"/>
      <c r="Y1234" s="3"/>
      <c r="Z1234" s="3"/>
    </row>
    <row r="1235" ht="30.0" customHeight="1">
      <c r="A1235" s="5" t="s">
        <v>4015</v>
      </c>
      <c r="B1235" s="5" t="s">
        <v>4015</v>
      </c>
      <c r="C1235" s="5" t="s">
        <v>4016</v>
      </c>
      <c r="D1235" s="6"/>
      <c r="E1235" s="5">
        <v>1242228.0</v>
      </c>
      <c r="F1235" s="5">
        <v>1243547.0</v>
      </c>
      <c r="G1235" s="5" t="s">
        <v>35</v>
      </c>
      <c r="H1235" s="5" t="s">
        <v>4017</v>
      </c>
      <c r="I1235" s="5" t="s">
        <v>4018</v>
      </c>
      <c r="J1235" s="7" t="str">
        <f t="shared" si="252"/>
        <v>Chain et al. 2005. Infect Immun. 73:8353-61</v>
      </c>
      <c r="K1235" s="8" t="str">
        <f t="shared" si="253"/>
        <v>Brucella abortus 2308; accesion number NC_007618</v>
      </c>
      <c r="L1235" s="3"/>
      <c r="M1235" s="3"/>
      <c r="N1235" s="3"/>
      <c r="O1235" s="3"/>
      <c r="P1235" s="3"/>
      <c r="Q1235" s="3"/>
      <c r="R1235" s="3"/>
      <c r="S1235" s="3"/>
      <c r="T1235" s="3"/>
      <c r="U1235" s="3"/>
      <c r="V1235" s="3"/>
      <c r="W1235" s="3"/>
      <c r="X1235" s="3"/>
      <c r="Y1235" s="3"/>
      <c r="Z1235" s="3"/>
    </row>
    <row r="1236" ht="30.0" customHeight="1">
      <c r="A1236" s="5" t="s">
        <v>4019</v>
      </c>
      <c r="B1236" s="5" t="s">
        <v>4019</v>
      </c>
      <c r="C1236" s="5" t="s">
        <v>4020</v>
      </c>
      <c r="D1236" s="6"/>
      <c r="E1236" s="5">
        <v>1243683.0</v>
      </c>
      <c r="F1236" s="5">
        <v>1244903.0</v>
      </c>
      <c r="G1236" s="5" t="s">
        <v>35</v>
      </c>
      <c r="H1236" s="5" t="s">
        <v>620</v>
      </c>
      <c r="I1236" s="5"/>
      <c r="J1236" s="7" t="str">
        <f t="shared" si="252"/>
        <v>Chain et al. 2005. Infect Immun. 73:8353-61</v>
      </c>
      <c r="K1236" s="8" t="str">
        <f t="shared" si="253"/>
        <v>Brucella abortus 2308; accesion number NC_007618</v>
      </c>
      <c r="L1236" s="3"/>
      <c r="M1236" s="3"/>
      <c r="N1236" s="3"/>
      <c r="O1236" s="3"/>
      <c r="P1236" s="3"/>
      <c r="Q1236" s="3"/>
      <c r="R1236" s="3"/>
      <c r="S1236" s="3"/>
      <c r="T1236" s="3"/>
      <c r="U1236" s="3"/>
      <c r="V1236" s="3"/>
      <c r="W1236" s="3"/>
      <c r="X1236" s="3"/>
      <c r="Y1236" s="3"/>
      <c r="Z1236" s="3"/>
    </row>
    <row r="1237" ht="30.0" customHeight="1">
      <c r="A1237" s="5" t="s">
        <v>4021</v>
      </c>
      <c r="B1237" s="5" t="s">
        <v>4021</v>
      </c>
      <c r="C1237" s="5" t="s">
        <v>4022</v>
      </c>
      <c r="D1237" s="6"/>
      <c r="E1237" s="5">
        <v>1245034.0</v>
      </c>
      <c r="F1237" s="5">
        <v>1245465.0</v>
      </c>
      <c r="G1237" s="5" t="s">
        <v>35</v>
      </c>
      <c r="H1237" s="5" t="s">
        <v>225</v>
      </c>
      <c r="I1237" s="5"/>
      <c r="J1237" s="8" t="str">
        <f t="shared" ref="J1237:J1239" si="254">HYPERLINK("http://www.ncbi.nlm.nih.gov/pubmed/?term=20462421","Lamontagne et al. 2010. BMC Genomics. 11:300")</f>
        <v>Lamontagne et al. 2010. BMC Genomics. 11:300</v>
      </c>
      <c r="K1237" s="9"/>
      <c r="L1237" s="3"/>
      <c r="M1237" s="3"/>
      <c r="N1237" s="3"/>
      <c r="O1237" s="3"/>
      <c r="P1237" s="3"/>
      <c r="Q1237" s="3"/>
      <c r="R1237" s="3"/>
      <c r="S1237" s="3"/>
      <c r="T1237" s="3"/>
      <c r="U1237" s="3"/>
      <c r="V1237" s="3"/>
      <c r="W1237" s="3"/>
      <c r="X1237" s="3"/>
      <c r="Y1237" s="3"/>
      <c r="Z1237" s="3"/>
    </row>
    <row r="1238" ht="30.0" customHeight="1">
      <c r="A1238" s="5" t="s">
        <v>4023</v>
      </c>
      <c r="B1238" s="5" t="s">
        <v>4023</v>
      </c>
      <c r="C1238" s="5" t="s">
        <v>4024</v>
      </c>
      <c r="D1238" s="6"/>
      <c r="E1238" s="5">
        <v>1245870.0</v>
      </c>
      <c r="F1238" s="5">
        <v>1247150.0</v>
      </c>
      <c r="G1238" s="5"/>
      <c r="H1238" s="5" t="s">
        <v>225</v>
      </c>
      <c r="I1238" s="5"/>
      <c r="J1238" s="8" t="str">
        <f t="shared" si="254"/>
        <v>Lamontagne et al. 2010. BMC Genomics. 11:300</v>
      </c>
      <c r="K1238" s="9"/>
      <c r="L1238" s="3"/>
      <c r="M1238" s="3"/>
      <c r="N1238" s="3"/>
      <c r="O1238" s="3"/>
      <c r="P1238" s="3"/>
      <c r="Q1238" s="3"/>
      <c r="R1238" s="3"/>
      <c r="S1238" s="3"/>
      <c r="T1238" s="3"/>
      <c r="U1238" s="3"/>
      <c r="V1238" s="3"/>
      <c r="W1238" s="3"/>
      <c r="X1238" s="3"/>
      <c r="Y1238" s="3"/>
      <c r="Z1238" s="3"/>
    </row>
    <row r="1239" ht="30.0" customHeight="1">
      <c r="A1239" s="5" t="s">
        <v>4025</v>
      </c>
      <c r="B1239" s="5" t="s">
        <v>4025</v>
      </c>
      <c r="C1239" s="5" t="s">
        <v>4026</v>
      </c>
      <c r="D1239" s="6"/>
      <c r="E1239" s="5">
        <v>1247760.0</v>
      </c>
      <c r="F1239" s="5">
        <v>1248044.0</v>
      </c>
      <c r="G1239" s="5"/>
      <c r="H1239" s="5" t="s">
        <v>4027</v>
      </c>
      <c r="I1239" s="5"/>
      <c r="J1239" s="8" t="str">
        <f t="shared" si="254"/>
        <v>Lamontagne et al. 2010. BMC Genomics. 11:300</v>
      </c>
      <c r="K1239" s="9"/>
      <c r="L1239" s="3"/>
      <c r="M1239" s="3"/>
      <c r="N1239" s="3"/>
      <c r="O1239" s="3"/>
      <c r="P1239" s="3"/>
      <c r="Q1239" s="3"/>
      <c r="R1239" s="3"/>
      <c r="S1239" s="3"/>
      <c r="T1239" s="3"/>
      <c r="U1239" s="3"/>
      <c r="V1239" s="3"/>
      <c r="W1239" s="3"/>
      <c r="X1239" s="3"/>
      <c r="Y1239" s="3"/>
      <c r="Z1239" s="3"/>
    </row>
    <row r="1240" ht="30.0" customHeight="1">
      <c r="A1240" s="5" t="s">
        <v>4028</v>
      </c>
      <c r="B1240" s="5" t="s">
        <v>4028</v>
      </c>
      <c r="C1240" s="5" t="s">
        <v>4029</v>
      </c>
      <c r="D1240" s="6"/>
      <c r="E1240" s="5">
        <v>1248266.0</v>
      </c>
      <c r="F1240" s="5">
        <v>1248358.0</v>
      </c>
      <c r="G1240" s="5"/>
      <c r="H1240" s="5" t="s">
        <v>52</v>
      </c>
      <c r="I1240" s="5"/>
      <c r="J1240" s="7" t="str">
        <f t="shared" ref="J1240:J1243" si="255">HYPERLINK("http://www.ncbi.nlm.nih.gov/pubmed/?term=16299333","Chain et al. 2005. Infect Immun. 73:8353-61")</f>
        <v>Chain et al. 2005. Infect Immun. 73:8353-61</v>
      </c>
      <c r="K1240" s="8" t="str">
        <f t="shared" ref="K1240:K1243" si="256">HYPERLINK("http://www.ncbi.nlm.nih.gov/nuccore/NC_007618","Brucella abortus 2308; accesion number NC_007618")</f>
        <v>Brucella abortus 2308; accesion number NC_007618</v>
      </c>
      <c r="L1240" s="3"/>
      <c r="M1240" s="3"/>
      <c r="N1240" s="3"/>
      <c r="O1240" s="3"/>
      <c r="P1240" s="3"/>
      <c r="Q1240" s="3"/>
      <c r="R1240" s="3"/>
      <c r="S1240" s="3"/>
      <c r="T1240" s="3"/>
      <c r="U1240" s="3"/>
      <c r="V1240" s="3"/>
      <c r="W1240" s="3"/>
      <c r="X1240" s="3"/>
      <c r="Y1240" s="3"/>
      <c r="Z1240" s="3"/>
    </row>
    <row r="1241" ht="30.0" customHeight="1">
      <c r="A1241" s="5" t="s">
        <v>4030</v>
      </c>
      <c r="B1241" s="5" t="s">
        <v>4031</v>
      </c>
      <c r="C1241" s="5" t="s">
        <v>4032</v>
      </c>
      <c r="D1241" s="6"/>
      <c r="E1241" s="5">
        <v>1248367.0</v>
      </c>
      <c r="F1241" s="5">
        <v>1249083.0</v>
      </c>
      <c r="G1241" s="5"/>
      <c r="H1241" s="5" t="s">
        <v>4033</v>
      </c>
      <c r="I1241" s="5" t="s">
        <v>4034</v>
      </c>
      <c r="J1241" s="7" t="str">
        <f t="shared" si="255"/>
        <v>Chain et al. 2005. Infect Immun. 73:8353-61</v>
      </c>
      <c r="K1241" s="8" t="str">
        <f t="shared" si="256"/>
        <v>Brucella abortus 2308; accesion number NC_007618</v>
      </c>
      <c r="L1241" s="3"/>
      <c r="M1241" s="3"/>
      <c r="N1241" s="3"/>
      <c r="O1241" s="3"/>
      <c r="P1241" s="3"/>
      <c r="Q1241" s="3"/>
      <c r="R1241" s="3"/>
      <c r="S1241" s="3"/>
      <c r="T1241" s="3"/>
      <c r="U1241" s="3"/>
      <c r="V1241" s="3"/>
      <c r="W1241" s="3"/>
      <c r="X1241" s="3"/>
      <c r="Y1241" s="3"/>
      <c r="Z1241" s="3"/>
    </row>
    <row r="1242" ht="30.0" customHeight="1">
      <c r="A1242" s="5" t="s">
        <v>4035</v>
      </c>
      <c r="B1242" s="5" t="s">
        <v>4036</v>
      </c>
      <c r="C1242" s="5" t="s">
        <v>4037</v>
      </c>
      <c r="D1242" s="6"/>
      <c r="E1242" s="5">
        <v>1249083.0</v>
      </c>
      <c r="F1242" s="5">
        <v>1249910.0</v>
      </c>
      <c r="G1242" s="5"/>
      <c r="H1242" s="5" t="s">
        <v>4038</v>
      </c>
      <c r="I1242" s="5" t="s">
        <v>4039</v>
      </c>
      <c r="J1242" s="7" t="str">
        <f t="shared" si="255"/>
        <v>Chain et al. 2005. Infect Immun. 73:8353-61</v>
      </c>
      <c r="K1242" s="8" t="str">
        <f t="shared" si="256"/>
        <v>Brucella abortus 2308; accesion number NC_007618</v>
      </c>
      <c r="L1242" s="3"/>
      <c r="M1242" s="3"/>
      <c r="N1242" s="3"/>
      <c r="O1242" s="3"/>
      <c r="P1242" s="3"/>
      <c r="Q1242" s="3"/>
      <c r="R1242" s="3"/>
      <c r="S1242" s="3"/>
      <c r="T1242" s="3"/>
      <c r="U1242" s="3"/>
      <c r="V1242" s="3"/>
      <c r="W1242" s="3"/>
      <c r="X1242" s="3"/>
      <c r="Y1242" s="3"/>
      <c r="Z1242" s="3"/>
    </row>
    <row r="1243" ht="30.0" customHeight="1">
      <c r="A1243" s="5" t="s">
        <v>4040</v>
      </c>
      <c r="B1243" s="5" t="s">
        <v>4041</v>
      </c>
      <c r="C1243" s="5" t="s">
        <v>4042</v>
      </c>
      <c r="D1243" s="6"/>
      <c r="E1243" s="5">
        <v>1249966.0</v>
      </c>
      <c r="F1243" s="5">
        <v>1250715.0</v>
      </c>
      <c r="G1243" s="5"/>
      <c r="H1243" s="5" t="s">
        <v>4043</v>
      </c>
      <c r="I1243" s="5" t="s">
        <v>4044</v>
      </c>
      <c r="J1243" s="7" t="str">
        <f t="shared" si="255"/>
        <v>Chain et al. 2005. Infect Immun. 73:8353-61</v>
      </c>
      <c r="K1243" s="8" t="str">
        <f t="shared" si="256"/>
        <v>Brucella abortus 2308; accesion number NC_007618</v>
      </c>
      <c r="L1243" s="3"/>
      <c r="M1243" s="3"/>
      <c r="N1243" s="3"/>
      <c r="O1243" s="3"/>
      <c r="P1243" s="3"/>
      <c r="Q1243" s="3"/>
      <c r="R1243" s="3"/>
      <c r="S1243" s="3"/>
      <c r="T1243" s="3"/>
      <c r="U1243" s="3"/>
      <c r="V1243" s="3"/>
      <c r="W1243" s="3"/>
      <c r="X1243" s="3"/>
      <c r="Y1243" s="3"/>
      <c r="Z1243" s="3"/>
    </row>
    <row r="1244" ht="30.0" customHeight="1">
      <c r="A1244" s="5" t="s">
        <v>4045</v>
      </c>
      <c r="B1244" s="5" t="s">
        <v>4045</v>
      </c>
      <c r="C1244" s="5" t="s">
        <v>4046</v>
      </c>
      <c r="D1244" s="6"/>
      <c r="E1244" s="5">
        <v>1250917.0</v>
      </c>
      <c r="F1244" s="5">
        <v>1251555.0</v>
      </c>
      <c r="G1244" s="5"/>
      <c r="H1244" s="5" t="s">
        <v>4047</v>
      </c>
      <c r="I1244" s="5" t="s">
        <v>4048</v>
      </c>
      <c r="J1244" s="8" t="str">
        <f>HYPERLINK("http://www.ncbi.nlm.nih.gov/pubmed/?term=20462421","Lamontagne et al. 2010. BMC Genomics. 11:300")</f>
        <v>Lamontagne et al. 2010. BMC Genomics. 11:300</v>
      </c>
      <c r="K1244" s="8" t="str">
        <f>HYPERLINK("https://www.ncbi.nlm.nih.gov/pubmed/12874309","Sahli et al. 2003. Infect Immun. 71:4326-32")</f>
        <v>Sahli et al. 2003. Infect Immun. 71:4326-32</v>
      </c>
      <c r="L1244" s="8" t="str">
        <f>HYPERLINK("https://www.ncbi.nlm.nih.gov/pubmed/17664262","Manterola et al.2007. Infect Immun. 4867-74")</f>
        <v>Manterola et al.2007. Infect Immun. 4867-74</v>
      </c>
      <c r="M1244" s="3"/>
      <c r="N1244" s="3"/>
      <c r="O1244" s="3"/>
      <c r="P1244" s="3"/>
      <c r="Q1244" s="3"/>
      <c r="R1244" s="3"/>
      <c r="S1244" s="3"/>
      <c r="T1244" s="3"/>
      <c r="U1244" s="3"/>
      <c r="V1244" s="3"/>
      <c r="W1244" s="3"/>
      <c r="X1244" s="3"/>
      <c r="Y1244" s="3"/>
      <c r="Z1244" s="3"/>
    </row>
    <row r="1245" ht="30.0" customHeight="1">
      <c r="A1245" s="5" t="s">
        <v>4049</v>
      </c>
      <c r="B1245" s="5" t="s">
        <v>4049</v>
      </c>
      <c r="C1245" s="5" t="s">
        <v>4050</v>
      </c>
      <c r="D1245" s="6"/>
      <c r="E1245" s="5">
        <v>1251844.0</v>
      </c>
      <c r="F1245" s="5">
        <v>1253049.0</v>
      </c>
      <c r="G1245" s="5" t="s">
        <v>35</v>
      </c>
      <c r="H1245" s="5" t="s">
        <v>580</v>
      </c>
      <c r="I1245" s="5"/>
      <c r="J1245" s="7" t="str">
        <f t="shared" ref="J1245:J1249" si="257">HYPERLINK("http://www.ncbi.nlm.nih.gov/pubmed/?term=16299333","Chain et al. 2005. Infect Immun. 73:8353-61")</f>
        <v>Chain et al. 2005. Infect Immun. 73:8353-61</v>
      </c>
      <c r="K1245" s="8" t="str">
        <f t="shared" ref="K1245:K1249" si="258">HYPERLINK("http://www.ncbi.nlm.nih.gov/nuccore/NC_007618","Brucella abortus 2308; accesion number NC_007618")</f>
        <v>Brucella abortus 2308; accesion number NC_007618</v>
      </c>
      <c r="L1245" s="3"/>
      <c r="M1245" s="3"/>
      <c r="N1245" s="3"/>
      <c r="O1245" s="3"/>
      <c r="P1245" s="3"/>
      <c r="Q1245" s="3"/>
      <c r="R1245" s="3"/>
      <c r="S1245" s="3"/>
      <c r="T1245" s="3"/>
      <c r="U1245" s="3"/>
      <c r="V1245" s="3"/>
      <c r="W1245" s="3"/>
      <c r="X1245" s="3"/>
      <c r="Y1245" s="3"/>
      <c r="Z1245" s="3"/>
    </row>
    <row r="1246" ht="30.0" customHeight="1">
      <c r="A1246" s="5" t="s">
        <v>4051</v>
      </c>
      <c r="B1246" s="5" t="s">
        <v>4051</v>
      </c>
      <c r="C1246" s="5" t="s">
        <v>4052</v>
      </c>
      <c r="D1246" s="6"/>
      <c r="E1246" s="5">
        <v>1253189.0</v>
      </c>
      <c r="F1246" s="5">
        <v>1254418.0</v>
      </c>
      <c r="G1246" s="5"/>
      <c r="H1246" s="5" t="s">
        <v>591</v>
      </c>
      <c r="I1246" s="5"/>
      <c r="J1246" s="7" t="str">
        <f t="shared" si="257"/>
        <v>Chain et al. 2005. Infect Immun. 73:8353-61</v>
      </c>
      <c r="K1246" s="8" t="str">
        <f t="shared" si="258"/>
        <v>Brucella abortus 2308; accesion number NC_007618</v>
      </c>
      <c r="L1246" s="3"/>
      <c r="M1246" s="3"/>
      <c r="N1246" s="3"/>
      <c r="O1246" s="3"/>
      <c r="P1246" s="3"/>
      <c r="Q1246" s="3"/>
      <c r="R1246" s="3"/>
      <c r="S1246" s="3"/>
      <c r="T1246" s="3"/>
      <c r="U1246" s="3"/>
      <c r="V1246" s="3"/>
      <c r="W1246" s="3"/>
      <c r="X1246" s="3"/>
      <c r="Y1246" s="3"/>
      <c r="Z1246" s="3"/>
    </row>
    <row r="1247" ht="30.0" customHeight="1">
      <c r="A1247" s="5" t="s">
        <v>4053</v>
      </c>
      <c r="B1247" s="5" t="s">
        <v>4054</v>
      </c>
      <c r="C1247" s="5" t="s">
        <v>4055</v>
      </c>
      <c r="D1247" s="6"/>
      <c r="E1247" s="5">
        <v>1254428.0</v>
      </c>
      <c r="F1247" s="5">
        <v>1255054.0</v>
      </c>
      <c r="G1247" s="5"/>
      <c r="H1247" s="5" t="s">
        <v>4056</v>
      </c>
      <c r="I1247" s="5" t="s">
        <v>4057</v>
      </c>
      <c r="J1247" s="7" t="str">
        <f t="shared" si="257"/>
        <v>Chain et al. 2005. Infect Immun. 73:8353-61</v>
      </c>
      <c r="K1247" s="8" t="str">
        <f t="shared" si="258"/>
        <v>Brucella abortus 2308; accesion number NC_007618</v>
      </c>
      <c r="L1247" s="3"/>
      <c r="M1247" s="3"/>
      <c r="N1247" s="3"/>
      <c r="O1247" s="3"/>
      <c r="P1247" s="3"/>
      <c r="Q1247" s="3"/>
      <c r="R1247" s="3"/>
      <c r="S1247" s="3"/>
      <c r="T1247" s="3"/>
      <c r="U1247" s="3"/>
      <c r="V1247" s="3"/>
      <c r="W1247" s="3"/>
      <c r="X1247" s="3"/>
      <c r="Y1247" s="3"/>
      <c r="Z1247" s="3"/>
    </row>
    <row r="1248" ht="30.0" customHeight="1">
      <c r="A1248" s="5" t="s">
        <v>4058</v>
      </c>
      <c r="B1248" s="5" t="s">
        <v>4059</v>
      </c>
      <c r="C1248" s="5" t="s">
        <v>4060</v>
      </c>
      <c r="D1248" s="6"/>
      <c r="E1248" s="5">
        <v>1255054.0</v>
      </c>
      <c r="F1248" s="5">
        <v>1255788.0</v>
      </c>
      <c r="G1248" s="5"/>
      <c r="H1248" s="5" t="s">
        <v>4061</v>
      </c>
      <c r="I1248" s="5" t="s">
        <v>4062</v>
      </c>
      <c r="J1248" s="7" t="str">
        <f t="shared" si="257"/>
        <v>Chain et al. 2005. Infect Immun. 73:8353-61</v>
      </c>
      <c r="K1248" s="8" t="str">
        <f t="shared" si="258"/>
        <v>Brucella abortus 2308; accesion number NC_007618</v>
      </c>
      <c r="L1248" s="3"/>
      <c r="M1248" s="3"/>
      <c r="N1248" s="3"/>
      <c r="O1248" s="3"/>
      <c r="P1248" s="3"/>
      <c r="Q1248" s="3"/>
      <c r="R1248" s="3"/>
      <c r="S1248" s="3"/>
      <c r="T1248" s="3"/>
      <c r="U1248" s="3"/>
      <c r="V1248" s="3"/>
      <c r="W1248" s="3"/>
      <c r="X1248" s="3"/>
      <c r="Y1248" s="3"/>
      <c r="Z1248" s="3"/>
    </row>
    <row r="1249" ht="30.0" customHeight="1">
      <c r="A1249" s="5" t="s">
        <v>4063</v>
      </c>
      <c r="B1249" s="5" t="s">
        <v>4063</v>
      </c>
      <c r="C1249" s="5" t="s">
        <v>4064</v>
      </c>
      <c r="D1249" s="6"/>
      <c r="E1249" s="5">
        <v>1255734.0</v>
      </c>
      <c r="F1249" s="5">
        <v>1257479.0</v>
      </c>
      <c r="G1249" s="5"/>
      <c r="H1249" s="5" t="s">
        <v>580</v>
      </c>
      <c r="I1249" s="5"/>
      <c r="J1249" s="7" t="str">
        <f t="shared" si="257"/>
        <v>Chain et al. 2005. Infect Immun. 73:8353-61</v>
      </c>
      <c r="K1249" s="8" t="str">
        <f t="shared" si="258"/>
        <v>Brucella abortus 2308; accesion number NC_007618</v>
      </c>
      <c r="L1249" s="3"/>
      <c r="M1249" s="3"/>
      <c r="N1249" s="3"/>
      <c r="O1249" s="3"/>
      <c r="P1249" s="3"/>
      <c r="Q1249" s="3"/>
      <c r="R1249" s="3"/>
      <c r="S1249" s="3"/>
      <c r="T1249" s="3"/>
      <c r="U1249" s="3"/>
      <c r="V1249" s="3"/>
      <c r="W1249" s="3"/>
      <c r="X1249" s="3"/>
      <c r="Y1249" s="3"/>
      <c r="Z1249" s="3"/>
    </row>
    <row r="1250" ht="30.0" customHeight="1">
      <c r="A1250" s="5" t="s">
        <v>4065</v>
      </c>
      <c r="B1250" s="5" t="s">
        <v>4065</v>
      </c>
      <c r="C1250" s="5" t="s">
        <v>4066</v>
      </c>
      <c r="D1250" s="6"/>
      <c r="E1250" s="5">
        <v>1257535.0</v>
      </c>
      <c r="F1250" s="5">
        <v>1258002.0</v>
      </c>
      <c r="G1250" s="5" t="s">
        <v>35</v>
      </c>
      <c r="H1250" s="5" t="s">
        <v>225</v>
      </c>
      <c r="I1250" s="5"/>
      <c r="J1250" s="8" t="str">
        <f>HYPERLINK("http://www.ncbi.nlm.nih.gov/pubmed/?term=20462421","Lamontagne et al. 2010. BMC Genomics. 11:300")</f>
        <v>Lamontagne et al. 2010. BMC Genomics. 11:300</v>
      </c>
      <c r="K1250" s="9"/>
      <c r="L1250" s="3"/>
      <c r="M1250" s="3"/>
      <c r="N1250" s="3"/>
      <c r="O1250" s="3"/>
      <c r="P1250" s="3"/>
      <c r="Q1250" s="3"/>
      <c r="R1250" s="3"/>
      <c r="S1250" s="3"/>
      <c r="T1250" s="3"/>
      <c r="U1250" s="3"/>
      <c r="V1250" s="3"/>
      <c r="W1250" s="3"/>
      <c r="X1250" s="3"/>
      <c r="Y1250" s="3"/>
      <c r="Z1250" s="3"/>
    </row>
    <row r="1251" ht="30.0" customHeight="1">
      <c r="A1251" s="5" t="s">
        <v>4067</v>
      </c>
      <c r="B1251" s="5" t="s">
        <v>4067</v>
      </c>
      <c r="C1251" s="5" t="s">
        <v>4068</v>
      </c>
      <c r="D1251" s="6" t="s">
        <v>59</v>
      </c>
      <c r="E1251" s="5">
        <v>1258127.0</v>
      </c>
      <c r="F1251" s="5">
        <v>1259023.0</v>
      </c>
      <c r="G1251" s="5" t="s">
        <v>35</v>
      </c>
      <c r="H1251" s="5"/>
      <c r="I1251" s="5" t="s">
        <v>4069</v>
      </c>
      <c r="J1251" s="11" t="str">
        <f t="shared" ref="J1251:J1252" si="259">HYPERLINK("http://www.ncbi.nlm.nih.gov/nuccore/NC_004310.3","Brucella suis 1330 genome; accesion number NC_004310")</f>
        <v>Brucella suis 1330 genome; accesion number NC_004310</v>
      </c>
      <c r="K1251" s="13" t="s">
        <v>154</v>
      </c>
      <c r="L1251" s="3"/>
      <c r="M1251" s="3"/>
      <c r="N1251" s="3"/>
      <c r="O1251" s="3"/>
      <c r="P1251" s="3"/>
      <c r="Q1251" s="3"/>
      <c r="R1251" s="3"/>
      <c r="S1251" s="3"/>
      <c r="T1251" s="3"/>
      <c r="U1251" s="3"/>
      <c r="V1251" s="3"/>
      <c r="W1251" s="3"/>
      <c r="X1251" s="3"/>
      <c r="Y1251" s="3"/>
      <c r="Z1251" s="3"/>
    </row>
    <row r="1252" ht="30.0" customHeight="1">
      <c r="A1252" s="5" t="s">
        <v>4070</v>
      </c>
      <c r="B1252" s="5" t="s">
        <v>4070</v>
      </c>
      <c r="C1252" s="5" t="s">
        <v>4071</v>
      </c>
      <c r="D1252" s="6" t="s">
        <v>59</v>
      </c>
      <c r="E1252" s="5">
        <v>1259027.0</v>
      </c>
      <c r="F1252" s="5">
        <v>1259544.0</v>
      </c>
      <c r="G1252" s="5" t="s">
        <v>35</v>
      </c>
      <c r="H1252" s="5"/>
      <c r="I1252" s="5" t="s">
        <v>4072</v>
      </c>
      <c r="J1252" s="11" t="str">
        <f t="shared" si="259"/>
        <v>Brucella suis 1330 genome; accesion number NC_004310</v>
      </c>
      <c r="K1252" s="13" t="s">
        <v>154</v>
      </c>
      <c r="L1252" s="3"/>
      <c r="M1252" s="3"/>
      <c r="N1252" s="3"/>
      <c r="O1252" s="3"/>
      <c r="P1252" s="3"/>
      <c r="Q1252" s="3"/>
      <c r="R1252" s="3"/>
      <c r="S1252" s="3"/>
      <c r="T1252" s="3"/>
      <c r="U1252" s="3"/>
      <c r="V1252" s="3"/>
      <c r="W1252" s="3"/>
      <c r="X1252" s="3"/>
      <c r="Y1252" s="3"/>
      <c r="Z1252" s="3"/>
    </row>
    <row r="1253" ht="30.0" customHeight="1">
      <c r="A1253" s="5" t="s">
        <v>4073</v>
      </c>
      <c r="B1253" s="5" t="s">
        <v>4073</v>
      </c>
      <c r="C1253" s="5" t="s">
        <v>4074</v>
      </c>
      <c r="D1253" s="6"/>
      <c r="E1253" s="5">
        <v>1259689.0</v>
      </c>
      <c r="F1253" s="5">
        <v>1260780.0</v>
      </c>
      <c r="G1253" s="5"/>
      <c r="H1253" s="5" t="s">
        <v>4075</v>
      </c>
      <c r="I1253" s="5"/>
      <c r="J1253" s="7" t="str">
        <f t="shared" ref="J1253:J1268" si="260">HYPERLINK("http://www.ncbi.nlm.nih.gov/pubmed/?term=16299333","Chain et al. 2005. Infect Immun. 73:8353-61")</f>
        <v>Chain et al. 2005. Infect Immun. 73:8353-61</v>
      </c>
      <c r="K1253" s="8" t="str">
        <f t="shared" ref="K1253:K1268" si="261">HYPERLINK("http://www.ncbi.nlm.nih.gov/nuccore/NC_007618","Brucella abortus 2308; accesion number NC_007618")</f>
        <v>Brucella abortus 2308; accesion number NC_007618</v>
      </c>
      <c r="L1253" s="3"/>
      <c r="M1253" s="3"/>
      <c r="N1253" s="3"/>
      <c r="O1253" s="3"/>
      <c r="P1253" s="3"/>
      <c r="Q1253" s="3"/>
      <c r="R1253" s="3"/>
      <c r="S1253" s="3"/>
      <c r="T1253" s="3"/>
      <c r="U1253" s="3"/>
      <c r="V1253" s="3"/>
      <c r="W1253" s="3"/>
      <c r="X1253" s="3"/>
      <c r="Y1253" s="3"/>
      <c r="Z1253" s="3"/>
    </row>
    <row r="1254" ht="30.0" customHeight="1">
      <c r="A1254" s="5" t="s">
        <v>4076</v>
      </c>
      <c r="B1254" s="5" t="s">
        <v>4077</v>
      </c>
      <c r="C1254" s="5" t="s">
        <v>4078</v>
      </c>
      <c r="D1254" s="6"/>
      <c r="E1254" s="5">
        <v>1260766.0</v>
      </c>
      <c r="F1254" s="5">
        <v>1261761.0</v>
      </c>
      <c r="G1254" s="5" t="s">
        <v>35</v>
      </c>
      <c r="H1254" s="5" t="s">
        <v>4079</v>
      </c>
      <c r="I1254" s="5" t="s">
        <v>4080</v>
      </c>
      <c r="J1254" s="7" t="str">
        <f t="shared" si="260"/>
        <v>Chain et al. 2005. Infect Immun. 73:8353-61</v>
      </c>
      <c r="K1254" s="8" t="str">
        <f t="shared" si="261"/>
        <v>Brucella abortus 2308; accesion number NC_007618</v>
      </c>
      <c r="L1254" s="3"/>
      <c r="M1254" s="3"/>
      <c r="N1254" s="3"/>
      <c r="O1254" s="3"/>
      <c r="P1254" s="3"/>
      <c r="Q1254" s="3"/>
      <c r="R1254" s="3"/>
      <c r="S1254" s="3"/>
      <c r="T1254" s="3"/>
      <c r="U1254" s="3"/>
      <c r="V1254" s="3"/>
      <c r="W1254" s="3"/>
      <c r="X1254" s="3"/>
      <c r="Y1254" s="3"/>
      <c r="Z1254" s="3"/>
    </row>
    <row r="1255" ht="30.0" customHeight="1">
      <c r="A1255" s="5" t="s">
        <v>4081</v>
      </c>
      <c r="B1255" s="5" t="s">
        <v>4082</v>
      </c>
      <c r="C1255" s="5" t="s">
        <v>4083</v>
      </c>
      <c r="D1255" s="6"/>
      <c r="E1255" s="5">
        <v>1261786.0</v>
      </c>
      <c r="F1255" s="5">
        <v>1262784.0</v>
      </c>
      <c r="G1255" s="5" t="s">
        <v>35</v>
      </c>
      <c r="H1255" s="5" t="s">
        <v>4084</v>
      </c>
      <c r="I1255" s="5"/>
      <c r="J1255" s="7" t="str">
        <f t="shared" si="260"/>
        <v>Chain et al. 2005. Infect Immun. 73:8353-61</v>
      </c>
      <c r="K1255" s="8" t="str">
        <f t="shared" si="261"/>
        <v>Brucella abortus 2308; accesion number NC_007618</v>
      </c>
      <c r="L1255" s="3"/>
      <c r="M1255" s="3"/>
      <c r="N1255" s="3"/>
      <c r="O1255" s="3"/>
      <c r="P1255" s="3"/>
      <c r="Q1255" s="3"/>
      <c r="R1255" s="3"/>
      <c r="S1255" s="3"/>
      <c r="T1255" s="3"/>
      <c r="U1255" s="3"/>
      <c r="V1255" s="3"/>
      <c r="W1255" s="3"/>
      <c r="X1255" s="3"/>
      <c r="Y1255" s="3"/>
      <c r="Z1255" s="3"/>
    </row>
    <row r="1256" ht="30.0" customHeight="1">
      <c r="A1256" s="5" t="s">
        <v>4085</v>
      </c>
      <c r="B1256" s="5" t="s">
        <v>4085</v>
      </c>
      <c r="C1256" s="5" t="s">
        <v>4086</v>
      </c>
      <c r="D1256" s="6"/>
      <c r="E1256" s="5">
        <v>1262781.0</v>
      </c>
      <c r="F1256" s="5">
        <v>1264091.0</v>
      </c>
      <c r="G1256" s="5" t="s">
        <v>35</v>
      </c>
      <c r="H1256" s="5" t="s">
        <v>4087</v>
      </c>
      <c r="I1256" s="5" t="s">
        <v>4088</v>
      </c>
      <c r="J1256" s="7" t="str">
        <f t="shared" si="260"/>
        <v>Chain et al. 2005. Infect Immun. 73:8353-61</v>
      </c>
      <c r="K1256" s="8" t="str">
        <f t="shared" si="261"/>
        <v>Brucella abortus 2308; accesion number NC_007618</v>
      </c>
      <c r="L1256" s="3"/>
      <c r="M1256" s="3"/>
      <c r="N1256" s="3"/>
      <c r="O1256" s="3"/>
      <c r="P1256" s="3"/>
      <c r="Q1256" s="3"/>
      <c r="R1256" s="3"/>
      <c r="S1256" s="3"/>
      <c r="T1256" s="3"/>
      <c r="U1256" s="3"/>
      <c r="V1256" s="3"/>
      <c r="W1256" s="3"/>
      <c r="X1256" s="3"/>
      <c r="Y1256" s="3"/>
      <c r="Z1256" s="3"/>
    </row>
    <row r="1257" ht="30.0" customHeight="1">
      <c r="A1257" s="5" t="s">
        <v>4089</v>
      </c>
      <c r="B1257" s="5" t="s">
        <v>4089</v>
      </c>
      <c r="C1257" s="5" t="s">
        <v>4090</v>
      </c>
      <c r="D1257" s="6"/>
      <c r="E1257" s="5">
        <v>1264088.0</v>
      </c>
      <c r="F1257" s="5">
        <v>1264936.0</v>
      </c>
      <c r="G1257" s="5" t="s">
        <v>35</v>
      </c>
      <c r="H1257" s="5" t="s">
        <v>580</v>
      </c>
      <c r="I1257" s="5"/>
      <c r="J1257" s="7" t="str">
        <f t="shared" si="260"/>
        <v>Chain et al. 2005. Infect Immun. 73:8353-61</v>
      </c>
      <c r="K1257" s="8" t="str">
        <f t="shared" si="261"/>
        <v>Brucella abortus 2308; accesion number NC_007618</v>
      </c>
      <c r="L1257" s="3"/>
      <c r="M1257" s="3"/>
      <c r="N1257" s="3"/>
      <c r="O1257" s="3"/>
      <c r="P1257" s="3"/>
      <c r="Q1257" s="3"/>
      <c r="R1257" s="3"/>
      <c r="S1257" s="3"/>
      <c r="T1257" s="3"/>
      <c r="U1257" s="3"/>
      <c r="V1257" s="3"/>
      <c r="W1257" s="3"/>
      <c r="X1257" s="3"/>
      <c r="Y1257" s="3"/>
      <c r="Z1257" s="3"/>
    </row>
    <row r="1258" ht="30.0" customHeight="1">
      <c r="A1258" s="5" t="s">
        <v>4091</v>
      </c>
      <c r="B1258" s="5" t="s">
        <v>4092</v>
      </c>
      <c r="C1258" s="5" t="s">
        <v>4093</v>
      </c>
      <c r="D1258" s="6"/>
      <c r="E1258" s="5">
        <v>1265027.0</v>
      </c>
      <c r="F1258" s="5">
        <v>1266133.0</v>
      </c>
      <c r="G1258" s="5"/>
      <c r="H1258" s="5" t="s">
        <v>4094</v>
      </c>
      <c r="I1258" s="5" t="s">
        <v>4095</v>
      </c>
      <c r="J1258" s="7" t="str">
        <f t="shared" si="260"/>
        <v>Chain et al. 2005. Infect Immun. 73:8353-61</v>
      </c>
      <c r="K1258" s="8" t="str">
        <f t="shared" si="261"/>
        <v>Brucella abortus 2308; accesion number NC_007618</v>
      </c>
      <c r="L1258" s="3"/>
      <c r="M1258" s="3"/>
      <c r="N1258" s="3"/>
      <c r="O1258" s="3"/>
      <c r="P1258" s="3"/>
      <c r="Q1258" s="3"/>
      <c r="R1258" s="3"/>
      <c r="S1258" s="3"/>
      <c r="T1258" s="3"/>
      <c r="U1258" s="3"/>
      <c r="V1258" s="3"/>
      <c r="W1258" s="3"/>
      <c r="X1258" s="3"/>
      <c r="Y1258" s="3"/>
      <c r="Z1258" s="3"/>
    </row>
    <row r="1259" ht="30.0" customHeight="1">
      <c r="A1259" s="5" t="s">
        <v>4096</v>
      </c>
      <c r="B1259" s="5" t="s">
        <v>4097</v>
      </c>
      <c r="C1259" s="5" t="s">
        <v>4098</v>
      </c>
      <c r="D1259" s="6"/>
      <c r="E1259" s="5">
        <v>1266120.0</v>
      </c>
      <c r="F1259" s="5">
        <v>1266866.0</v>
      </c>
      <c r="G1259" s="5"/>
      <c r="H1259" s="5" t="s">
        <v>4099</v>
      </c>
      <c r="I1259" s="5" t="s">
        <v>4100</v>
      </c>
      <c r="J1259" s="7" t="str">
        <f t="shared" si="260"/>
        <v>Chain et al. 2005. Infect Immun. 73:8353-61</v>
      </c>
      <c r="K1259" s="8" t="str">
        <f t="shared" si="261"/>
        <v>Brucella abortus 2308; accesion number NC_007618</v>
      </c>
      <c r="L1259" s="3"/>
      <c r="M1259" s="3"/>
      <c r="N1259" s="3"/>
      <c r="O1259" s="3"/>
      <c r="P1259" s="3"/>
      <c r="Q1259" s="3"/>
      <c r="R1259" s="3"/>
      <c r="S1259" s="3"/>
      <c r="T1259" s="3"/>
      <c r="U1259" s="3"/>
      <c r="V1259" s="3"/>
      <c r="W1259" s="3"/>
      <c r="X1259" s="3"/>
      <c r="Y1259" s="3"/>
      <c r="Z1259" s="3"/>
    </row>
    <row r="1260" ht="30.0" customHeight="1">
      <c r="A1260" s="5" t="s">
        <v>4101</v>
      </c>
      <c r="B1260" s="5" t="s">
        <v>4101</v>
      </c>
      <c r="C1260" s="5" t="s">
        <v>4102</v>
      </c>
      <c r="D1260" s="6"/>
      <c r="E1260" s="5">
        <v>1266855.0</v>
      </c>
      <c r="F1260" s="5">
        <v>1267613.0</v>
      </c>
      <c r="G1260" s="5" t="s">
        <v>35</v>
      </c>
      <c r="H1260" s="5" t="s">
        <v>580</v>
      </c>
      <c r="I1260" s="5"/>
      <c r="J1260" s="7" t="str">
        <f t="shared" si="260"/>
        <v>Chain et al. 2005. Infect Immun. 73:8353-61</v>
      </c>
      <c r="K1260" s="8" t="str">
        <f t="shared" si="261"/>
        <v>Brucella abortus 2308; accesion number NC_007618</v>
      </c>
      <c r="L1260" s="3"/>
      <c r="M1260" s="3"/>
      <c r="N1260" s="3"/>
      <c r="O1260" s="3"/>
      <c r="P1260" s="3"/>
      <c r="Q1260" s="3"/>
      <c r="R1260" s="3"/>
      <c r="S1260" s="3"/>
      <c r="T1260" s="3"/>
      <c r="U1260" s="3"/>
      <c r="V1260" s="3"/>
      <c r="W1260" s="3"/>
      <c r="X1260" s="3"/>
      <c r="Y1260" s="3"/>
      <c r="Z1260" s="3"/>
    </row>
    <row r="1261" ht="30.0" customHeight="1">
      <c r="A1261" s="5" t="s">
        <v>4103</v>
      </c>
      <c r="B1261" s="5" t="s">
        <v>4103</v>
      </c>
      <c r="C1261" s="5" t="s">
        <v>4104</v>
      </c>
      <c r="D1261" s="6"/>
      <c r="E1261" s="5">
        <v>1267673.0</v>
      </c>
      <c r="F1261" s="5">
        <v>1268068.0</v>
      </c>
      <c r="G1261" s="5" t="s">
        <v>35</v>
      </c>
      <c r="H1261" s="5" t="s">
        <v>2012</v>
      </c>
      <c r="I1261" s="5"/>
      <c r="J1261" s="7" t="str">
        <f t="shared" si="260"/>
        <v>Chain et al. 2005. Infect Immun. 73:8353-61</v>
      </c>
      <c r="K1261" s="8" t="str">
        <f t="shared" si="261"/>
        <v>Brucella abortus 2308; accesion number NC_007618</v>
      </c>
      <c r="L1261" s="3"/>
      <c r="M1261" s="3"/>
      <c r="N1261" s="3"/>
      <c r="O1261" s="3"/>
      <c r="P1261" s="3"/>
      <c r="Q1261" s="3"/>
      <c r="R1261" s="3"/>
      <c r="S1261" s="3"/>
      <c r="T1261" s="3"/>
      <c r="U1261" s="3"/>
      <c r="V1261" s="3"/>
      <c r="W1261" s="3"/>
      <c r="X1261" s="3"/>
      <c r="Y1261" s="3"/>
      <c r="Z1261" s="3"/>
    </row>
    <row r="1262" ht="30.0" customHeight="1">
      <c r="A1262" s="5" t="s">
        <v>4105</v>
      </c>
      <c r="B1262" s="5" t="s">
        <v>4105</v>
      </c>
      <c r="C1262" s="5" t="s">
        <v>4106</v>
      </c>
      <c r="D1262" s="6"/>
      <c r="E1262" s="5">
        <v>1268061.0</v>
      </c>
      <c r="F1262" s="5">
        <v>1268507.0</v>
      </c>
      <c r="G1262" s="5" t="s">
        <v>35</v>
      </c>
      <c r="H1262" s="5" t="s">
        <v>52</v>
      </c>
      <c r="I1262" s="5"/>
      <c r="J1262" s="7" t="str">
        <f t="shared" si="260"/>
        <v>Chain et al. 2005. Infect Immun. 73:8353-61</v>
      </c>
      <c r="K1262" s="8" t="str">
        <f t="shared" si="261"/>
        <v>Brucella abortus 2308; accesion number NC_007618</v>
      </c>
      <c r="L1262" s="3"/>
      <c r="M1262" s="3"/>
      <c r="N1262" s="3"/>
      <c r="O1262" s="3"/>
      <c r="P1262" s="3"/>
      <c r="Q1262" s="3"/>
      <c r="R1262" s="3"/>
      <c r="S1262" s="3"/>
      <c r="T1262" s="3"/>
      <c r="U1262" s="3"/>
      <c r="V1262" s="3"/>
      <c r="W1262" s="3"/>
      <c r="X1262" s="3"/>
      <c r="Y1262" s="3"/>
      <c r="Z1262" s="3"/>
    </row>
    <row r="1263" ht="30.0" customHeight="1">
      <c r="A1263" s="5" t="s">
        <v>4107</v>
      </c>
      <c r="B1263" s="5" t="s">
        <v>4107</v>
      </c>
      <c r="C1263" s="5" t="s">
        <v>4108</v>
      </c>
      <c r="D1263" s="6"/>
      <c r="E1263" s="5">
        <v>1268667.0</v>
      </c>
      <c r="F1263" s="5">
        <v>1269452.0</v>
      </c>
      <c r="G1263" s="5"/>
      <c r="H1263" s="5" t="s">
        <v>52</v>
      </c>
      <c r="I1263" s="5"/>
      <c r="J1263" s="7" t="str">
        <f t="shared" si="260"/>
        <v>Chain et al. 2005. Infect Immun. 73:8353-61</v>
      </c>
      <c r="K1263" s="8" t="str">
        <f t="shared" si="261"/>
        <v>Brucella abortus 2308; accesion number NC_007618</v>
      </c>
      <c r="L1263" s="3"/>
      <c r="M1263" s="3"/>
      <c r="N1263" s="3"/>
      <c r="O1263" s="3"/>
      <c r="P1263" s="3"/>
      <c r="Q1263" s="3"/>
      <c r="R1263" s="3"/>
      <c r="S1263" s="3"/>
      <c r="T1263" s="3"/>
      <c r="U1263" s="3"/>
      <c r="V1263" s="3"/>
      <c r="W1263" s="3"/>
      <c r="X1263" s="3"/>
      <c r="Y1263" s="3"/>
      <c r="Z1263" s="3"/>
    </row>
    <row r="1264" ht="30.0" customHeight="1">
      <c r="A1264" s="5" t="s">
        <v>4109</v>
      </c>
      <c r="B1264" s="5" t="s">
        <v>4109</v>
      </c>
      <c r="C1264" s="5" t="s">
        <v>4110</v>
      </c>
      <c r="D1264" s="6"/>
      <c r="E1264" s="5">
        <v>1269449.0</v>
      </c>
      <c r="F1264" s="5">
        <v>1269787.0</v>
      </c>
      <c r="G1264" s="5" t="s">
        <v>35</v>
      </c>
      <c r="H1264" s="5" t="s">
        <v>52</v>
      </c>
      <c r="I1264" s="5"/>
      <c r="J1264" s="7" t="str">
        <f t="shared" si="260"/>
        <v>Chain et al. 2005. Infect Immun. 73:8353-61</v>
      </c>
      <c r="K1264" s="8" t="str">
        <f t="shared" si="261"/>
        <v>Brucella abortus 2308; accesion number NC_007618</v>
      </c>
      <c r="L1264" s="3"/>
      <c r="M1264" s="3"/>
      <c r="N1264" s="3"/>
      <c r="O1264" s="3"/>
      <c r="P1264" s="3"/>
      <c r="Q1264" s="3"/>
      <c r="R1264" s="3"/>
      <c r="S1264" s="3"/>
      <c r="T1264" s="3"/>
      <c r="U1264" s="3"/>
      <c r="V1264" s="3"/>
      <c r="W1264" s="3"/>
      <c r="X1264" s="3"/>
      <c r="Y1264" s="3"/>
      <c r="Z1264" s="3"/>
    </row>
    <row r="1265" ht="30.0" customHeight="1">
      <c r="A1265" s="5" t="s">
        <v>4111</v>
      </c>
      <c r="B1265" s="5" t="s">
        <v>4112</v>
      </c>
      <c r="C1265" s="5" t="s">
        <v>4113</v>
      </c>
      <c r="D1265" s="6"/>
      <c r="E1265" s="5">
        <v>1269787.0</v>
      </c>
      <c r="F1265" s="5">
        <v>1270395.0</v>
      </c>
      <c r="G1265" s="5" t="s">
        <v>35</v>
      </c>
      <c r="H1265" s="5" t="s">
        <v>4114</v>
      </c>
      <c r="I1265" s="5" t="s">
        <v>4115</v>
      </c>
      <c r="J1265" s="7" t="str">
        <f t="shared" si="260"/>
        <v>Chain et al. 2005. Infect Immun. 73:8353-61</v>
      </c>
      <c r="K1265" s="8" t="str">
        <f t="shared" si="261"/>
        <v>Brucella abortus 2308; accesion number NC_007618</v>
      </c>
      <c r="L1265" s="3"/>
      <c r="M1265" s="3"/>
      <c r="N1265" s="3"/>
      <c r="O1265" s="3"/>
      <c r="P1265" s="3"/>
      <c r="Q1265" s="3"/>
      <c r="R1265" s="3"/>
      <c r="S1265" s="3"/>
      <c r="T1265" s="3"/>
      <c r="U1265" s="3"/>
      <c r="V1265" s="3"/>
      <c r="W1265" s="3"/>
      <c r="X1265" s="3"/>
      <c r="Y1265" s="3"/>
      <c r="Z1265" s="3"/>
    </row>
    <row r="1266" ht="30.0" customHeight="1">
      <c r="A1266" s="5" t="s">
        <v>4116</v>
      </c>
      <c r="B1266" s="5" t="s">
        <v>4117</v>
      </c>
      <c r="C1266" s="5" t="s">
        <v>4118</v>
      </c>
      <c r="D1266" s="6"/>
      <c r="E1266" s="5">
        <v>1270418.0</v>
      </c>
      <c r="F1266" s="5">
        <v>1274209.0</v>
      </c>
      <c r="G1266" s="5" t="s">
        <v>35</v>
      </c>
      <c r="H1266" s="5" t="s">
        <v>4119</v>
      </c>
      <c r="I1266" s="5"/>
      <c r="J1266" s="7" t="str">
        <f t="shared" si="260"/>
        <v>Chain et al. 2005. Infect Immun. 73:8353-61</v>
      </c>
      <c r="K1266" s="8" t="str">
        <f t="shared" si="261"/>
        <v>Brucella abortus 2308; accesion number NC_007618</v>
      </c>
      <c r="L1266" s="3"/>
      <c r="M1266" s="3"/>
      <c r="N1266" s="3"/>
      <c r="O1266" s="3"/>
      <c r="P1266" s="3"/>
      <c r="Q1266" s="3"/>
      <c r="R1266" s="3"/>
      <c r="S1266" s="3"/>
      <c r="T1266" s="3"/>
      <c r="U1266" s="3"/>
      <c r="V1266" s="3"/>
      <c r="W1266" s="3"/>
      <c r="X1266" s="3"/>
      <c r="Y1266" s="3"/>
      <c r="Z1266" s="3"/>
    </row>
    <row r="1267" ht="30.0" customHeight="1">
      <c r="A1267" s="5" t="s">
        <v>4120</v>
      </c>
      <c r="B1267" s="5" t="s">
        <v>4120</v>
      </c>
      <c r="C1267" s="5" t="s">
        <v>4121</v>
      </c>
      <c r="D1267" s="6"/>
      <c r="E1267" s="5">
        <v>1274209.0</v>
      </c>
      <c r="F1267" s="5">
        <v>1275258.0</v>
      </c>
      <c r="G1267" s="5" t="s">
        <v>35</v>
      </c>
      <c r="H1267" s="5" t="s">
        <v>4122</v>
      </c>
      <c r="I1267" s="5"/>
      <c r="J1267" s="7" t="str">
        <f t="shared" si="260"/>
        <v>Chain et al. 2005. Infect Immun. 73:8353-61</v>
      </c>
      <c r="K1267" s="8" t="str">
        <f t="shared" si="261"/>
        <v>Brucella abortus 2308; accesion number NC_007618</v>
      </c>
      <c r="L1267" s="3"/>
      <c r="M1267" s="3"/>
      <c r="N1267" s="3"/>
      <c r="O1267" s="3"/>
      <c r="P1267" s="3"/>
      <c r="Q1267" s="3"/>
      <c r="R1267" s="3"/>
      <c r="S1267" s="3"/>
      <c r="T1267" s="3"/>
      <c r="U1267" s="3"/>
      <c r="V1267" s="3"/>
      <c r="W1267" s="3"/>
      <c r="X1267" s="3"/>
      <c r="Y1267" s="3"/>
      <c r="Z1267" s="3"/>
    </row>
    <row r="1268" ht="30.0" customHeight="1">
      <c r="A1268" s="5" t="s">
        <v>4123</v>
      </c>
      <c r="B1268" s="5" t="s">
        <v>4124</v>
      </c>
      <c r="C1268" s="5" t="s">
        <v>4125</v>
      </c>
      <c r="D1268" s="6"/>
      <c r="E1268" s="5">
        <v>1275262.0</v>
      </c>
      <c r="F1268" s="5">
        <v>1275783.0</v>
      </c>
      <c r="G1268" s="5" t="s">
        <v>35</v>
      </c>
      <c r="H1268" s="5" t="s">
        <v>4126</v>
      </c>
      <c r="I1268" s="5" t="s">
        <v>4127</v>
      </c>
      <c r="J1268" s="7" t="str">
        <f t="shared" si="260"/>
        <v>Chain et al. 2005. Infect Immun. 73:8353-61</v>
      </c>
      <c r="K1268" s="8" t="str">
        <f t="shared" si="261"/>
        <v>Brucella abortus 2308; accesion number NC_007618</v>
      </c>
      <c r="L1268" s="3"/>
      <c r="M1268" s="3"/>
      <c r="N1268" s="3"/>
      <c r="O1268" s="3"/>
      <c r="P1268" s="3"/>
      <c r="Q1268" s="3"/>
      <c r="R1268" s="3"/>
      <c r="S1268" s="3"/>
      <c r="T1268" s="3"/>
      <c r="U1268" s="3"/>
      <c r="V1268" s="3"/>
      <c r="W1268" s="3"/>
      <c r="X1268" s="3"/>
      <c r="Y1268" s="3"/>
      <c r="Z1268" s="3"/>
    </row>
    <row r="1269" ht="30.0" customHeight="1">
      <c r="A1269" s="5" t="s">
        <v>4128</v>
      </c>
      <c r="B1269" s="5" t="s">
        <v>4128</v>
      </c>
      <c r="C1269" s="5" t="s">
        <v>4129</v>
      </c>
      <c r="D1269" s="6" t="s">
        <v>417</v>
      </c>
      <c r="E1269" s="5">
        <v>1275789.0</v>
      </c>
      <c r="F1269" s="5">
        <v>1276506.0</v>
      </c>
      <c r="G1269" s="5" t="s">
        <v>35</v>
      </c>
      <c r="H1269" s="5"/>
      <c r="I1269" s="5" t="s">
        <v>4130</v>
      </c>
      <c r="J1269" s="11" t="str">
        <f>HYPERLINK("http://www.ncbi.nlm.nih.gov/nuccore/NC_004310.3","Brucella suis 1330 genome; accesion number NC_004310")</f>
        <v>Brucella suis 1330 genome; accesion number NC_004310</v>
      </c>
      <c r="K1269" s="11" t="str">
        <f>HYPERLINK("http://www.ncbi.nlm.nih.gov/nuccore/17986284","Brucella melitensis 16M accession number NC_003317")</f>
        <v>Brucella melitensis 16M accession number NC_003317</v>
      </c>
      <c r="L1269" s="3"/>
      <c r="M1269" s="3"/>
      <c r="N1269" s="3"/>
      <c r="O1269" s="3"/>
      <c r="P1269" s="3"/>
      <c r="Q1269" s="3"/>
      <c r="R1269" s="3"/>
      <c r="S1269" s="3"/>
      <c r="T1269" s="3"/>
      <c r="U1269" s="3"/>
      <c r="V1269" s="3"/>
      <c r="W1269" s="3"/>
      <c r="X1269" s="3"/>
      <c r="Y1269" s="3"/>
      <c r="Z1269" s="3"/>
    </row>
    <row r="1270" ht="30.0" customHeight="1">
      <c r="A1270" s="5" t="s">
        <v>4131</v>
      </c>
      <c r="B1270" s="5" t="s">
        <v>4131</v>
      </c>
      <c r="C1270" s="5" t="s">
        <v>4132</v>
      </c>
      <c r="D1270" s="6"/>
      <c r="E1270" s="5">
        <v>1276595.0</v>
      </c>
      <c r="F1270" s="5">
        <v>1276783.0</v>
      </c>
      <c r="G1270" s="5" t="s">
        <v>35</v>
      </c>
      <c r="H1270" s="5" t="s">
        <v>52</v>
      </c>
      <c r="I1270" s="5"/>
      <c r="J1270" s="7" t="str">
        <f t="shared" ref="J1270:J1275" si="262">HYPERLINK("http://www.ncbi.nlm.nih.gov/pubmed/?term=16299333","Chain et al. 2005. Infect Immun. 73:8353-61")</f>
        <v>Chain et al. 2005. Infect Immun. 73:8353-61</v>
      </c>
      <c r="K1270" s="8" t="str">
        <f t="shared" ref="K1270:K1275" si="263">HYPERLINK("http://www.ncbi.nlm.nih.gov/nuccore/NC_007618","Brucella abortus 2308; accesion number NC_007618")</f>
        <v>Brucella abortus 2308; accesion number NC_007618</v>
      </c>
      <c r="L1270" s="3"/>
      <c r="M1270" s="3"/>
      <c r="N1270" s="3"/>
      <c r="O1270" s="3"/>
      <c r="P1270" s="3"/>
      <c r="Q1270" s="3"/>
      <c r="R1270" s="3"/>
      <c r="S1270" s="3"/>
      <c r="T1270" s="3"/>
      <c r="U1270" s="3"/>
      <c r="V1270" s="3"/>
      <c r="W1270" s="3"/>
      <c r="X1270" s="3"/>
      <c r="Y1270" s="3"/>
      <c r="Z1270" s="3"/>
    </row>
    <row r="1271" ht="30.0" customHeight="1">
      <c r="A1271" s="5" t="s">
        <v>4133</v>
      </c>
      <c r="B1271" s="5" t="s">
        <v>4133</v>
      </c>
      <c r="C1271" s="5" t="s">
        <v>4134</v>
      </c>
      <c r="D1271" s="6"/>
      <c r="E1271" s="5">
        <v>1277097.0</v>
      </c>
      <c r="F1271" s="5">
        <v>1278548.0</v>
      </c>
      <c r="G1271" s="5" t="s">
        <v>35</v>
      </c>
      <c r="H1271" s="5" t="s">
        <v>4135</v>
      </c>
      <c r="I1271" s="5" t="s">
        <v>4136</v>
      </c>
      <c r="J1271" s="7" t="str">
        <f t="shared" si="262"/>
        <v>Chain et al. 2005. Infect Immun. 73:8353-61</v>
      </c>
      <c r="K1271" s="8" t="str">
        <f t="shared" si="263"/>
        <v>Brucella abortus 2308; accesion number NC_007618</v>
      </c>
      <c r="L1271" s="3"/>
      <c r="M1271" s="3"/>
      <c r="N1271" s="3"/>
      <c r="O1271" s="3"/>
      <c r="P1271" s="3"/>
      <c r="Q1271" s="3"/>
      <c r="R1271" s="3"/>
      <c r="S1271" s="3"/>
      <c r="T1271" s="3"/>
      <c r="U1271" s="3"/>
      <c r="V1271" s="3"/>
      <c r="W1271" s="3"/>
      <c r="X1271" s="3"/>
      <c r="Y1271" s="3"/>
      <c r="Z1271" s="3"/>
    </row>
    <row r="1272" ht="30.0" customHeight="1">
      <c r="A1272" s="5" t="s">
        <v>4137</v>
      </c>
      <c r="B1272" s="5" t="s">
        <v>4137</v>
      </c>
      <c r="C1272" s="5" t="s">
        <v>4138</v>
      </c>
      <c r="D1272" s="6"/>
      <c r="E1272" s="5">
        <v>1278559.0</v>
      </c>
      <c r="F1272" s="5">
        <v>1278708.0</v>
      </c>
      <c r="G1272" s="5" t="s">
        <v>35</v>
      </c>
      <c r="H1272" s="5" t="s">
        <v>52</v>
      </c>
      <c r="I1272" s="5"/>
      <c r="J1272" s="7" t="str">
        <f t="shared" si="262"/>
        <v>Chain et al. 2005. Infect Immun. 73:8353-61</v>
      </c>
      <c r="K1272" s="8" t="str">
        <f t="shared" si="263"/>
        <v>Brucella abortus 2308; accesion number NC_007618</v>
      </c>
      <c r="L1272" s="3"/>
      <c r="M1272" s="3"/>
      <c r="N1272" s="3"/>
      <c r="O1272" s="3"/>
      <c r="P1272" s="3"/>
      <c r="Q1272" s="3"/>
      <c r="R1272" s="3"/>
      <c r="S1272" s="3"/>
      <c r="T1272" s="3"/>
      <c r="U1272" s="3"/>
      <c r="V1272" s="3"/>
      <c r="W1272" s="3"/>
      <c r="X1272" s="3"/>
      <c r="Y1272" s="3"/>
      <c r="Z1272" s="3"/>
    </row>
    <row r="1273" ht="30.0" customHeight="1">
      <c r="A1273" s="5" t="s">
        <v>4139</v>
      </c>
      <c r="B1273" s="5" t="s">
        <v>4139</v>
      </c>
      <c r="C1273" s="5" t="s">
        <v>4140</v>
      </c>
      <c r="D1273" s="6"/>
      <c r="E1273" s="5">
        <v>1278824.0</v>
      </c>
      <c r="F1273" s="5">
        <v>1279981.0</v>
      </c>
      <c r="G1273" s="5"/>
      <c r="H1273" s="5" t="s">
        <v>1362</v>
      </c>
      <c r="I1273" s="5"/>
      <c r="J1273" s="7" t="str">
        <f t="shared" si="262"/>
        <v>Chain et al. 2005. Infect Immun. 73:8353-61</v>
      </c>
      <c r="K1273" s="8" t="str">
        <f t="shared" si="263"/>
        <v>Brucella abortus 2308; accesion number NC_007618</v>
      </c>
      <c r="L1273" s="3"/>
      <c r="M1273" s="3"/>
      <c r="N1273" s="3"/>
      <c r="O1273" s="3"/>
      <c r="P1273" s="3"/>
      <c r="Q1273" s="3"/>
      <c r="R1273" s="3"/>
      <c r="S1273" s="3"/>
      <c r="T1273" s="3"/>
      <c r="U1273" s="3"/>
      <c r="V1273" s="3"/>
      <c r="W1273" s="3"/>
      <c r="X1273" s="3"/>
      <c r="Y1273" s="3"/>
      <c r="Z1273" s="3"/>
    </row>
    <row r="1274" ht="30.0" customHeight="1">
      <c r="A1274" s="5" t="s">
        <v>4141</v>
      </c>
      <c r="B1274" s="5" t="s">
        <v>4141</v>
      </c>
      <c r="C1274" s="5" t="s">
        <v>4142</v>
      </c>
      <c r="D1274" s="6"/>
      <c r="E1274" s="5">
        <v>1280013.0</v>
      </c>
      <c r="F1274" s="5">
        <v>1280903.0</v>
      </c>
      <c r="G1274" s="5"/>
      <c r="H1274" s="5" t="s">
        <v>4143</v>
      </c>
      <c r="I1274" s="5"/>
      <c r="J1274" s="7" t="str">
        <f t="shared" si="262"/>
        <v>Chain et al. 2005. Infect Immun. 73:8353-61</v>
      </c>
      <c r="K1274" s="8" t="str">
        <f t="shared" si="263"/>
        <v>Brucella abortus 2308; accesion number NC_007618</v>
      </c>
      <c r="L1274" s="3"/>
      <c r="M1274" s="3"/>
      <c r="N1274" s="3"/>
      <c r="O1274" s="3"/>
      <c r="P1274" s="3"/>
      <c r="Q1274" s="3"/>
      <c r="R1274" s="3"/>
      <c r="S1274" s="3"/>
      <c r="T1274" s="3"/>
      <c r="U1274" s="3"/>
      <c r="V1274" s="3"/>
      <c r="W1274" s="3"/>
      <c r="X1274" s="3"/>
      <c r="Y1274" s="3"/>
      <c r="Z1274" s="3"/>
    </row>
    <row r="1275" ht="30.0" customHeight="1">
      <c r="A1275" s="5" t="s">
        <v>4144</v>
      </c>
      <c r="B1275" s="5" t="s">
        <v>4144</v>
      </c>
      <c r="C1275" s="5" t="s">
        <v>4145</v>
      </c>
      <c r="D1275" s="6"/>
      <c r="E1275" s="5">
        <v>1281139.0</v>
      </c>
      <c r="F1275" s="5">
        <v>1281306.0</v>
      </c>
      <c r="G1275" s="5" t="s">
        <v>35</v>
      </c>
      <c r="H1275" s="5" t="s">
        <v>52</v>
      </c>
      <c r="I1275" s="5"/>
      <c r="J1275" s="7" t="str">
        <f t="shared" si="262"/>
        <v>Chain et al. 2005. Infect Immun. 73:8353-61</v>
      </c>
      <c r="K1275" s="8" t="str">
        <f t="shared" si="263"/>
        <v>Brucella abortus 2308; accesion number NC_007618</v>
      </c>
      <c r="L1275" s="3"/>
      <c r="M1275" s="3"/>
      <c r="N1275" s="3"/>
      <c r="O1275" s="3"/>
      <c r="P1275" s="3"/>
      <c r="Q1275" s="3"/>
      <c r="R1275" s="3"/>
      <c r="S1275" s="3"/>
      <c r="T1275" s="3"/>
      <c r="U1275" s="3"/>
      <c r="V1275" s="3"/>
      <c r="W1275" s="3"/>
      <c r="X1275" s="3"/>
      <c r="Y1275" s="3"/>
      <c r="Z1275" s="3"/>
    </row>
    <row r="1276" ht="30.0" customHeight="1">
      <c r="A1276" s="5" t="s">
        <v>4146</v>
      </c>
      <c r="B1276" s="5" t="s">
        <v>4146</v>
      </c>
      <c r="C1276" s="5" t="s">
        <v>4147</v>
      </c>
      <c r="D1276" s="6"/>
      <c r="E1276" s="5">
        <v>1281299.0</v>
      </c>
      <c r="F1276" s="5">
        <v>1281433.0</v>
      </c>
      <c r="G1276" s="5" t="s">
        <v>35</v>
      </c>
      <c r="H1276" s="5" t="s">
        <v>4148</v>
      </c>
      <c r="I1276" s="5"/>
      <c r="J1276" s="8" t="str">
        <f>HYPERLINK("http://www.ncbi.nlm.nih.gov/pubmed/?term=20462421","Lamontagne et al. 2010. BMC Genomics. 11:300")</f>
        <v>Lamontagne et al. 2010. BMC Genomics. 11:300</v>
      </c>
      <c r="K1276" s="9"/>
      <c r="L1276" s="3"/>
      <c r="M1276" s="3"/>
      <c r="N1276" s="3"/>
      <c r="O1276" s="3"/>
      <c r="P1276" s="3"/>
      <c r="Q1276" s="3"/>
      <c r="R1276" s="3"/>
      <c r="S1276" s="3"/>
      <c r="T1276" s="3"/>
      <c r="U1276" s="3"/>
      <c r="V1276" s="3"/>
      <c r="W1276" s="3"/>
      <c r="X1276" s="3"/>
      <c r="Y1276" s="3"/>
      <c r="Z1276" s="3"/>
    </row>
    <row r="1277" ht="30.0" customHeight="1">
      <c r="A1277" s="5" t="s">
        <v>4149</v>
      </c>
      <c r="B1277" s="5" t="s">
        <v>4149</v>
      </c>
      <c r="C1277" s="5" t="s">
        <v>4150</v>
      </c>
      <c r="D1277" s="6"/>
      <c r="E1277" s="5">
        <v>1281613.0</v>
      </c>
      <c r="F1277" s="5">
        <v>1282533.0</v>
      </c>
      <c r="G1277" s="5" t="s">
        <v>35</v>
      </c>
      <c r="H1277" s="5" t="s">
        <v>108</v>
      </c>
      <c r="I1277" s="5"/>
      <c r="J1277" s="7" t="str">
        <f t="shared" ref="J1277:J1278" si="264">HYPERLINK("http://www.ncbi.nlm.nih.gov/pubmed/?term=16299333","Chain et al. 2005. Infect Immun. 73:8353-61")</f>
        <v>Chain et al. 2005. Infect Immun. 73:8353-61</v>
      </c>
      <c r="K1277" s="8" t="str">
        <f t="shared" ref="K1277:K1278" si="265">HYPERLINK("http://www.ncbi.nlm.nih.gov/nuccore/NC_007618","Brucella abortus 2308; accesion number NC_007618")</f>
        <v>Brucella abortus 2308; accesion number NC_007618</v>
      </c>
      <c r="L1277" s="3"/>
      <c r="M1277" s="3"/>
      <c r="N1277" s="3"/>
      <c r="O1277" s="3"/>
      <c r="P1277" s="3"/>
      <c r="Q1277" s="3"/>
      <c r="R1277" s="3"/>
      <c r="S1277" s="3"/>
      <c r="T1277" s="3"/>
      <c r="U1277" s="3"/>
      <c r="V1277" s="3"/>
      <c r="W1277" s="3"/>
      <c r="X1277" s="3"/>
      <c r="Y1277" s="3"/>
      <c r="Z1277" s="3"/>
    </row>
    <row r="1278" ht="30.0" customHeight="1">
      <c r="A1278" s="5" t="s">
        <v>4151</v>
      </c>
      <c r="B1278" s="5" t="s">
        <v>4151</v>
      </c>
      <c r="C1278" s="5" t="s">
        <v>4152</v>
      </c>
      <c r="D1278" s="6"/>
      <c r="E1278" s="5">
        <v>1282979.0</v>
      </c>
      <c r="F1278" s="5">
        <v>1283977.0</v>
      </c>
      <c r="G1278" s="5"/>
      <c r="H1278" s="5" t="s">
        <v>2083</v>
      </c>
      <c r="I1278" s="5"/>
      <c r="J1278" s="7" t="str">
        <f t="shared" si="264"/>
        <v>Chain et al. 2005. Infect Immun. 73:8353-61</v>
      </c>
      <c r="K1278" s="8" t="str">
        <f t="shared" si="265"/>
        <v>Brucella abortus 2308; accesion number NC_007618</v>
      </c>
      <c r="L1278" s="3"/>
      <c r="M1278" s="3"/>
      <c r="N1278" s="3"/>
      <c r="O1278" s="3"/>
      <c r="P1278" s="3"/>
      <c r="Q1278" s="3"/>
      <c r="R1278" s="3"/>
      <c r="S1278" s="3"/>
      <c r="T1278" s="3"/>
      <c r="U1278" s="3"/>
      <c r="V1278" s="3"/>
      <c r="W1278" s="3"/>
      <c r="X1278" s="3"/>
      <c r="Y1278" s="3"/>
      <c r="Z1278" s="3"/>
    </row>
    <row r="1279" ht="30.0" customHeight="1">
      <c r="A1279" s="5" t="s">
        <v>4153</v>
      </c>
      <c r="B1279" s="5" t="s">
        <v>4153</v>
      </c>
      <c r="C1279" s="5" t="s">
        <v>4154</v>
      </c>
      <c r="D1279" s="6" t="s">
        <v>59</v>
      </c>
      <c r="E1279" s="5">
        <v>1284480.0</v>
      </c>
      <c r="F1279" s="5">
        <v>1286804.0</v>
      </c>
      <c r="G1279" s="5"/>
      <c r="H1279" s="5"/>
      <c r="I1279" s="5" t="s">
        <v>4155</v>
      </c>
      <c r="J1279" s="11" t="str">
        <f>HYPERLINK("http://www.ncbi.nlm.nih.gov/nuccore/17986284","Brucella melitensis 16M genome; accession number NC_003317")</f>
        <v>Brucella melitensis 16M genome; accession number NC_003317</v>
      </c>
      <c r="K1279" s="13" t="s">
        <v>471</v>
      </c>
      <c r="L1279" s="3"/>
      <c r="M1279" s="3"/>
      <c r="N1279" s="3"/>
      <c r="O1279" s="3"/>
      <c r="P1279" s="3"/>
      <c r="Q1279" s="3"/>
      <c r="R1279" s="3"/>
      <c r="S1279" s="3"/>
      <c r="T1279" s="3"/>
      <c r="U1279" s="3"/>
      <c r="V1279" s="3"/>
      <c r="W1279" s="3"/>
      <c r="X1279" s="3"/>
      <c r="Y1279" s="3"/>
      <c r="Z1279" s="3"/>
    </row>
    <row r="1280" ht="30.0" customHeight="1">
      <c r="A1280" s="5" t="s">
        <v>4156</v>
      </c>
      <c r="B1280" s="5" t="s">
        <v>4156</v>
      </c>
      <c r="C1280" s="5" t="s">
        <v>4157</v>
      </c>
      <c r="D1280" s="6"/>
      <c r="E1280" s="5">
        <v>1286890.0</v>
      </c>
      <c r="F1280" s="5">
        <v>1287180.0</v>
      </c>
      <c r="G1280" s="5" t="s">
        <v>35</v>
      </c>
      <c r="H1280" s="5" t="s">
        <v>225</v>
      </c>
      <c r="I1280" s="5"/>
      <c r="J1280" s="8" t="str">
        <f>HYPERLINK("http://www.ncbi.nlm.nih.gov/pubmed/?term=20462421","Lamontagne et al. 2010. BMC Genomics. 11:300")</f>
        <v>Lamontagne et al. 2010. BMC Genomics. 11:300</v>
      </c>
      <c r="K1280" s="9"/>
      <c r="L1280" s="3"/>
      <c r="M1280" s="3"/>
      <c r="N1280" s="3"/>
      <c r="O1280" s="3"/>
      <c r="P1280" s="3"/>
      <c r="Q1280" s="3"/>
      <c r="R1280" s="3"/>
      <c r="S1280" s="3"/>
      <c r="T1280" s="3"/>
      <c r="U1280" s="3"/>
      <c r="V1280" s="3"/>
      <c r="W1280" s="3"/>
      <c r="X1280" s="3"/>
      <c r="Y1280" s="3"/>
      <c r="Z1280" s="3"/>
    </row>
    <row r="1281" ht="30.0" customHeight="1">
      <c r="A1281" s="5" t="s">
        <v>4158</v>
      </c>
      <c r="B1281" s="5" t="s">
        <v>4158</v>
      </c>
      <c r="C1281" s="5" t="s">
        <v>4159</v>
      </c>
      <c r="D1281" s="6"/>
      <c r="E1281" s="5">
        <v>1287287.0</v>
      </c>
      <c r="F1281" s="5">
        <v>1289869.0</v>
      </c>
      <c r="G1281" s="5" t="s">
        <v>35</v>
      </c>
      <c r="H1281" s="5" t="s">
        <v>3236</v>
      </c>
      <c r="I1281" s="5" t="s">
        <v>4160</v>
      </c>
      <c r="J1281" s="7" t="str">
        <f t="shared" ref="J1281:J1290" si="266">HYPERLINK("http://www.ncbi.nlm.nih.gov/pubmed/?term=16299333","Chain et al. 2005. Infect Immun. 73:8353-61")</f>
        <v>Chain et al. 2005. Infect Immun. 73:8353-61</v>
      </c>
      <c r="K1281" s="8" t="str">
        <f t="shared" ref="K1281:K1290" si="267">HYPERLINK("http://www.ncbi.nlm.nih.gov/nuccore/NC_007618","Brucella abortus 2308; accesion number NC_007618")</f>
        <v>Brucella abortus 2308; accesion number NC_007618</v>
      </c>
      <c r="L1281" s="3"/>
      <c r="M1281" s="3"/>
      <c r="N1281" s="3"/>
      <c r="O1281" s="3"/>
      <c r="P1281" s="3"/>
      <c r="Q1281" s="3"/>
      <c r="R1281" s="3"/>
      <c r="S1281" s="3"/>
      <c r="T1281" s="3"/>
      <c r="U1281" s="3"/>
      <c r="V1281" s="3"/>
      <c r="W1281" s="3"/>
      <c r="X1281" s="3"/>
      <c r="Y1281" s="3"/>
      <c r="Z1281" s="3"/>
    </row>
    <row r="1282" ht="30.0" customHeight="1">
      <c r="A1282" s="5" t="s">
        <v>4161</v>
      </c>
      <c r="B1282" s="5" t="s">
        <v>4161</v>
      </c>
      <c r="C1282" s="5" t="s">
        <v>4162</v>
      </c>
      <c r="D1282" s="6"/>
      <c r="E1282" s="5">
        <v>1290053.0</v>
      </c>
      <c r="F1282" s="5">
        <v>1290520.0</v>
      </c>
      <c r="G1282" s="5"/>
      <c r="H1282" s="5" t="s">
        <v>52</v>
      </c>
      <c r="I1282" s="5"/>
      <c r="J1282" s="7" t="str">
        <f t="shared" si="266"/>
        <v>Chain et al. 2005. Infect Immun. 73:8353-61</v>
      </c>
      <c r="K1282" s="8" t="str">
        <f t="shared" si="267"/>
        <v>Brucella abortus 2308; accesion number NC_007618</v>
      </c>
      <c r="L1282" s="3"/>
      <c r="M1282" s="3"/>
      <c r="N1282" s="3"/>
      <c r="O1282" s="3"/>
      <c r="P1282" s="3"/>
      <c r="Q1282" s="3"/>
      <c r="R1282" s="3"/>
      <c r="S1282" s="3"/>
      <c r="T1282" s="3"/>
      <c r="U1282" s="3"/>
      <c r="V1282" s="3"/>
      <c r="W1282" s="3"/>
      <c r="X1282" s="3"/>
      <c r="Y1282" s="3"/>
      <c r="Z1282" s="3"/>
    </row>
    <row r="1283" ht="30.0" customHeight="1">
      <c r="A1283" s="5" t="s">
        <v>4163</v>
      </c>
      <c r="B1283" s="5" t="s">
        <v>4163</v>
      </c>
      <c r="C1283" s="5" t="s">
        <v>4164</v>
      </c>
      <c r="D1283" s="6"/>
      <c r="E1283" s="5">
        <v>1290629.0</v>
      </c>
      <c r="F1283" s="5">
        <v>1293166.0</v>
      </c>
      <c r="G1283" s="5"/>
      <c r="H1283" s="5" t="s">
        <v>2823</v>
      </c>
      <c r="I1283" s="5" t="s">
        <v>2824</v>
      </c>
      <c r="J1283" s="7" t="str">
        <f t="shared" si="266"/>
        <v>Chain et al. 2005. Infect Immun. 73:8353-61</v>
      </c>
      <c r="K1283" s="8" t="str">
        <f t="shared" si="267"/>
        <v>Brucella abortus 2308; accesion number NC_007618</v>
      </c>
      <c r="L1283" s="3"/>
      <c r="M1283" s="3"/>
      <c r="N1283" s="3"/>
      <c r="O1283" s="3"/>
      <c r="P1283" s="3"/>
      <c r="Q1283" s="3"/>
      <c r="R1283" s="3"/>
      <c r="S1283" s="3"/>
      <c r="T1283" s="3"/>
      <c r="U1283" s="3"/>
      <c r="V1283" s="3"/>
      <c r="W1283" s="3"/>
      <c r="X1283" s="3"/>
      <c r="Y1283" s="3"/>
      <c r="Z1283" s="3"/>
    </row>
    <row r="1284" ht="30.0" customHeight="1">
      <c r="A1284" s="5" t="s">
        <v>4165</v>
      </c>
      <c r="B1284" s="5" t="s">
        <v>4165</v>
      </c>
      <c r="C1284" s="5" t="s">
        <v>4166</v>
      </c>
      <c r="D1284" s="6"/>
      <c r="E1284" s="5">
        <v>1293244.0</v>
      </c>
      <c r="F1284" s="5">
        <v>1295103.0</v>
      </c>
      <c r="G1284" s="5"/>
      <c r="H1284" s="5" t="s">
        <v>986</v>
      </c>
      <c r="I1284" s="5"/>
      <c r="J1284" s="7" t="str">
        <f t="shared" si="266"/>
        <v>Chain et al. 2005. Infect Immun. 73:8353-61</v>
      </c>
      <c r="K1284" s="8" t="str">
        <f t="shared" si="267"/>
        <v>Brucella abortus 2308; accesion number NC_007618</v>
      </c>
      <c r="L1284" s="3"/>
      <c r="M1284" s="3"/>
      <c r="N1284" s="3"/>
      <c r="O1284" s="3"/>
      <c r="P1284" s="3"/>
      <c r="Q1284" s="3"/>
      <c r="R1284" s="3"/>
      <c r="S1284" s="3"/>
      <c r="T1284" s="3"/>
      <c r="U1284" s="3"/>
      <c r="V1284" s="3"/>
      <c r="W1284" s="3"/>
      <c r="X1284" s="3"/>
      <c r="Y1284" s="3"/>
      <c r="Z1284" s="3"/>
    </row>
    <row r="1285" ht="30.0" customHeight="1">
      <c r="A1285" s="5" t="s">
        <v>4167</v>
      </c>
      <c r="B1285" s="5" t="s">
        <v>4167</v>
      </c>
      <c r="C1285" s="5" t="s">
        <v>4168</v>
      </c>
      <c r="D1285" s="6"/>
      <c r="E1285" s="5">
        <v>1295103.0</v>
      </c>
      <c r="F1285" s="5">
        <v>1296074.0</v>
      </c>
      <c r="G1285" s="5"/>
      <c r="H1285" s="5" t="s">
        <v>4169</v>
      </c>
      <c r="I1285" s="5"/>
      <c r="J1285" s="7" t="str">
        <f t="shared" si="266"/>
        <v>Chain et al. 2005. Infect Immun. 73:8353-61</v>
      </c>
      <c r="K1285" s="8" t="str">
        <f t="shared" si="267"/>
        <v>Brucella abortus 2308; accesion number NC_007618</v>
      </c>
      <c r="L1285" s="3"/>
      <c r="M1285" s="3"/>
      <c r="N1285" s="3"/>
      <c r="O1285" s="3"/>
      <c r="P1285" s="3"/>
      <c r="Q1285" s="3"/>
      <c r="R1285" s="3"/>
      <c r="S1285" s="3"/>
      <c r="T1285" s="3"/>
      <c r="U1285" s="3"/>
      <c r="V1285" s="3"/>
      <c r="W1285" s="3"/>
      <c r="X1285" s="3"/>
      <c r="Y1285" s="3"/>
      <c r="Z1285" s="3"/>
    </row>
    <row r="1286" ht="30.0" customHeight="1">
      <c r="A1286" s="5" t="s">
        <v>4170</v>
      </c>
      <c r="B1286" s="5" t="s">
        <v>4170</v>
      </c>
      <c r="C1286" s="5" t="s">
        <v>4171</v>
      </c>
      <c r="D1286" s="6"/>
      <c r="E1286" s="5">
        <v>1296301.0</v>
      </c>
      <c r="F1286" s="5">
        <v>1296615.0</v>
      </c>
      <c r="G1286" s="5"/>
      <c r="H1286" s="5" t="s">
        <v>52</v>
      </c>
      <c r="I1286" s="5"/>
      <c r="J1286" s="7" t="str">
        <f t="shared" si="266"/>
        <v>Chain et al. 2005. Infect Immun. 73:8353-61</v>
      </c>
      <c r="K1286" s="8" t="str">
        <f t="shared" si="267"/>
        <v>Brucella abortus 2308; accesion number NC_007618</v>
      </c>
      <c r="L1286" s="3"/>
      <c r="M1286" s="3"/>
      <c r="N1286" s="3"/>
      <c r="O1286" s="3"/>
      <c r="P1286" s="3"/>
      <c r="Q1286" s="3"/>
      <c r="R1286" s="3"/>
      <c r="S1286" s="3"/>
      <c r="T1286" s="3"/>
      <c r="U1286" s="3"/>
      <c r="V1286" s="3"/>
      <c r="W1286" s="3"/>
      <c r="X1286" s="3"/>
      <c r="Y1286" s="3"/>
      <c r="Z1286" s="3"/>
    </row>
    <row r="1287" ht="30.0" customHeight="1">
      <c r="A1287" s="5" t="s">
        <v>4172</v>
      </c>
      <c r="B1287" s="5" t="s">
        <v>4172</v>
      </c>
      <c r="C1287" s="5" t="s">
        <v>4173</v>
      </c>
      <c r="D1287" s="6"/>
      <c r="E1287" s="5">
        <v>1296661.0</v>
      </c>
      <c r="F1287" s="5">
        <v>1296906.0</v>
      </c>
      <c r="G1287" s="5"/>
      <c r="H1287" s="5" t="s">
        <v>52</v>
      </c>
      <c r="I1287" s="5"/>
      <c r="J1287" s="7" t="str">
        <f t="shared" si="266"/>
        <v>Chain et al. 2005. Infect Immun. 73:8353-61</v>
      </c>
      <c r="K1287" s="8" t="str">
        <f t="shared" si="267"/>
        <v>Brucella abortus 2308; accesion number NC_007618</v>
      </c>
      <c r="L1287" s="3"/>
      <c r="M1287" s="3"/>
      <c r="N1287" s="3"/>
      <c r="O1287" s="3"/>
      <c r="P1287" s="3"/>
      <c r="Q1287" s="3"/>
      <c r="R1287" s="3"/>
      <c r="S1287" s="3"/>
      <c r="T1287" s="3"/>
      <c r="U1287" s="3"/>
      <c r="V1287" s="3"/>
      <c r="W1287" s="3"/>
      <c r="X1287" s="3"/>
      <c r="Y1287" s="3"/>
      <c r="Z1287" s="3"/>
    </row>
    <row r="1288" ht="30.0" customHeight="1">
      <c r="A1288" s="5" t="s">
        <v>4174</v>
      </c>
      <c r="B1288" s="5" t="s">
        <v>4174</v>
      </c>
      <c r="C1288" s="5" t="s">
        <v>4175</v>
      </c>
      <c r="D1288" s="6"/>
      <c r="E1288" s="5">
        <v>1296952.0</v>
      </c>
      <c r="F1288" s="5">
        <v>1297782.0</v>
      </c>
      <c r="G1288" s="5" t="s">
        <v>35</v>
      </c>
      <c r="H1288" s="5" t="s">
        <v>4176</v>
      </c>
      <c r="I1288" s="5"/>
      <c r="J1288" s="7" t="str">
        <f t="shared" si="266"/>
        <v>Chain et al. 2005. Infect Immun. 73:8353-61</v>
      </c>
      <c r="K1288" s="8" t="str">
        <f t="shared" si="267"/>
        <v>Brucella abortus 2308; accesion number NC_007618</v>
      </c>
      <c r="L1288" s="3"/>
      <c r="M1288" s="3"/>
      <c r="N1288" s="3"/>
      <c r="O1288" s="3"/>
      <c r="P1288" s="3"/>
      <c r="Q1288" s="3"/>
      <c r="R1288" s="3"/>
      <c r="S1288" s="3"/>
      <c r="T1288" s="3"/>
      <c r="U1288" s="3"/>
      <c r="V1288" s="3"/>
      <c r="W1288" s="3"/>
      <c r="X1288" s="3"/>
      <c r="Y1288" s="3"/>
      <c r="Z1288" s="3"/>
    </row>
    <row r="1289" ht="30.0" customHeight="1">
      <c r="A1289" s="5" t="s">
        <v>4177</v>
      </c>
      <c r="B1289" s="5" t="s">
        <v>4177</v>
      </c>
      <c r="C1289" s="5" t="s">
        <v>4178</v>
      </c>
      <c r="D1289" s="6"/>
      <c r="E1289" s="5">
        <v>1297769.0</v>
      </c>
      <c r="F1289" s="5">
        <v>1298635.0</v>
      </c>
      <c r="G1289" s="5" t="s">
        <v>35</v>
      </c>
      <c r="H1289" s="5" t="s">
        <v>4179</v>
      </c>
      <c r="I1289" s="5"/>
      <c r="J1289" s="7" t="str">
        <f t="shared" si="266"/>
        <v>Chain et al. 2005. Infect Immun. 73:8353-61</v>
      </c>
      <c r="K1289" s="8" t="str">
        <f t="shared" si="267"/>
        <v>Brucella abortus 2308; accesion number NC_007618</v>
      </c>
      <c r="L1289" s="3"/>
      <c r="M1289" s="3"/>
      <c r="N1289" s="3"/>
      <c r="O1289" s="3"/>
      <c r="P1289" s="3"/>
      <c r="Q1289" s="3"/>
      <c r="R1289" s="3"/>
      <c r="S1289" s="3"/>
      <c r="T1289" s="3"/>
      <c r="U1289" s="3"/>
      <c r="V1289" s="3"/>
      <c r="W1289" s="3"/>
      <c r="X1289" s="3"/>
      <c r="Y1289" s="3"/>
      <c r="Z1289" s="3"/>
    </row>
    <row r="1290" ht="30.0" customHeight="1">
      <c r="A1290" s="5" t="s">
        <v>4180</v>
      </c>
      <c r="B1290" s="5" t="s">
        <v>4180</v>
      </c>
      <c r="C1290" s="5" t="s">
        <v>4181</v>
      </c>
      <c r="D1290" s="6"/>
      <c r="E1290" s="5">
        <v>1298762.0</v>
      </c>
      <c r="F1290" s="5">
        <v>1299766.0</v>
      </c>
      <c r="G1290" s="5" t="s">
        <v>35</v>
      </c>
      <c r="H1290" s="5" t="s">
        <v>4182</v>
      </c>
      <c r="I1290" s="5"/>
      <c r="J1290" s="7" t="str">
        <f t="shared" si="266"/>
        <v>Chain et al. 2005. Infect Immun. 73:8353-61</v>
      </c>
      <c r="K1290" s="8" t="str">
        <f t="shared" si="267"/>
        <v>Brucella abortus 2308; accesion number NC_007618</v>
      </c>
      <c r="L1290" s="3"/>
      <c r="M1290" s="3"/>
      <c r="N1290" s="3"/>
      <c r="O1290" s="3"/>
      <c r="P1290" s="3"/>
      <c r="Q1290" s="3"/>
      <c r="R1290" s="3"/>
      <c r="S1290" s="3"/>
      <c r="T1290" s="3"/>
      <c r="U1290" s="3"/>
      <c r="V1290" s="3"/>
      <c r="W1290" s="3"/>
      <c r="X1290" s="3"/>
      <c r="Y1290" s="3"/>
      <c r="Z1290" s="3"/>
    </row>
    <row r="1291" ht="30.0" customHeight="1">
      <c r="A1291" s="5" t="s">
        <v>4183</v>
      </c>
      <c r="B1291" s="5" t="s">
        <v>4183</v>
      </c>
      <c r="C1291" s="5" t="s">
        <v>4184</v>
      </c>
      <c r="D1291" s="6"/>
      <c r="E1291" s="5">
        <v>1300032.0</v>
      </c>
      <c r="F1291" s="5">
        <v>1300217.0</v>
      </c>
      <c r="G1291" s="5" t="s">
        <v>35</v>
      </c>
      <c r="H1291" s="5" t="s">
        <v>225</v>
      </c>
      <c r="I1291" s="5"/>
      <c r="J1291" s="8" t="str">
        <f>HYPERLINK("http://www.ncbi.nlm.nih.gov/pubmed/?term=20462421","Lamontagne et al. 2010. BMC Genomics. 11:300")</f>
        <v>Lamontagne et al. 2010. BMC Genomics. 11:300</v>
      </c>
      <c r="K1291" s="3"/>
      <c r="L1291" s="3"/>
      <c r="M1291" s="3"/>
      <c r="N1291" s="3"/>
      <c r="O1291" s="3"/>
      <c r="P1291" s="3"/>
      <c r="Q1291" s="3"/>
      <c r="R1291" s="3"/>
      <c r="S1291" s="3"/>
      <c r="T1291" s="3"/>
      <c r="U1291" s="3"/>
      <c r="V1291" s="3"/>
      <c r="W1291" s="3"/>
      <c r="X1291" s="3"/>
      <c r="Y1291" s="3"/>
      <c r="Z1291" s="3"/>
    </row>
    <row r="1292" ht="30.0" customHeight="1">
      <c r="A1292" s="5" t="s">
        <v>4185</v>
      </c>
      <c r="B1292" s="5" t="s">
        <v>4185</v>
      </c>
      <c r="C1292" s="5" t="s">
        <v>4186</v>
      </c>
      <c r="D1292" s="6"/>
      <c r="E1292" s="5">
        <v>1300397.0</v>
      </c>
      <c r="F1292" s="5">
        <v>1301953.0</v>
      </c>
      <c r="G1292" s="5" t="s">
        <v>35</v>
      </c>
      <c r="H1292" s="5" t="s">
        <v>4187</v>
      </c>
      <c r="I1292" s="5"/>
      <c r="J1292" s="7" t="str">
        <f t="shared" ref="J1292:J1293" si="268">HYPERLINK("http://www.ncbi.nlm.nih.gov/pubmed/?term=16299333","Chain et al. 2005. Infect Immun. 73:8353-61")</f>
        <v>Chain et al. 2005. Infect Immun. 73:8353-61</v>
      </c>
      <c r="K1292" s="8" t="str">
        <f t="shared" ref="K1292:K1293" si="269">HYPERLINK("http://www.ncbi.nlm.nih.gov/nuccore/NC_007618","Brucella abortus 2308; accesion number NC_007618")</f>
        <v>Brucella abortus 2308; accesion number NC_007618</v>
      </c>
      <c r="L1292" s="3"/>
      <c r="M1292" s="3"/>
      <c r="N1292" s="3"/>
      <c r="O1292" s="3"/>
      <c r="P1292" s="3"/>
      <c r="Q1292" s="3"/>
      <c r="R1292" s="3"/>
      <c r="S1292" s="3"/>
      <c r="T1292" s="3"/>
      <c r="U1292" s="3"/>
      <c r="V1292" s="3"/>
      <c r="W1292" s="3"/>
      <c r="X1292" s="3"/>
      <c r="Y1292" s="3"/>
      <c r="Z1292" s="3"/>
    </row>
    <row r="1293" ht="30.0" customHeight="1">
      <c r="A1293" s="5" t="s">
        <v>4188</v>
      </c>
      <c r="B1293" s="5" t="s">
        <v>4188</v>
      </c>
      <c r="C1293" s="5" t="s">
        <v>4189</v>
      </c>
      <c r="D1293" s="6"/>
      <c r="E1293" s="5">
        <v>1302383.0</v>
      </c>
      <c r="F1293" s="5">
        <v>1303045.0</v>
      </c>
      <c r="G1293" s="5" t="s">
        <v>35</v>
      </c>
      <c r="H1293" s="5" t="s">
        <v>1424</v>
      </c>
      <c r="I1293" s="5"/>
      <c r="J1293" s="7" t="str">
        <f t="shared" si="268"/>
        <v>Chain et al. 2005. Infect Immun. 73:8353-61</v>
      </c>
      <c r="K1293" s="8" t="str">
        <f t="shared" si="269"/>
        <v>Brucella abortus 2308; accesion number NC_007618</v>
      </c>
      <c r="L1293" s="3"/>
      <c r="M1293" s="3"/>
      <c r="N1293" s="3"/>
      <c r="O1293" s="3"/>
      <c r="P1293" s="3"/>
      <c r="Q1293" s="3"/>
      <c r="R1293" s="3"/>
      <c r="S1293" s="3"/>
      <c r="T1293" s="3"/>
      <c r="U1293" s="3"/>
      <c r="V1293" s="3"/>
      <c r="W1293" s="3"/>
      <c r="X1293" s="3"/>
      <c r="Y1293" s="3"/>
      <c r="Z1293" s="3"/>
    </row>
    <row r="1294" ht="30.0" customHeight="1">
      <c r="A1294" s="5" t="s">
        <v>4190</v>
      </c>
      <c r="B1294" s="5" t="s">
        <v>4190</v>
      </c>
      <c r="C1294" s="5" t="s">
        <v>4191</v>
      </c>
      <c r="D1294" s="6"/>
      <c r="E1294" s="5">
        <v>1303928.0</v>
      </c>
      <c r="F1294" s="5">
        <v>1304482.0</v>
      </c>
      <c r="G1294" s="5"/>
      <c r="H1294" s="5" t="s">
        <v>4192</v>
      </c>
      <c r="I1294" s="5"/>
      <c r="J1294" s="8" t="str">
        <f>HYPERLINK("http://www.ncbi.nlm.nih.gov/pubmed/?term=7890403","Lin &amp; Ficht. 1995. Infect Immun. 63(4):1409-14")</f>
        <v>Lin &amp; Ficht. 1995. Infect Immun. 63(4):1409-14</v>
      </c>
      <c r="K1294" s="3"/>
      <c r="L1294" s="9"/>
      <c r="M1294" s="3"/>
      <c r="N1294" s="3"/>
      <c r="O1294" s="3"/>
      <c r="P1294" s="3"/>
      <c r="Q1294" s="3"/>
      <c r="R1294" s="3"/>
      <c r="S1294" s="3"/>
      <c r="T1294" s="3"/>
      <c r="U1294" s="3"/>
      <c r="V1294" s="3"/>
      <c r="W1294" s="3"/>
      <c r="X1294" s="3"/>
      <c r="Y1294" s="3"/>
      <c r="Z1294" s="3"/>
    </row>
    <row r="1295" ht="30.0" customHeight="1">
      <c r="A1295" s="5" t="s">
        <v>4193</v>
      </c>
      <c r="B1295" s="5" t="s">
        <v>4194</v>
      </c>
      <c r="C1295" s="5" t="s">
        <v>4195</v>
      </c>
      <c r="D1295" s="6"/>
      <c r="E1295" s="5">
        <v>1304616.0</v>
      </c>
      <c r="F1295" s="5">
        <v>1305038.0</v>
      </c>
      <c r="G1295" s="5" t="s">
        <v>35</v>
      </c>
      <c r="H1295" s="5" t="s">
        <v>4196</v>
      </c>
      <c r="I1295" s="5"/>
      <c r="J1295" s="7" t="str">
        <f t="shared" ref="J1295:J1297" si="270">HYPERLINK("http://www.ncbi.nlm.nih.gov/pubmed/?term=16299333","Chain et al. 2005. Infect Immun. 73:8353-61")</f>
        <v>Chain et al. 2005. Infect Immun. 73:8353-61</v>
      </c>
      <c r="K1295" s="8" t="str">
        <f t="shared" ref="K1295:K1297" si="271">HYPERLINK("http://www.ncbi.nlm.nih.gov/nuccore/NC_007618","Brucella abortus 2308; accesion number NC_007618")</f>
        <v>Brucella abortus 2308; accesion number NC_007618</v>
      </c>
      <c r="L1295" s="3"/>
      <c r="M1295" s="3"/>
      <c r="N1295" s="3"/>
      <c r="O1295" s="3"/>
      <c r="P1295" s="3"/>
      <c r="Q1295" s="3"/>
      <c r="R1295" s="3"/>
      <c r="S1295" s="3"/>
      <c r="T1295" s="3"/>
      <c r="U1295" s="3"/>
      <c r="V1295" s="3"/>
      <c r="W1295" s="3"/>
      <c r="X1295" s="3"/>
      <c r="Y1295" s="3"/>
      <c r="Z1295" s="3"/>
    </row>
    <row r="1296" ht="30.0" customHeight="1">
      <c r="A1296" s="5" t="s">
        <v>4197</v>
      </c>
      <c r="B1296" s="5" t="s">
        <v>4197</v>
      </c>
      <c r="C1296" s="5" t="s">
        <v>4198</v>
      </c>
      <c r="D1296" s="6"/>
      <c r="E1296" s="5">
        <v>1305132.0</v>
      </c>
      <c r="F1296" s="5">
        <v>1305941.0</v>
      </c>
      <c r="G1296" s="5" t="s">
        <v>35</v>
      </c>
      <c r="H1296" s="5" t="s">
        <v>2229</v>
      </c>
      <c r="I1296" s="5"/>
      <c r="J1296" s="7" t="str">
        <f t="shared" si="270"/>
        <v>Chain et al. 2005. Infect Immun. 73:8353-61</v>
      </c>
      <c r="K1296" s="8" t="str">
        <f t="shared" si="271"/>
        <v>Brucella abortus 2308; accesion number NC_007618</v>
      </c>
      <c r="L1296" s="3"/>
      <c r="M1296" s="3"/>
      <c r="N1296" s="3"/>
      <c r="O1296" s="3"/>
      <c r="P1296" s="3"/>
      <c r="Q1296" s="3"/>
      <c r="R1296" s="3"/>
      <c r="S1296" s="3"/>
      <c r="T1296" s="3"/>
      <c r="U1296" s="3"/>
      <c r="V1296" s="3"/>
      <c r="W1296" s="3"/>
      <c r="X1296" s="3"/>
      <c r="Y1296" s="3"/>
      <c r="Z1296" s="3"/>
    </row>
    <row r="1297" ht="30.0" customHeight="1">
      <c r="A1297" s="5" t="s">
        <v>4199</v>
      </c>
      <c r="B1297" s="5" t="s">
        <v>4199</v>
      </c>
      <c r="C1297" s="5" t="s">
        <v>4200</v>
      </c>
      <c r="D1297" s="6"/>
      <c r="E1297" s="5">
        <v>1305956.0</v>
      </c>
      <c r="F1297" s="5">
        <v>1306735.0</v>
      </c>
      <c r="G1297" s="5" t="s">
        <v>35</v>
      </c>
      <c r="H1297" s="5" t="s">
        <v>39</v>
      </c>
      <c r="I1297" s="5"/>
      <c r="J1297" s="7" t="str">
        <f t="shared" si="270"/>
        <v>Chain et al. 2005. Infect Immun. 73:8353-61</v>
      </c>
      <c r="K1297" s="8" t="str">
        <f t="shared" si="271"/>
        <v>Brucella abortus 2308; accesion number NC_007618</v>
      </c>
      <c r="L1297" s="3"/>
      <c r="M1297" s="3"/>
      <c r="N1297" s="3"/>
      <c r="O1297" s="3"/>
      <c r="P1297" s="3"/>
      <c r="Q1297" s="3"/>
      <c r="R1297" s="3"/>
      <c r="S1297" s="3"/>
      <c r="T1297" s="3"/>
      <c r="U1297" s="3"/>
      <c r="V1297" s="3"/>
      <c r="W1297" s="3"/>
      <c r="X1297" s="3"/>
      <c r="Y1297" s="3"/>
      <c r="Z1297" s="3"/>
    </row>
    <row r="1298" ht="30.0" customHeight="1">
      <c r="A1298" s="5" t="s">
        <v>4201</v>
      </c>
      <c r="B1298" s="5" t="s">
        <v>4201</v>
      </c>
      <c r="C1298" s="5" t="s">
        <v>4202</v>
      </c>
      <c r="D1298" s="6" t="s">
        <v>59</v>
      </c>
      <c r="E1298" s="5">
        <v>1306749.0</v>
      </c>
      <c r="F1298" s="5">
        <v>1307875.0</v>
      </c>
      <c r="G1298" s="5" t="s">
        <v>35</v>
      </c>
      <c r="H1298" s="5"/>
      <c r="I1298" s="5" t="s">
        <v>4203</v>
      </c>
      <c r="J1298" s="11" t="str">
        <f>HYPERLINK("http://www.ncbi.nlm.nih.gov/nuccore/NC_004310.3","Brucella suis 1330 genome; accesion number NC_004310")</f>
        <v>Brucella suis 1330 genome; accesion number NC_004310</v>
      </c>
      <c r="K1298" s="11" t="str">
        <f>HYPERLINK("http://www.ncbi.nlm.nih.gov/nuccore/17986284","Brucella melitensis 16M accession number NC_003317")</f>
        <v>Brucella melitensis 16M accession number NC_003317</v>
      </c>
      <c r="L1298" s="3"/>
      <c r="M1298" s="3"/>
      <c r="N1298" s="3"/>
      <c r="O1298" s="3"/>
      <c r="P1298" s="3"/>
      <c r="Q1298" s="3"/>
      <c r="R1298" s="3"/>
      <c r="S1298" s="3"/>
      <c r="T1298" s="3"/>
      <c r="U1298" s="3"/>
      <c r="V1298" s="3"/>
      <c r="W1298" s="3"/>
      <c r="X1298" s="3"/>
      <c r="Y1298" s="3"/>
      <c r="Z1298" s="3"/>
    </row>
    <row r="1299" ht="30.0" customHeight="1">
      <c r="A1299" s="5" t="s">
        <v>4204</v>
      </c>
      <c r="B1299" s="5" t="s">
        <v>4204</v>
      </c>
      <c r="C1299" s="5" t="s">
        <v>4205</v>
      </c>
      <c r="D1299" s="6"/>
      <c r="E1299" s="5">
        <v>1307908.0</v>
      </c>
      <c r="F1299" s="5">
        <v>1308000.0</v>
      </c>
      <c r="G1299" s="5" t="s">
        <v>35</v>
      </c>
      <c r="H1299" s="5" t="s">
        <v>52</v>
      </c>
      <c r="I1299" s="5"/>
      <c r="J1299" s="7" t="str">
        <f t="shared" ref="J1299:J1306" si="272">HYPERLINK("http://www.ncbi.nlm.nih.gov/pubmed/?term=16299333","Chain et al. 2005. Infect Immun. 73:8353-61")</f>
        <v>Chain et al. 2005. Infect Immun. 73:8353-61</v>
      </c>
      <c r="K1299" s="8" t="str">
        <f t="shared" ref="K1299:K1306" si="273">HYPERLINK("http://www.ncbi.nlm.nih.gov/nuccore/NC_007618","Brucella abortus 2308; accesion number NC_007618")</f>
        <v>Brucella abortus 2308; accesion number NC_007618</v>
      </c>
      <c r="L1299" s="3"/>
      <c r="M1299" s="3"/>
      <c r="N1299" s="3"/>
      <c r="O1299" s="3"/>
      <c r="P1299" s="3"/>
      <c r="Q1299" s="3"/>
      <c r="R1299" s="3"/>
      <c r="S1299" s="3"/>
      <c r="T1299" s="3"/>
      <c r="U1299" s="3"/>
      <c r="V1299" s="3"/>
      <c r="W1299" s="3"/>
      <c r="X1299" s="3"/>
      <c r="Y1299" s="3"/>
      <c r="Z1299" s="3"/>
    </row>
    <row r="1300" ht="30.0" customHeight="1">
      <c r="A1300" s="5" t="s">
        <v>4206</v>
      </c>
      <c r="B1300" s="5" t="s">
        <v>4206</v>
      </c>
      <c r="C1300" s="5" t="s">
        <v>4207</v>
      </c>
      <c r="D1300" s="6"/>
      <c r="E1300" s="5">
        <v>1308162.0</v>
      </c>
      <c r="F1300" s="5">
        <v>1309091.0</v>
      </c>
      <c r="G1300" s="5" t="s">
        <v>35</v>
      </c>
      <c r="H1300" s="5" t="s">
        <v>4208</v>
      </c>
      <c r="I1300" s="5"/>
      <c r="J1300" s="7" t="str">
        <f t="shared" si="272"/>
        <v>Chain et al. 2005. Infect Immun. 73:8353-61</v>
      </c>
      <c r="K1300" s="8" t="str">
        <f t="shared" si="273"/>
        <v>Brucella abortus 2308; accesion number NC_007618</v>
      </c>
      <c r="L1300" s="3"/>
      <c r="M1300" s="3"/>
      <c r="N1300" s="3"/>
      <c r="O1300" s="3"/>
      <c r="P1300" s="3"/>
      <c r="Q1300" s="3"/>
      <c r="R1300" s="3"/>
      <c r="S1300" s="3"/>
      <c r="T1300" s="3"/>
      <c r="U1300" s="3"/>
      <c r="V1300" s="3"/>
      <c r="W1300" s="3"/>
      <c r="X1300" s="3"/>
      <c r="Y1300" s="3"/>
      <c r="Z1300" s="3"/>
    </row>
    <row r="1301" ht="30.0" customHeight="1">
      <c r="A1301" s="5" t="s">
        <v>4209</v>
      </c>
      <c r="B1301" s="5" t="s">
        <v>4209</v>
      </c>
      <c r="C1301" s="5" t="s">
        <v>4210</v>
      </c>
      <c r="D1301" s="6"/>
      <c r="E1301" s="5">
        <v>1309470.0</v>
      </c>
      <c r="F1301" s="5">
        <v>1310585.0</v>
      </c>
      <c r="G1301" s="5"/>
      <c r="H1301" s="5" t="s">
        <v>774</v>
      </c>
      <c r="I1301" s="5"/>
      <c r="J1301" s="7" t="str">
        <f t="shared" si="272"/>
        <v>Chain et al. 2005. Infect Immun. 73:8353-61</v>
      </c>
      <c r="K1301" s="8" t="str">
        <f t="shared" si="273"/>
        <v>Brucella abortus 2308; accesion number NC_007618</v>
      </c>
      <c r="L1301" s="3"/>
      <c r="M1301" s="3"/>
      <c r="N1301" s="3"/>
      <c r="O1301" s="3"/>
      <c r="P1301" s="3"/>
      <c r="Q1301" s="3"/>
      <c r="R1301" s="3"/>
      <c r="S1301" s="3"/>
      <c r="T1301" s="3"/>
      <c r="U1301" s="3"/>
      <c r="V1301" s="3"/>
      <c r="W1301" s="3"/>
      <c r="X1301" s="3"/>
      <c r="Y1301" s="3"/>
      <c r="Z1301" s="3"/>
    </row>
    <row r="1302" ht="30.0" customHeight="1">
      <c r="A1302" s="5" t="s">
        <v>4211</v>
      </c>
      <c r="B1302" s="5" t="s">
        <v>4211</v>
      </c>
      <c r="C1302" s="5" t="s">
        <v>4212</v>
      </c>
      <c r="D1302" s="6"/>
      <c r="E1302" s="5">
        <v>1310582.0</v>
      </c>
      <c r="F1302" s="5">
        <v>1311358.0</v>
      </c>
      <c r="G1302" s="5" t="s">
        <v>35</v>
      </c>
      <c r="H1302" s="5" t="s">
        <v>39</v>
      </c>
      <c r="I1302" s="5"/>
      <c r="J1302" s="7" t="str">
        <f t="shared" si="272"/>
        <v>Chain et al. 2005. Infect Immun. 73:8353-61</v>
      </c>
      <c r="K1302" s="8" t="str">
        <f t="shared" si="273"/>
        <v>Brucella abortus 2308; accesion number NC_007618</v>
      </c>
      <c r="L1302" s="3"/>
      <c r="M1302" s="3"/>
      <c r="N1302" s="3"/>
      <c r="O1302" s="3"/>
      <c r="P1302" s="3"/>
      <c r="Q1302" s="3"/>
      <c r="R1302" s="3"/>
      <c r="S1302" s="3"/>
      <c r="T1302" s="3"/>
      <c r="U1302" s="3"/>
      <c r="V1302" s="3"/>
      <c r="W1302" s="3"/>
      <c r="X1302" s="3"/>
      <c r="Y1302" s="3"/>
      <c r="Z1302" s="3"/>
    </row>
    <row r="1303" ht="30.0" customHeight="1">
      <c r="A1303" s="5" t="s">
        <v>4213</v>
      </c>
      <c r="B1303" s="5" t="s">
        <v>4213</v>
      </c>
      <c r="C1303" s="5" t="s">
        <v>4214</v>
      </c>
      <c r="D1303" s="6"/>
      <c r="E1303" s="5">
        <v>1311355.0</v>
      </c>
      <c r="F1303" s="5">
        <v>1312356.0</v>
      </c>
      <c r="G1303" s="5" t="s">
        <v>35</v>
      </c>
      <c r="H1303" s="5" t="s">
        <v>4215</v>
      </c>
      <c r="I1303" s="5"/>
      <c r="J1303" s="7" t="str">
        <f t="shared" si="272"/>
        <v>Chain et al. 2005. Infect Immun. 73:8353-61</v>
      </c>
      <c r="K1303" s="8" t="str">
        <f t="shared" si="273"/>
        <v>Brucella abortus 2308; accesion number NC_007618</v>
      </c>
      <c r="L1303" s="3"/>
      <c r="M1303" s="3"/>
      <c r="N1303" s="3"/>
      <c r="O1303" s="3"/>
      <c r="P1303" s="3"/>
      <c r="Q1303" s="3"/>
      <c r="R1303" s="3"/>
      <c r="S1303" s="3"/>
      <c r="T1303" s="3"/>
      <c r="U1303" s="3"/>
      <c r="V1303" s="3"/>
      <c r="W1303" s="3"/>
      <c r="X1303" s="3"/>
      <c r="Y1303" s="3"/>
      <c r="Z1303" s="3"/>
    </row>
    <row r="1304" ht="30.0" customHeight="1">
      <c r="A1304" s="5" t="s">
        <v>4216</v>
      </c>
      <c r="B1304" s="5" t="s">
        <v>4216</v>
      </c>
      <c r="C1304" s="5" t="s">
        <v>4217</v>
      </c>
      <c r="D1304" s="6"/>
      <c r="E1304" s="5">
        <v>1312349.0</v>
      </c>
      <c r="F1304" s="5">
        <v>1313188.0</v>
      </c>
      <c r="G1304" s="5" t="s">
        <v>35</v>
      </c>
      <c r="H1304" s="5" t="s">
        <v>4218</v>
      </c>
      <c r="I1304" s="5"/>
      <c r="J1304" s="7" t="str">
        <f t="shared" si="272"/>
        <v>Chain et al. 2005. Infect Immun. 73:8353-61</v>
      </c>
      <c r="K1304" s="8" t="str">
        <f t="shared" si="273"/>
        <v>Brucella abortus 2308; accesion number NC_007618</v>
      </c>
      <c r="L1304" s="3"/>
      <c r="M1304" s="3"/>
      <c r="N1304" s="3"/>
      <c r="O1304" s="3"/>
      <c r="P1304" s="3"/>
      <c r="Q1304" s="3"/>
      <c r="R1304" s="3"/>
      <c r="S1304" s="3"/>
      <c r="T1304" s="3"/>
      <c r="U1304" s="3"/>
      <c r="V1304" s="3"/>
      <c r="W1304" s="3"/>
      <c r="X1304" s="3"/>
      <c r="Y1304" s="3"/>
      <c r="Z1304" s="3"/>
    </row>
    <row r="1305" ht="30.0" customHeight="1">
      <c r="A1305" s="5" t="s">
        <v>4219</v>
      </c>
      <c r="B1305" s="5" t="s">
        <v>4219</v>
      </c>
      <c r="C1305" s="5" t="s">
        <v>4220</v>
      </c>
      <c r="D1305" s="6"/>
      <c r="E1305" s="5">
        <v>1313202.0</v>
      </c>
      <c r="F1305" s="5">
        <v>1315064.0</v>
      </c>
      <c r="G1305" s="5" t="s">
        <v>35</v>
      </c>
      <c r="H1305" s="5" t="s">
        <v>4221</v>
      </c>
      <c r="I1305" s="5"/>
      <c r="J1305" s="7" t="str">
        <f t="shared" si="272"/>
        <v>Chain et al. 2005. Infect Immun. 73:8353-61</v>
      </c>
      <c r="K1305" s="8" t="str">
        <f t="shared" si="273"/>
        <v>Brucella abortus 2308; accesion number NC_007618</v>
      </c>
      <c r="L1305" s="3"/>
      <c r="M1305" s="3"/>
      <c r="N1305" s="3"/>
      <c r="O1305" s="3"/>
      <c r="P1305" s="3"/>
      <c r="Q1305" s="3"/>
      <c r="R1305" s="3"/>
      <c r="S1305" s="3"/>
      <c r="T1305" s="3"/>
      <c r="U1305" s="3"/>
      <c r="V1305" s="3"/>
      <c r="W1305" s="3"/>
      <c r="X1305" s="3"/>
      <c r="Y1305" s="3"/>
      <c r="Z1305" s="3"/>
    </row>
    <row r="1306" ht="30.0" customHeight="1">
      <c r="A1306" s="5" t="s">
        <v>4222</v>
      </c>
      <c r="B1306" s="5" t="s">
        <v>4222</v>
      </c>
      <c r="C1306" s="5" t="s">
        <v>4223</v>
      </c>
      <c r="D1306" s="6"/>
      <c r="E1306" s="5">
        <v>1315546.0</v>
      </c>
      <c r="F1306" s="5">
        <v>1316670.0</v>
      </c>
      <c r="G1306" s="5" t="s">
        <v>35</v>
      </c>
      <c r="H1306" s="5" t="s">
        <v>4224</v>
      </c>
      <c r="I1306" s="5"/>
      <c r="J1306" s="7" t="str">
        <f t="shared" si="272"/>
        <v>Chain et al. 2005. Infect Immun. 73:8353-61</v>
      </c>
      <c r="K1306" s="8" t="str">
        <f t="shared" si="273"/>
        <v>Brucella abortus 2308; accesion number NC_007618</v>
      </c>
      <c r="L1306" s="3"/>
      <c r="M1306" s="3"/>
      <c r="N1306" s="3"/>
      <c r="O1306" s="3"/>
      <c r="P1306" s="3"/>
      <c r="Q1306" s="3"/>
      <c r="R1306" s="3"/>
      <c r="S1306" s="3"/>
      <c r="T1306" s="3"/>
      <c r="U1306" s="3"/>
      <c r="V1306" s="3"/>
      <c r="W1306" s="3"/>
      <c r="X1306" s="3"/>
      <c r="Y1306" s="3"/>
      <c r="Z1306" s="3"/>
    </row>
    <row r="1307" ht="30.0" customHeight="1">
      <c r="A1307" s="5" t="s">
        <v>4225</v>
      </c>
      <c r="B1307" s="5" t="s">
        <v>4225</v>
      </c>
      <c r="C1307" s="5" t="s">
        <v>4226</v>
      </c>
      <c r="D1307" s="6" t="s">
        <v>59</v>
      </c>
      <c r="E1307" s="5">
        <v>1316672.0</v>
      </c>
      <c r="F1307" s="5">
        <v>1319441.0</v>
      </c>
      <c r="G1307" s="5" t="s">
        <v>35</v>
      </c>
      <c r="H1307" s="5"/>
      <c r="I1307" s="5" t="s">
        <v>4227</v>
      </c>
      <c r="J1307" s="11" t="str">
        <f>HYPERLINK("http://www.ncbi.nlm.nih.gov/nuccore/NC_004310.3","Brucella suis 1330 genome; accesion number NC_004310")</f>
        <v>Brucella suis 1330 genome; accesion number NC_004310</v>
      </c>
      <c r="K1307" s="8" t="str">
        <f>HYPERLINK("http://www.ncbi.nlm.nih.gov/pubmed/12271122","Paulsen et al. 2002. Proc Natl Acad Sci U S A. 99(20):13148-53")</f>
        <v>Paulsen et al. 2002. Proc Natl Acad Sci U S A. 99(20):13148-53</v>
      </c>
      <c r="L1307" s="3"/>
      <c r="M1307" s="3"/>
      <c r="N1307" s="3"/>
      <c r="O1307" s="3"/>
      <c r="P1307" s="3"/>
      <c r="Q1307" s="3"/>
      <c r="R1307" s="3"/>
      <c r="S1307" s="3"/>
      <c r="T1307" s="3"/>
      <c r="U1307" s="3"/>
      <c r="V1307" s="3"/>
      <c r="W1307" s="3"/>
      <c r="X1307" s="3"/>
      <c r="Y1307" s="3"/>
      <c r="Z1307" s="3"/>
    </row>
    <row r="1308" ht="30.0" customHeight="1">
      <c r="A1308" s="5" t="s">
        <v>4228</v>
      </c>
      <c r="B1308" s="5" t="s">
        <v>4228</v>
      </c>
      <c r="C1308" s="5" t="s">
        <v>4229</v>
      </c>
      <c r="D1308" s="6"/>
      <c r="E1308" s="5">
        <v>1319438.0</v>
      </c>
      <c r="F1308" s="5">
        <v>1320505.0</v>
      </c>
      <c r="G1308" s="5" t="s">
        <v>35</v>
      </c>
      <c r="H1308" s="5" t="s">
        <v>4230</v>
      </c>
      <c r="I1308" s="5"/>
      <c r="J1308" s="7" t="str">
        <f t="shared" ref="J1308:J1315" si="274">HYPERLINK("http://www.ncbi.nlm.nih.gov/pubmed/?term=16299333","Chain et al. 2005. Infect Immun. 73:8353-61")</f>
        <v>Chain et al. 2005. Infect Immun. 73:8353-61</v>
      </c>
      <c r="K1308" s="8" t="str">
        <f t="shared" ref="K1308:K1315" si="275">HYPERLINK("http://www.ncbi.nlm.nih.gov/nuccore/NC_007618","Brucella abortus 2308; accesion number NC_007618")</f>
        <v>Brucella abortus 2308; accesion number NC_007618</v>
      </c>
      <c r="L1308" s="3"/>
      <c r="M1308" s="3"/>
      <c r="N1308" s="3"/>
      <c r="O1308" s="3"/>
      <c r="P1308" s="3"/>
      <c r="Q1308" s="3"/>
      <c r="R1308" s="3"/>
      <c r="S1308" s="3"/>
      <c r="T1308" s="3"/>
      <c r="U1308" s="3"/>
      <c r="V1308" s="3"/>
      <c r="W1308" s="3"/>
      <c r="X1308" s="3"/>
      <c r="Y1308" s="3"/>
      <c r="Z1308" s="3"/>
    </row>
    <row r="1309" ht="30.0" customHeight="1">
      <c r="A1309" s="5" t="s">
        <v>4231</v>
      </c>
      <c r="B1309" s="5" t="s">
        <v>4231</v>
      </c>
      <c r="C1309" s="5" t="s">
        <v>4232</v>
      </c>
      <c r="D1309" s="6"/>
      <c r="E1309" s="5">
        <v>1320485.0</v>
      </c>
      <c r="F1309" s="5">
        <v>1320664.0</v>
      </c>
      <c r="G1309" s="5"/>
      <c r="H1309" s="5" t="s">
        <v>52</v>
      </c>
      <c r="I1309" s="5"/>
      <c r="J1309" s="7" t="str">
        <f t="shared" si="274"/>
        <v>Chain et al. 2005. Infect Immun. 73:8353-61</v>
      </c>
      <c r="K1309" s="8" t="str">
        <f t="shared" si="275"/>
        <v>Brucella abortus 2308; accesion number NC_007618</v>
      </c>
      <c r="L1309" s="3"/>
      <c r="M1309" s="3"/>
      <c r="N1309" s="3"/>
      <c r="O1309" s="3"/>
      <c r="P1309" s="3"/>
      <c r="Q1309" s="3"/>
      <c r="R1309" s="3"/>
      <c r="S1309" s="3"/>
      <c r="T1309" s="3"/>
      <c r="U1309" s="3"/>
      <c r="V1309" s="3"/>
      <c r="W1309" s="3"/>
      <c r="X1309" s="3"/>
      <c r="Y1309" s="3"/>
      <c r="Z1309" s="3"/>
    </row>
    <row r="1310" ht="30.0" customHeight="1">
      <c r="A1310" s="5" t="s">
        <v>4233</v>
      </c>
      <c r="B1310" s="5" t="s">
        <v>4233</v>
      </c>
      <c r="C1310" s="5" t="s">
        <v>4234</v>
      </c>
      <c r="D1310" s="6"/>
      <c r="E1310" s="5">
        <v>1320742.0</v>
      </c>
      <c r="F1310" s="5">
        <v>1320960.0</v>
      </c>
      <c r="G1310" s="5" t="s">
        <v>35</v>
      </c>
      <c r="H1310" s="5" t="s">
        <v>986</v>
      </c>
      <c r="I1310" s="5"/>
      <c r="J1310" s="7" t="str">
        <f t="shared" si="274"/>
        <v>Chain et al. 2005. Infect Immun. 73:8353-61</v>
      </c>
      <c r="K1310" s="8" t="str">
        <f t="shared" si="275"/>
        <v>Brucella abortus 2308; accesion number NC_007618</v>
      </c>
      <c r="L1310" s="3"/>
      <c r="M1310" s="3"/>
      <c r="N1310" s="3"/>
      <c r="O1310" s="3"/>
      <c r="P1310" s="3"/>
      <c r="Q1310" s="3"/>
      <c r="R1310" s="3"/>
      <c r="S1310" s="3"/>
      <c r="T1310" s="3"/>
      <c r="U1310" s="3"/>
      <c r="V1310" s="3"/>
      <c r="W1310" s="3"/>
      <c r="X1310" s="3"/>
      <c r="Y1310" s="3"/>
      <c r="Z1310" s="3"/>
    </row>
    <row r="1311" ht="30.0" customHeight="1">
      <c r="A1311" s="5" t="s">
        <v>4235</v>
      </c>
      <c r="B1311" s="5" t="s">
        <v>4235</v>
      </c>
      <c r="C1311" s="5" t="s">
        <v>4236</v>
      </c>
      <c r="D1311" s="6"/>
      <c r="E1311" s="5">
        <v>1321051.0</v>
      </c>
      <c r="F1311" s="5">
        <v>1322346.0</v>
      </c>
      <c r="G1311" s="5" t="s">
        <v>35</v>
      </c>
      <c r="H1311" s="5" t="s">
        <v>4237</v>
      </c>
      <c r="I1311" s="5"/>
      <c r="J1311" s="7" t="str">
        <f t="shared" si="274"/>
        <v>Chain et al. 2005. Infect Immun. 73:8353-61</v>
      </c>
      <c r="K1311" s="8" t="str">
        <f t="shared" si="275"/>
        <v>Brucella abortus 2308; accesion number NC_007618</v>
      </c>
      <c r="L1311" s="3"/>
      <c r="M1311" s="3"/>
      <c r="N1311" s="3"/>
      <c r="O1311" s="3"/>
      <c r="P1311" s="3"/>
      <c r="Q1311" s="3"/>
      <c r="R1311" s="3"/>
      <c r="S1311" s="3"/>
      <c r="T1311" s="3"/>
      <c r="U1311" s="3"/>
      <c r="V1311" s="3"/>
      <c r="W1311" s="3"/>
      <c r="X1311" s="3"/>
      <c r="Y1311" s="3"/>
      <c r="Z1311" s="3"/>
    </row>
    <row r="1312" ht="30.0" customHeight="1">
      <c r="A1312" s="5" t="s">
        <v>4238</v>
      </c>
      <c r="B1312" s="5" t="s">
        <v>4238</v>
      </c>
      <c r="C1312" s="5" t="s">
        <v>4239</v>
      </c>
      <c r="D1312" s="6"/>
      <c r="E1312" s="5">
        <v>1322686.0</v>
      </c>
      <c r="F1312" s="5">
        <v>1323066.0</v>
      </c>
      <c r="G1312" s="5"/>
      <c r="H1312" s="5" t="s">
        <v>225</v>
      </c>
      <c r="I1312" s="5"/>
      <c r="J1312" s="7" t="str">
        <f t="shared" si="274"/>
        <v>Chain et al. 2005. Infect Immun. 73:8353-61</v>
      </c>
      <c r="K1312" s="8" t="str">
        <f t="shared" si="275"/>
        <v>Brucella abortus 2308; accesion number NC_007618</v>
      </c>
      <c r="L1312" s="3"/>
      <c r="M1312" s="3"/>
      <c r="N1312" s="3"/>
      <c r="O1312" s="3"/>
      <c r="P1312" s="3"/>
      <c r="Q1312" s="3"/>
      <c r="R1312" s="3"/>
      <c r="S1312" s="3"/>
      <c r="T1312" s="3"/>
      <c r="U1312" s="3"/>
      <c r="V1312" s="3"/>
      <c r="W1312" s="3"/>
      <c r="X1312" s="3"/>
      <c r="Y1312" s="3"/>
      <c r="Z1312" s="3"/>
    </row>
    <row r="1313" ht="30.0" customHeight="1">
      <c r="A1313" s="5" t="s">
        <v>4240</v>
      </c>
      <c r="B1313" s="5" t="s">
        <v>910</v>
      </c>
      <c r="C1313" s="5" t="s">
        <v>4241</v>
      </c>
      <c r="D1313" s="6"/>
      <c r="E1313" s="5">
        <v>1323161.0</v>
      </c>
      <c r="F1313" s="5">
        <v>1323463.0</v>
      </c>
      <c r="G1313" s="5"/>
      <c r="H1313" s="5" t="s">
        <v>912</v>
      </c>
      <c r="I1313" s="5" t="s">
        <v>4242</v>
      </c>
      <c r="J1313" s="7" t="str">
        <f t="shared" si="274"/>
        <v>Chain et al. 2005. Infect Immun. 73:8353-61</v>
      </c>
      <c r="K1313" s="8" t="str">
        <f t="shared" si="275"/>
        <v>Brucella abortus 2308; accesion number NC_007618</v>
      </c>
      <c r="L1313" s="3"/>
      <c r="M1313" s="3"/>
      <c r="N1313" s="3"/>
      <c r="O1313" s="3"/>
      <c r="P1313" s="3"/>
      <c r="Q1313" s="3"/>
      <c r="R1313" s="3"/>
      <c r="S1313" s="3"/>
      <c r="T1313" s="3"/>
      <c r="U1313" s="3"/>
      <c r="V1313" s="3"/>
      <c r="W1313" s="3"/>
      <c r="X1313" s="3"/>
      <c r="Y1313" s="3"/>
      <c r="Z1313" s="3"/>
    </row>
    <row r="1314" ht="30.0" customHeight="1">
      <c r="A1314" s="5" t="s">
        <v>4243</v>
      </c>
      <c r="B1314" s="5" t="s">
        <v>915</v>
      </c>
      <c r="C1314" s="5" t="s">
        <v>4244</v>
      </c>
      <c r="D1314" s="6"/>
      <c r="E1314" s="5">
        <v>1323512.0</v>
      </c>
      <c r="F1314" s="5">
        <v>1323991.0</v>
      </c>
      <c r="G1314" s="5"/>
      <c r="H1314" s="5" t="s">
        <v>917</v>
      </c>
      <c r="I1314" s="5" t="s">
        <v>4245</v>
      </c>
      <c r="J1314" s="7" t="str">
        <f t="shared" si="274"/>
        <v>Chain et al. 2005. Infect Immun. 73:8353-61</v>
      </c>
      <c r="K1314" s="8" t="str">
        <f t="shared" si="275"/>
        <v>Brucella abortus 2308; accesion number NC_007618</v>
      </c>
      <c r="L1314" s="3"/>
      <c r="M1314" s="3"/>
      <c r="N1314" s="3"/>
      <c r="O1314" s="3"/>
      <c r="P1314" s="3"/>
      <c r="Q1314" s="3"/>
      <c r="R1314" s="3"/>
      <c r="S1314" s="3"/>
      <c r="T1314" s="3"/>
      <c r="U1314" s="3"/>
      <c r="V1314" s="3"/>
      <c r="W1314" s="3"/>
      <c r="X1314" s="3"/>
      <c r="Y1314" s="3"/>
      <c r="Z1314" s="3"/>
    </row>
    <row r="1315" ht="30.0" customHeight="1">
      <c r="A1315" s="5" t="s">
        <v>4246</v>
      </c>
      <c r="B1315" s="5" t="s">
        <v>920</v>
      </c>
      <c r="C1315" s="5" t="s">
        <v>4247</v>
      </c>
      <c r="D1315" s="6"/>
      <c r="E1315" s="5">
        <v>1324031.0</v>
      </c>
      <c r="F1315" s="5">
        <v>1325752.0</v>
      </c>
      <c r="G1315" s="5"/>
      <c r="H1315" s="5" t="s">
        <v>922</v>
      </c>
      <c r="I1315" s="5" t="s">
        <v>4248</v>
      </c>
      <c r="J1315" s="7" t="str">
        <f t="shared" si="274"/>
        <v>Chain et al. 2005. Infect Immun. 73:8353-61</v>
      </c>
      <c r="K1315" s="8" t="str">
        <f t="shared" si="275"/>
        <v>Brucella abortus 2308; accesion number NC_007618</v>
      </c>
      <c r="L1315" s="3"/>
      <c r="M1315" s="3"/>
      <c r="N1315" s="3"/>
      <c r="O1315" s="3"/>
      <c r="P1315" s="3"/>
      <c r="Q1315" s="3"/>
      <c r="R1315" s="3"/>
      <c r="S1315" s="3"/>
      <c r="T1315" s="3"/>
      <c r="U1315" s="3"/>
      <c r="V1315" s="3"/>
      <c r="W1315" s="3"/>
      <c r="X1315" s="3"/>
      <c r="Y1315" s="3"/>
      <c r="Z1315" s="3"/>
    </row>
    <row r="1316" ht="30.0" customHeight="1">
      <c r="A1316" s="5" t="s">
        <v>4249</v>
      </c>
      <c r="B1316" s="5" t="s">
        <v>4249</v>
      </c>
      <c r="C1316" s="5" t="s">
        <v>4250</v>
      </c>
      <c r="D1316" s="6" t="s">
        <v>59</v>
      </c>
      <c r="E1316" s="5">
        <v>1325800.0</v>
      </c>
      <c r="F1316" s="5">
        <v>1326403.0</v>
      </c>
      <c r="G1316" s="5"/>
      <c r="H1316" s="5"/>
      <c r="I1316" s="5" t="s">
        <v>4251</v>
      </c>
      <c r="J1316" s="11" t="str">
        <f>HYPERLINK("http://www.ncbi.nlm.nih.gov/nuccore/NC_004310.3","Brucella suis 1330 genome; accesion number NC_004310")</f>
        <v>Brucella suis 1330 genome; accesion number NC_004310</v>
      </c>
      <c r="K1316" s="11" t="str">
        <f>HYPERLINK("http://www.ncbi.nlm.nih.gov/nuccore/17986284","Brucella melitensis 16M accession number NC_003317")</f>
        <v>Brucella melitensis 16M accession number NC_003317</v>
      </c>
      <c r="L1316" s="3"/>
      <c r="M1316" s="3"/>
      <c r="N1316" s="3"/>
      <c r="O1316" s="3"/>
      <c r="P1316" s="3"/>
      <c r="Q1316" s="3"/>
      <c r="R1316" s="3"/>
      <c r="S1316" s="3"/>
      <c r="T1316" s="3"/>
      <c r="U1316" s="3"/>
      <c r="V1316" s="3"/>
      <c r="W1316" s="3"/>
      <c r="X1316" s="3"/>
      <c r="Y1316" s="3"/>
      <c r="Z1316" s="3"/>
    </row>
    <row r="1317" ht="30.0" customHeight="1">
      <c r="A1317" s="5" t="s">
        <v>4252</v>
      </c>
      <c r="B1317" s="5" t="s">
        <v>4252</v>
      </c>
      <c r="C1317" s="5" t="s">
        <v>4253</v>
      </c>
      <c r="D1317" s="6"/>
      <c r="E1317" s="5">
        <v>1326375.0</v>
      </c>
      <c r="F1317" s="5">
        <v>1327106.0</v>
      </c>
      <c r="G1317" s="5"/>
      <c r="H1317" s="5" t="s">
        <v>931</v>
      </c>
      <c r="I1317" s="5"/>
      <c r="J1317" s="7" t="str">
        <f t="shared" ref="J1317:J1336" si="276">HYPERLINK("http://www.ncbi.nlm.nih.gov/pubmed/?term=16299333","Chain et al. 2005. Infect Immun. 73:8353-61")</f>
        <v>Chain et al. 2005. Infect Immun. 73:8353-61</v>
      </c>
      <c r="K1317" s="8" t="str">
        <f t="shared" ref="K1317:K1336" si="277">HYPERLINK("http://www.ncbi.nlm.nih.gov/nuccore/NC_007618","Brucella abortus 2308; accesion number NC_007618")</f>
        <v>Brucella abortus 2308; accesion number NC_007618</v>
      </c>
      <c r="L1317" s="3"/>
      <c r="M1317" s="3"/>
      <c r="N1317" s="3"/>
      <c r="O1317" s="3"/>
      <c r="P1317" s="3"/>
      <c r="Q1317" s="3"/>
      <c r="R1317" s="3"/>
      <c r="S1317" s="3"/>
      <c r="T1317" s="3"/>
      <c r="U1317" s="3"/>
      <c r="V1317" s="3"/>
      <c r="W1317" s="3"/>
      <c r="X1317" s="3"/>
      <c r="Y1317" s="3"/>
      <c r="Z1317" s="3"/>
    </row>
    <row r="1318" ht="30.0" customHeight="1">
      <c r="A1318" s="5" t="s">
        <v>4254</v>
      </c>
      <c r="B1318" s="5" t="s">
        <v>4254</v>
      </c>
      <c r="C1318" s="5" t="s">
        <v>4255</v>
      </c>
      <c r="D1318" s="6"/>
      <c r="E1318" s="5">
        <v>1327122.0</v>
      </c>
      <c r="F1318" s="5">
        <v>1327760.0</v>
      </c>
      <c r="G1318" s="5"/>
      <c r="H1318" s="5" t="s">
        <v>935</v>
      </c>
      <c r="I1318" s="5"/>
      <c r="J1318" s="7" t="str">
        <f t="shared" si="276"/>
        <v>Chain et al. 2005. Infect Immun. 73:8353-61</v>
      </c>
      <c r="K1318" s="8" t="str">
        <f t="shared" si="277"/>
        <v>Brucella abortus 2308; accesion number NC_007618</v>
      </c>
      <c r="L1318" s="3"/>
      <c r="M1318" s="3"/>
      <c r="N1318" s="3"/>
      <c r="O1318" s="3"/>
      <c r="P1318" s="3"/>
      <c r="Q1318" s="3"/>
      <c r="R1318" s="3"/>
      <c r="S1318" s="3"/>
      <c r="T1318" s="3"/>
      <c r="U1318" s="3"/>
      <c r="V1318" s="3"/>
      <c r="W1318" s="3"/>
      <c r="X1318" s="3"/>
      <c r="Y1318" s="3"/>
      <c r="Z1318" s="3"/>
    </row>
    <row r="1319" ht="30.0" customHeight="1">
      <c r="A1319" s="5" t="s">
        <v>4256</v>
      </c>
      <c r="B1319" s="5" t="s">
        <v>4257</v>
      </c>
      <c r="C1319" s="5" t="s">
        <v>4258</v>
      </c>
      <c r="D1319" s="6"/>
      <c r="E1319" s="5">
        <v>1327760.0</v>
      </c>
      <c r="F1319" s="5">
        <v>1328674.0</v>
      </c>
      <c r="G1319" s="5"/>
      <c r="H1319" s="5" t="s">
        <v>908</v>
      </c>
      <c r="I1319" s="5"/>
      <c r="J1319" s="7" t="str">
        <f t="shared" si="276"/>
        <v>Chain et al. 2005. Infect Immun. 73:8353-61</v>
      </c>
      <c r="K1319" s="8" t="str">
        <f t="shared" si="277"/>
        <v>Brucella abortus 2308; accesion number NC_007618</v>
      </c>
      <c r="L1319" s="3"/>
      <c r="M1319" s="3"/>
      <c r="N1319" s="3"/>
      <c r="O1319" s="3"/>
      <c r="P1319" s="3"/>
      <c r="Q1319" s="3"/>
      <c r="R1319" s="3"/>
      <c r="S1319" s="3"/>
      <c r="T1319" s="3"/>
      <c r="U1319" s="3"/>
      <c r="V1319" s="3"/>
      <c r="W1319" s="3"/>
      <c r="X1319" s="3"/>
      <c r="Y1319" s="3"/>
      <c r="Z1319" s="3"/>
    </row>
    <row r="1320" ht="30.0" customHeight="1">
      <c r="A1320" s="5" t="s">
        <v>4259</v>
      </c>
      <c r="B1320" s="5" t="s">
        <v>4259</v>
      </c>
      <c r="C1320" s="5" t="s">
        <v>4260</v>
      </c>
      <c r="D1320" s="6"/>
      <c r="E1320" s="5">
        <v>1328684.0</v>
      </c>
      <c r="F1320" s="5">
        <v>1329733.0</v>
      </c>
      <c r="G1320" s="5"/>
      <c r="H1320" s="5" t="s">
        <v>4261</v>
      </c>
      <c r="I1320" s="5"/>
      <c r="J1320" s="7" t="str">
        <f t="shared" si="276"/>
        <v>Chain et al. 2005. Infect Immun. 73:8353-61</v>
      </c>
      <c r="K1320" s="8" t="str">
        <f t="shared" si="277"/>
        <v>Brucella abortus 2308; accesion number NC_007618</v>
      </c>
      <c r="L1320" s="3"/>
      <c r="M1320" s="3"/>
      <c r="N1320" s="3"/>
      <c r="O1320" s="3"/>
      <c r="P1320" s="3"/>
      <c r="Q1320" s="3"/>
      <c r="R1320" s="3"/>
      <c r="S1320" s="3"/>
      <c r="T1320" s="3"/>
      <c r="U1320" s="3"/>
      <c r="V1320" s="3"/>
      <c r="W1320" s="3"/>
      <c r="X1320" s="3"/>
      <c r="Y1320" s="3"/>
      <c r="Z1320" s="3"/>
    </row>
    <row r="1321" ht="30.0" customHeight="1">
      <c r="A1321" s="5" t="s">
        <v>4262</v>
      </c>
      <c r="B1321" s="5" t="s">
        <v>4262</v>
      </c>
      <c r="C1321" s="5" t="s">
        <v>4263</v>
      </c>
      <c r="D1321" s="6"/>
      <c r="E1321" s="5">
        <v>1329760.0</v>
      </c>
      <c r="F1321" s="5">
        <v>1330518.0</v>
      </c>
      <c r="G1321" s="5"/>
      <c r="H1321" s="5" t="s">
        <v>4264</v>
      </c>
      <c r="I1321" s="5"/>
      <c r="J1321" s="7" t="str">
        <f t="shared" si="276"/>
        <v>Chain et al. 2005. Infect Immun. 73:8353-61</v>
      </c>
      <c r="K1321" s="8" t="str">
        <f t="shared" si="277"/>
        <v>Brucella abortus 2308; accesion number NC_007618</v>
      </c>
      <c r="L1321" s="3"/>
      <c r="M1321" s="3"/>
      <c r="N1321" s="3"/>
      <c r="O1321" s="3"/>
      <c r="P1321" s="3"/>
      <c r="Q1321" s="3"/>
      <c r="R1321" s="3"/>
      <c r="S1321" s="3"/>
      <c r="T1321" s="3"/>
      <c r="U1321" s="3"/>
      <c r="V1321" s="3"/>
      <c r="W1321" s="3"/>
      <c r="X1321" s="3"/>
      <c r="Y1321" s="3"/>
      <c r="Z1321" s="3"/>
    </row>
    <row r="1322" ht="30.0" customHeight="1">
      <c r="A1322" s="5" t="s">
        <v>4265</v>
      </c>
      <c r="B1322" s="5" t="s">
        <v>4265</v>
      </c>
      <c r="C1322" s="5" t="s">
        <v>4266</v>
      </c>
      <c r="D1322" s="6"/>
      <c r="E1322" s="5">
        <v>1330538.0</v>
      </c>
      <c r="F1322" s="5">
        <v>1331173.0</v>
      </c>
      <c r="G1322" s="5"/>
      <c r="H1322" s="5" t="s">
        <v>4267</v>
      </c>
      <c r="I1322" s="5"/>
      <c r="J1322" s="7" t="str">
        <f t="shared" si="276"/>
        <v>Chain et al. 2005. Infect Immun. 73:8353-61</v>
      </c>
      <c r="K1322" s="8" t="str">
        <f t="shared" si="277"/>
        <v>Brucella abortus 2308; accesion number NC_007618</v>
      </c>
      <c r="L1322" s="3"/>
      <c r="M1322" s="3"/>
      <c r="N1322" s="3"/>
      <c r="O1322" s="3"/>
      <c r="P1322" s="3"/>
      <c r="Q1322" s="3"/>
      <c r="R1322" s="3"/>
      <c r="S1322" s="3"/>
      <c r="T1322" s="3"/>
      <c r="U1322" s="3"/>
      <c r="V1322" s="3"/>
      <c r="W1322" s="3"/>
      <c r="X1322" s="3"/>
      <c r="Y1322" s="3"/>
      <c r="Z1322" s="3"/>
    </row>
    <row r="1323" ht="30.0" customHeight="1">
      <c r="A1323" s="5" t="s">
        <v>4268</v>
      </c>
      <c r="B1323" s="5" t="s">
        <v>4268</v>
      </c>
      <c r="C1323" s="5" t="s">
        <v>4269</v>
      </c>
      <c r="D1323" s="6"/>
      <c r="E1323" s="5">
        <v>1331170.0</v>
      </c>
      <c r="F1323" s="5">
        <v>1331796.0</v>
      </c>
      <c r="G1323" s="5"/>
      <c r="H1323" s="5" t="s">
        <v>4267</v>
      </c>
      <c r="I1323" s="5"/>
      <c r="J1323" s="7" t="str">
        <f t="shared" si="276"/>
        <v>Chain et al. 2005. Infect Immun. 73:8353-61</v>
      </c>
      <c r="K1323" s="8" t="str">
        <f t="shared" si="277"/>
        <v>Brucella abortus 2308; accesion number NC_007618</v>
      </c>
      <c r="L1323" s="3"/>
      <c r="M1323" s="3"/>
      <c r="N1323" s="3"/>
      <c r="O1323" s="3"/>
      <c r="P1323" s="3"/>
      <c r="Q1323" s="3"/>
      <c r="R1323" s="3"/>
      <c r="S1323" s="3"/>
      <c r="T1323" s="3"/>
      <c r="U1323" s="3"/>
      <c r="V1323" s="3"/>
      <c r="W1323" s="3"/>
      <c r="X1323" s="3"/>
      <c r="Y1323" s="3"/>
      <c r="Z1323" s="3"/>
    </row>
    <row r="1324" ht="30.0" customHeight="1">
      <c r="A1324" s="5" t="s">
        <v>4270</v>
      </c>
      <c r="B1324" s="5" t="s">
        <v>4270</v>
      </c>
      <c r="C1324" s="5" t="s">
        <v>4271</v>
      </c>
      <c r="D1324" s="6"/>
      <c r="E1324" s="5">
        <v>1331793.0</v>
      </c>
      <c r="F1324" s="5">
        <v>1332557.0</v>
      </c>
      <c r="G1324" s="5"/>
      <c r="H1324" s="5" t="s">
        <v>4267</v>
      </c>
      <c r="I1324" s="5"/>
      <c r="J1324" s="7" t="str">
        <f t="shared" si="276"/>
        <v>Chain et al. 2005. Infect Immun. 73:8353-61</v>
      </c>
      <c r="K1324" s="8" t="str">
        <f t="shared" si="277"/>
        <v>Brucella abortus 2308; accesion number NC_007618</v>
      </c>
      <c r="L1324" s="3"/>
      <c r="M1324" s="3"/>
      <c r="N1324" s="3"/>
      <c r="O1324" s="3"/>
      <c r="P1324" s="3"/>
      <c r="Q1324" s="3"/>
      <c r="R1324" s="3"/>
      <c r="S1324" s="3"/>
      <c r="T1324" s="3"/>
      <c r="U1324" s="3"/>
      <c r="V1324" s="3"/>
      <c r="W1324" s="3"/>
      <c r="X1324" s="3"/>
      <c r="Y1324" s="3"/>
      <c r="Z1324" s="3"/>
    </row>
    <row r="1325" ht="30.0" customHeight="1">
      <c r="A1325" s="5" t="s">
        <v>4272</v>
      </c>
      <c r="B1325" s="5" t="s">
        <v>4272</v>
      </c>
      <c r="C1325" s="5" t="s">
        <v>4273</v>
      </c>
      <c r="D1325" s="6"/>
      <c r="E1325" s="5">
        <v>1332554.0</v>
      </c>
      <c r="F1325" s="5">
        <v>1333273.0</v>
      </c>
      <c r="G1325" s="5"/>
      <c r="H1325" s="5" t="s">
        <v>4267</v>
      </c>
      <c r="I1325" s="5"/>
      <c r="J1325" s="7" t="str">
        <f t="shared" si="276"/>
        <v>Chain et al. 2005. Infect Immun. 73:8353-61</v>
      </c>
      <c r="K1325" s="8" t="str">
        <f t="shared" si="277"/>
        <v>Brucella abortus 2308; accesion number NC_007618</v>
      </c>
      <c r="L1325" s="3"/>
      <c r="M1325" s="3"/>
      <c r="N1325" s="3"/>
      <c r="O1325" s="3"/>
      <c r="P1325" s="3"/>
      <c r="Q1325" s="3"/>
      <c r="R1325" s="3"/>
      <c r="S1325" s="3"/>
      <c r="T1325" s="3"/>
      <c r="U1325" s="3"/>
      <c r="V1325" s="3"/>
      <c r="W1325" s="3"/>
      <c r="X1325" s="3"/>
      <c r="Y1325" s="3"/>
      <c r="Z1325" s="3"/>
    </row>
    <row r="1326" ht="30.0" customHeight="1">
      <c r="A1326" s="5" t="s">
        <v>4274</v>
      </c>
      <c r="B1326" s="5" t="s">
        <v>4275</v>
      </c>
      <c r="C1326" s="5" t="s">
        <v>4276</v>
      </c>
      <c r="D1326" s="6"/>
      <c r="E1326" s="5">
        <v>1333294.0</v>
      </c>
      <c r="F1326" s="5">
        <v>1334058.0</v>
      </c>
      <c r="G1326" s="5" t="s">
        <v>35</v>
      </c>
      <c r="H1326" s="5" t="s">
        <v>4277</v>
      </c>
      <c r="I1326" s="5" t="s">
        <v>4278</v>
      </c>
      <c r="J1326" s="7" t="str">
        <f t="shared" si="276"/>
        <v>Chain et al. 2005. Infect Immun. 73:8353-61</v>
      </c>
      <c r="K1326" s="8" t="str">
        <f t="shared" si="277"/>
        <v>Brucella abortus 2308; accesion number NC_007618</v>
      </c>
      <c r="L1326" s="3"/>
      <c r="M1326" s="3"/>
      <c r="N1326" s="3"/>
      <c r="O1326" s="3"/>
      <c r="P1326" s="3"/>
      <c r="Q1326" s="3"/>
      <c r="R1326" s="3"/>
      <c r="S1326" s="3"/>
      <c r="T1326" s="3"/>
      <c r="U1326" s="3"/>
      <c r="V1326" s="3"/>
      <c r="W1326" s="3"/>
      <c r="X1326" s="3"/>
      <c r="Y1326" s="3"/>
      <c r="Z1326" s="3"/>
    </row>
    <row r="1327" ht="30.0" customHeight="1">
      <c r="A1327" s="5" t="s">
        <v>4279</v>
      </c>
      <c r="B1327" s="5" t="s">
        <v>4280</v>
      </c>
      <c r="C1327" s="5" t="s">
        <v>4281</v>
      </c>
      <c r="D1327" s="6"/>
      <c r="E1327" s="5">
        <v>1334119.0</v>
      </c>
      <c r="F1327" s="5">
        <v>1334508.0</v>
      </c>
      <c r="G1327" s="5" t="s">
        <v>35</v>
      </c>
      <c r="H1327" s="5" t="s">
        <v>4282</v>
      </c>
      <c r="I1327" s="5"/>
      <c r="J1327" s="7" t="str">
        <f t="shared" si="276"/>
        <v>Chain et al. 2005. Infect Immun. 73:8353-61</v>
      </c>
      <c r="K1327" s="8" t="str">
        <f t="shared" si="277"/>
        <v>Brucella abortus 2308; accesion number NC_007618</v>
      </c>
      <c r="L1327" s="3"/>
      <c r="M1327" s="3"/>
      <c r="N1327" s="3"/>
      <c r="O1327" s="3"/>
      <c r="P1327" s="3"/>
      <c r="Q1327" s="3"/>
      <c r="R1327" s="3"/>
      <c r="S1327" s="3"/>
      <c r="T1327" s="3"/>
      <c r="U1327" s="3"/>
      <c r="V1327" s="3"/>
      <c r="W1327" s="3"/>
      <c r="X1327" s="3"/>
      <c r="Y1327" s="3"/>
      <c r="Z1327" s="3"/>
    </row>
    <row r="1328" ht="30.0" customHeight="1">
      <c r="A1328" s="5" t="s">
        <v>4283</v>
      </c>
      <c r="B1328" s="5" t="s">
        <v>4283</v>
      </c>
      <c r="C1328" s="5" t="s">
        <v>4284</v>
      </c>
      <c r="D1328" s="6"/>
      <c r="E1328" s="5">
        <v>1334777.0</v>
      </c>
      <c r="F1328" s="5">
        <v>1335802.0</v>
      </c>
      <c r="G1328" s="5"/>
      <c r="H1328" s="5" t="s">
        <v>52</v>
      </c>
      <c r="I1328" s="5"/>
      <c r="J1328" s="7" t="str">
        <f t="shared" si="276"/>
        <v>Chain et al. 2005. Infect Immun. 73:8353-61</v>
      </c>
      <c r="K1328" s="8" t="str">
        <f t="shared" si="277"/>
        <v>Brucella abortus 2308; accesion number NC_007618</v>
      </c>
      <c r="L1328" s="3"/>
      <c r="M1328" s="3"/>
      <c r="N1328" s="3"/>
      <c r="O1328" s="3"/>
      <c r="P1328" s="3"/>
      <c r="Q1328" s="3"/>
      <c r="R1328" s="3"/>
      <c r="S1328" s="3"/>
      <c r="T1328" s="3"/>
      <c r="U1328" s="3"/>
      <c r="V1328" s="3"/>
      <c r="W1328" s="3"/>
      <c r="X1328" s="3"/>
      <c r="Y1328" s="3"/>
      <c r="Z1328" s="3"/>
    </row>
    <row r="1329" ht="30.0" customHeight="1">
      <c r="A1329" s="5" t="s">
        <v>4285</v>
      </c>
      <c r="B1329" s="5" t="s">
        <v>4285</v>
      </c>
      <c r="C1329" s="5" t="s">
        <v>4286</v>
      </c>
      <c r="D1329" s="6"/>
      <c r="E1329" s="5">
        <v>1335935.0</v>
      </c>
      <c r="F1329" s="5">
        <v>1336369.0</v>
      </c>
      <c r="G1329" s="5" t="s">
        <v>35</v>
      </c>
      <c r="H1329" s="5" t="s">
        <v>52</v>
      </c>
      <c r="I1329" s="5"/>
      <c r="J1329" s="7" t="str">
        <f t="shared" si="276"/>
        <v>Chain et al. 2005. Infect Immun. 73:8353-61</v>
      </c>
      <c r="K1329" s="8" t="str">
        <f t="shared" si="277"/>
        <v>Brucella abortus 2308; accesion number NC_007618</v>
      </c>
      <c r="L1329" s="3"/>
      <c r="M1329" s="3"/>
      <c r="N1329" s="3"/>
      <c r="O1329" s="3"/>
      <c r="P1329" s="3"/>
      <c r="Q1329" s="3"/>
      <c r="R1329" s="3"/>
      <c r="S1329" s="3"/>
      <c r="T1329" s="3"/>
      <c r="U1329" s="3"/>
      <c r="V1329" s="3"/>
      <c r="W1329" s="3"/>
      <c r="X1329" s="3"/>
      <c r="Y1329" s="3"/>
      <c r="Z1329" s="3"/>
    </row>
    <row r="1330" ht="30.0" customHeight="1">
      <c r="A1330" s="5" t="s">
        <v>4287</v>
      </c>
      <c r="B1330" s="5" t="s">
        <v>4287</v>
      </c>
      <c r="C1330" s="5" t="s">
        <v>4288</v>
      </c>
      <c r="D1330" s="6"/>
      <c r="E1330" s="5">
        <v>1336371.0</v>
      </c>
      <c r="F1330" s="5">
        <v>1336508.0</v>
      </c>
      <c r="G1330" s="5"/>
      <c r="H1330" s="5" t="s">
        <v>52</v>
      </c>
      <c r="I1330" s="5"/>
      <c r="J1330" s="7" t="str">
        <f t="shared" si="276"/>
        <v>Chain et al. 2005. Infect Immun. 73:8353-61</v>
      </c>
      <c r="K1330" s="8" t="str">
        <f t="shared" si="277"/>
        <v>Brucella abortus 2308; accesion number NC_007618</v>
      </c>
      <c r="L1330" s="3"/>
      <c r="M1330" s="3"/>
      <c r="N1330" s="3"/>
      <c r="O1330" s="3"/>
      <c r="P1330" s="3"/>
      <c r="Q1330" s="3"/>
      <c r="R1330" s="3"/>
      <c r="S1330" s="3"/>
      <c r="T1330" s="3"/>
      <c r="U1330" s="3"/>
      <c r="V1330" s="3"/>
      <c r="W1330" s="3"/>
      <c r="X1330" s="3"/>
      <c r="Y1330" s="3"/>
      <c r="Z1330" s="3"/>
    </row>
    <row r="1331" ht="30.0" customHeight="1">
      <c r="A1331" s="5" t="s">
        <v>4289</v>
      </c>
      <c r="B1331" s="5" t="s">
        <v>4289</v>
      </c>
      <c r="C1331" s="5" t="s">
        <v>4290</v>
      </c>
      <c r="D1331" s="6"/>
      <c r="E1331" s="5">
        <v>1337552.0</v>
      </c>
      <c r="F1331" s="5">
        <v>1338283.0</v>
      </c>
      <c r="G1331" s="5" t="s">
        <v>35</v>
      </c>
      <c r="H1331" s="5" t="s">
        <v>130</v>
      </c>
      <c r="I1331" s="5"/>
      <c r="J1331" s="7" t="str">
        <f t="shared" si="276"/>
        <v>Chain et al. 2005. Infect Immun. 73:8353-61</v>
      </c>
      <c r="K1331" s="8" t="str">
        <f t="shared" si="277"/>
        <v>Brucella abortus 2308; accesion number NC_007618</v>
      </c>
      <c r="L1331" s="3"/>
      <c r="M1331" s="3"/>
      <c r="N1331" s="3"/>
      <c r="O1331" s="3"/>
      <c r="P1331" s="3"/>
      <c r="Q1331" s="3"/>
      <c r="R1331" s="3"/>
      <c r="S1331" s="3"/>
      <c r="T1331" s="3"/>
      <c r="U1331" s="3"/>
      <c r="V1331" s="3"/>
      <c r="W1331" s="3"/>
      <c r="X1331" s="3"/>
      <c r="Y1331" s="3"/>
      <c r="Z1331" s="3"/>
    </row>
    <row r="1332" ht="30.0" customHeight="1">
      <c r="A1332" s="5" t="s">
        <v>4291</v>
      </c>
      <c r="B1332" s="5" t="s">
        <v>4291</v>
      </c>
      <c r="C1332" s="5" t="s">
        <v>4292</v>
      </c>
      <c r="D1332" s="6"/>
      <c r="E1332" s="5">
        <v>1338303.0</v>
      </c>
      <c r="F1332" s="5">
        <v>1339412.0</v>
      </c>
      <c r="G1332" s="5" t="s">
        <v>35</v>
      </c>
      <c r="H1332" s="5" t="s">
        <v>1988</v>
      </c>
      <c r="I1332" s="5" t="s">
        <v>4293</v>
      </c>
      <c r="J1332" s="7" t="str">
        <f t="shared" si="276"/>
        <v>Chain et al. 2005. Infect Immun. 73:8353-61</v>
      </c>
      <c r="K1332" s="8" t="str">
        <f t="shared" si="277"/>
        <v>Brucella abortus 2308; accesion number NC_007618</v>
      </c>
      <c r="L1332" s="3"/>
      <c r="M1332" s="3"/>
      <c r="N1332" s="3"/>
      <c r="O1332" s="3"/>
      <c r="P1332" s="3"/>
      <c r="Q1332" s="3"/>
      <c r="R1332" s="3"/>
      <c r="S1332" s="3"/>
      <c r="T1332" s="3"/>
      <c r="U1332" s="3"/>
      <c r="V1332" s="3"/>
      <c r="W1332" s="3"/>
      <c r="X1332" s="3"/>
      <c r="Y1332" s="3"/>
      <c r="Z1332" s="3"/>
    </row>
    <row r="1333" ht="30.0" customHeight="1">
      <c r="A1333" s="5" t="s">
        <v>4294</v>
      </c>
      <c r="B1333" s="5" t="s">
        <v>4294</v>
      </c>
      <c r="C1333" s="5" t="s">
        <v>4295</v>
      </c>
      <c r="D1333" s="6"/>
      <c r="E1333" s="5">
        <v>1339489.0</v>
      </c>
      <c r="F1333" s="5">
        <v>1340004.0</v>
      </c>
      <c r="G1333" s="5"/>
      <c r="H1333" s="5" t="s">
        <v>52</v>
      </c>
      <c r="I1333" s="5"/>
      <c r="J1333" s="7" t="str">
        <f t="shared" si="276"/>
        <v>Chain et al. 2005. Infect Immun. 73:8353-61</v>
      </c>
      <c r="K1333" s="8" t="str">
        <f t="shared" si="277"/>
        <v>Brucella abortus 2308; accesion number NC_007618</v>
      </c>
      <c r="L1333" s="3"/>
      <c r="M1333" s="3"/>
      <c r="N1333" s="3"/>
      <c r="O1333" s="3"/>
      <c r="P1333" s="3"/>
      <c r="Q1333" s="3"/>
      <c r="R1333" s="3"/>
      <c r="S1333" s="3"/>
      <c r="T1333" s="3"/>
      <c r="U1333" s="3"/>
      <c r="V1333" s="3"/>
      <c r="W1333" s="3"/>
      <c r="X1333" s="3"/>
      <c r="Y1333" s="3"/>
      <c r="Z1333" s="3"/>
    </row>
    <row r="1334" ht="30.0" customHeight="1">
      <c r="A1334" s="5" t="s">
        <v>4296</v>
      </c>
      <c r="B1334" s="5" t="s">
        <v>4296</v>
      </c>
      <c r="C1334" s="5" t="s">
        <v>4297</v>
      </c>
      <c r="D1334" s="6"/>
      <c r="E1334" s="5">
        <v>1340051.0</v>
      </c>
      <c r="F1334" s="5">
        <v>1341283.0</v>
      </c>
      <c r="G1334" s="5" t="s">
        <v>35</v>
      </c>
      <c r="H1334" s="5" t="s">
        <v>4084</v>
      </c>
      <c r="I1334" s="5"/>
      <c r="J1334" s="7" t="str">
        <f t="shared" si="276"/>
        <v>Chain et al. 2005. Infect Immun. 73:8353-61</v>
      </c>
      <c r="K1334" s="8" t="str">
        <f t="shared" si="277"/>
        <v>Brucella abortus 2308; accesion number NC_007618</v>
      </c>
      <c r="L1334" s="3"/>
      <c r="M1334" s="3"/>
      <c r="N1334" s="3"/>
      <c r="O1334" s="3"/>
      <c r="P1334" s="3"/>
      <c r="Q1334" s="3"/>
      <c r="R1334" s="3"/>
      <c r="S1334" s="3"/>
      <c r="T1334" s="3"/>
      <c r="U1334" s="3"/>
      <c r="V1334" s="3"/>
      <c r="W1334" s="3"/>
      <c r="X1334" s="3"/>
      <c r="Y1334" s="3"/>
      <c r="Z1334" s="3"/>
    </row>
    <row r="1335" ht="30.0" customHeight="1">
      <c r="A1335" s="5" t="s">
        <v>4298</v>
      </c>
      <c r="B1335" s="5" t="s">
        <v>4298</v>
      </c>
      <c r="C1335" s="5" t="s">
        <v>4299</v>
      </c>
      <c r="D1335" s="6"/>
      <c r="E1335" s="5">
        <v>1341416.0</v>
      </c>
      <c r="F1335" s="5">
        <v>1341697.0</v>
      </c>
      <c r="G1335" s="5" t="s">
        <v>35</v>
      </c>
      <c r="H1335" s="5" t="s">
        <v>52</v>
      </c>
      <c r="I1335" s="5"/>
      <c r="J1335" s="7" t="str">
        <f t="shared" si="276"/>
        <v>Chain et al. 2005. Infect Immun. 73:8353-61</v>
      </c>
      <c r="K1335" s="8" t="str">
        <f t="shared" si="277"/>
        <v>Brucella abortus 2308; accesion number NC_007618</v>
      </c>
      <c r="L1335" s="3"/>
      <c r="M1335" s="3"/>
      <c r="N1335" s="3"/>
      <c r="O1335" s="3"/>
      <c r="P1335" s="3"/>
      <c r="Q1335" s="3"/>
      <c r="R1335" s="3"/>
      <c r="S1335" s="3"/>
      <c r="T1335" s="3"/>
      <c r="U1335" s="3"/>
      <c r="V1335" s="3"/>
      <c r="W1335" s="3"/>
      <c r="X1335" s="3"/>
      <c r="Y1335" s="3"/>
      <c r="Z1335" s="3"/>
    </row>
    <row r="1336" ht="30.0" customHeight="1">
      <c r="A1336" s="5" t="s">
        <v>4300</v>
      </c>
      <c r="B1336" s="5" t="s">
        <v>4300</v>
      </c>
      <c r="C1336" s="5" t="s">
        <v>4301</v>
      </c>
      <c r="D1336" s="6"/>
      <c r="E1336" s="5">
        <v>1341719.0</v>
      </c>
      <c r="F1336" s="5">
        <v>1342738.0</v>
      </c>
      <c r="G1336" s="5" t="s">
        <v>35</v>
      </c>
      <c r="H1336" s="5" t="s">
        <v>4302</v>
      </c>
      <c r="I1336" s="5" t="s">
        <v>4303</v>
      </c>
      <c r="J1336" s="7" t="str">
        <f t="shared" si="276"/>
        <v>Chain et al. 2005. Infect Immun. 73:8353-61</v>
      </c>
      <c r="K1336" s="8" t="str">
        <f t="shared" si="277"/>
        <v>Brucella abortus 2308; accesion number NC_007618</v>
      </c>
      <c r="L1336" s="3"/>
      <c r="M1336" s="3"/>
      <c r="N1336" s="3"/>
      <c r="O1336" s="3"/>
      <c r="P1336" s="3"/>
      <c r="Q1336" s="3"/>
      <c r="R1336" s="3"/>
      <c r="S1336" s="3"/>
      <c r="T1336" s="3"/>
      <c r="U1336" s="3"/>
      <c r="V1336" s="3"/>
      <c r="W1336" s="3"/>
      <c r="X1336" s="3"/>
      <c r="Y1336" s="3"/>
      <c r="Z1336" s="3"/>
    </row>
    <row r="1337" ht="30.0" customHeight="1">
      <c r="A1337" s="5" t="s">
        <v>4304</v>
      </c>
      <c r="B1337" s="5" t="s">
        <v>4304</v>
      </c>
      <c r="C1337" s="5" t="s">
        <v>4305</v>
      </c>
      <c r="D1337" s="6"/>
      <c r="E1337" s="5">
        <v>1342794.0</v>
      </c>
      <c r="F1337" s="5">
        <v>1343435.0</v>
      </c>
      <c r="G1337" s="5" t="s">
        <v>35</v>
      </c>
      <c r="H1337" s="5" t="s">
        <v>959</v>
      </c>
      <c r="I1337" s="5"/>
      <c r="J1337" s="8" t="str">
        <f>HYPERLINK("http://www.ncbi.nlm.nih.gov/pubmed/16113274","Haine et al; Infect Immun. 2005 Sep;73(9):5578-86.")</f>
        <v>Haine et al; Infect Immun. 2005 Sep;73(9):5578-86.</v>
      </c>
      <c r="K1337" s="3"/>
      <c r="L1337" s="3"/>
      <c r="M1337" s="3"/>
      <c r="N1337" s="3"/>
      <c r="O1337" s="3"/>
      <c r="P1337" s="3"/>
      <c r="Q1337" s="3"/>
      <c r="R1337" s="3"/>
      <c r="S1337" s="3"/>
      <c r="T1337" s="3"/>
      <c r="U1337" s="3"/>
      <c r="V1337" s="3"/>
      <c r="W1337" s="3"/>
      <c r="X1337" s="3"/>
      <c r="Y1337" s="3"/>
      <c r="Z1337" s="3"/>
    </row>
    <row r="1338" ht="30.0" customHeight="1">
      <c r="A1338" s="5" t="s">
        <v>4306</v>
      </c>
      <c r="B1338" s="5" t="s">
        <v>4306</v>
      </c>
      <c r="C1338" s="5" t="s">
        <v>4307</v>
      </c>
      <c r="D1338" s="6"/>
      <c r="E1338" s="5">
        <v>1343493.0</v>
      </c>
      <c r="F1338" s="5">
        <v>1343633.0</v>
      </c>
      <c r="G1338" s="5"/>
      <c r="H1338" s="5" t="s">
        <v>52</v>
      </c>
      <c r="I1338" s="5"/>
      <c r="J1338" s="7" t="str">
        <f t="shared" ref="J1338:J1352" si="278">HYPERLINK("http://www.ncbi.nlm.nih.gov/pubmed/?term=16299333","Chain et al. 2005. Infect Immun. 73:8353-61")</f>
        <v>Chain et al. 2005. Infect Immun. 73:8353-61</v>
      </c>
      <c r="K1338" s="8" t="str">
        <f t="shared" ref="K1338:K1352" si="279">HYPERLINK("http://www.ncbi.nlm.nih.gov/nuccore/NC_007618","Brucella abortus 2308; accesion number NC_007618")</f>
        <v>Brucella abortus 2308; accesion number NC_007618</v>
      </c>
      <c r="L1338" s="3"/>
      <c r="M1338" s="3"/>
      <c r="N1338" s="3"/>
      <c r="O1338" s="3"/>
      <c r="P1338" s="3"/>
      <c r="Q1338" s="3"/>
      <c r="R1338" s="3"/>
      <c r="S1338" s="3"/>
      <c r="T1338" s="3"/>
      <c r="U1338" s="3"/>
      <c r="V1338" s="3"/>
      <c r="W1338" s="3"/>
      <c r="X1338" s="3"/>
      <c r="Y1338" s="3"/>
      <c r="Z1338" s="3"/>
    </row>
    <row r="1339" ht="30.0" customHeight="1">
      <c r="A1339" s="5" t="s">
        <v>4308</v>
      </c>
      <c r="B1339" s="5" t="s">
        <v>4308</v>
      </c>
      <c r="C1339" s="5" t="s">
        <v>4309</v>
      </c>
      <c r="D1339" s="6"/>
      <c r="E1339" s="5">
        <v>1343644.0</v>
      </c>
      <c r="F1339" s="5">
        <v>1345599.0</v>
      </c>
      <c r="G1339" s="5" t="s">
        <v>35</v>
      </c>
      <c r="H1339" s="5" t="s">
        <v>4310</v>
      </c>
      <c r="I1339" s="5"/>
      <c r="J1339" s="7" t="str">
        <f t="shared" si="278"/>
        <v>Chain et al. 2005. Infect Immun. 73:8353-61</v>
      </c>
      <c r="K1339" s="8" t="str">
        <f t="shared" si="279"/>
        <v>Brucella abortus 2308; accesion number NC_007618</v>
      </c>
      <c r="L1339" s="3"/>
      <c r="M1339" s="3"/>
      <c r="N1339" s="3"/>
      <c r="O1339" s="3"/>
      <c r="P1339" s="3"/>
      <c r="Q1339" s="3"/>
      <c r="R1339" s="3"/>
      <c r="S1339" s="3"/>
      <c r="T1339" s="3"/>
      <c r="U1339" s="3"/>
      <c r="V1339" s="3"/>
      <c r="W1339" s="3"/>
      <c r="X1339" s="3"/>
      <c r="Y1339" s="3"/>
      <c r="Z1339" s="3"/>
    </row>
    <row r="1340" ht="30.0" customHeight="1">
      <c r="A1340" s="5" t="s">
        <v>4311</v>
      </c>
      <c r="B1340" s="5" t="s">
        <v>4311</v>
      </c>
      <c r="C1340" s="5" t="s">
        <v>4312</v>
      </c>
      <c r="D1340" s="6"/>
      <c r="E1340" s="5">
        <v>1345742.0</v>
      </c>
      <c r="F1340" s="5">
        <v>1345900.0</v>
      </c>
      <c r="G1340" s="5" t="s">
        <v>35</v>
      </c>
      <c r="H1340" s="5" t="s">
        <v>52</v>
      </c>
      <c r="I1340" s="5"/>
      <c r="J1340" s="7" t="str">
        <f t="shared" si="278"/>
        <v>Chain et al. 2005. Infect Immun. 73:8353-61</v>
      </c>
      <c r="K1340" s="8" t="str">
        <f t="shared" si="279"/>
        <v>Brucella abortus 2308; accesion number NC_007618</v>
      </c>
      <c r="L1340" s="3"/>
      <c r="M1340" s="3"/>
      <c r="N1340" s="3"/>
      <c r="O1340" s="3"/>
      <c r="P1340" s="3"/>
      <c r="Q1340" s="3"/>
      <c r="R1340" s="3"/>
      <c r="S1340" s="3"/>
      <c r="T1340" s="3"/>
      <c r="U1340" s="3"/>
      <c r="V1340" s="3"/>
      <c r="W1340" s="3"/>
      <c r="X1340" s="3"/>
      <c r="Y1340" s="3"/>
      <c r="Z1340" s="3"/>
    </row>
    <row r="1341" ht="30.0" customHeight="1">
      <c r="A1341" s="5" t="s">
        <v>4313</v>
      </c>
      <c r="B1341" s="5" t="s">
        <v>4313</v>
      </c>
      <c r="C1341" s="5" t="s">
        <v>4314</v>
      </c>
      <c r="D1341" s="6"/>
      <c r="E1341" s="5">
        <v>1345969.0</v>
      </c>
      <c r="F1341" s="5">
        <v>1346709.0</v>
      </c>
      <c r="G1341" s="5" t="s">
        <v>35</v>
      </c>
      <c r="H1341" s="5" t="s">
        <v>4315</v>
      </c>
      <c r="I1341" s="5" t="s">
        <v>4316</v>
      </c>
      <c r="J1341" s="7" t="str">
        <f t="shared" si="278"/>
        <v>Chain et al. 2005. Infect Immun. 73:8353-61</v>
      </c>
      <c r="K1341" s="8" t="str">
        <f t="shared" si="279"/>
        <v>Brucella abortus 2308; accesion number NC_007618</v>
      </c>
      <c r="L1341" s="3"/>
      <c r="M1341" s="3"/>
      <c r="N1341" s="3"/>
      <c r="O1341" s="3"/>
      <c r="P1341" s="3"/>
      <c r="Q1341" s="3"/>
      <c r="R1341" s="3"/>
      <c r="S1341" s="3"/>
      <c r="T1341" s="3"/>
      <c r="U1341" s="3"/>
      <c r="V1341" s="3"/>
      <c r="W1341" s="3"/>
      <c r="X1341" s="3"/>
      <c r="Y1341" s="3"/>
      <c r="Z1341" s="3"/>
    </row>
    <row r="1342" ht="30.0" customHeight="1">
      <c r="A1342" s="5" t="s">
        <v>4317</v>
      </c>
      <c r="B1342" s="5" t="s">
        <v>4317</v>
      </c>
      <c r="C1342" s="5" t="s">
        <v>4318</v>
      </c>
      <c r="D1342" s="6"/>
      <c r="E1342" s="5">
        <v>1347006.0</v>
      </c>
      <c r="F1342" s="5">
        <v>1347407.0</v>
      </c>
      <c r="G1342" s="5"/>
      <c r="H1342" s="5" t="s">
        <v>52</v>
      </c>
      <c r="I1342" s="5"/>
      <c r="J1342" s="7" t="str">
        <f t="shared" si="278"/>
        <v>Chain et al. 2005. Infect Immun. 73:8353-61</v>
      </c>
      <c r="K1342" s="8" t="str">
        <f t="shared" si="279"/>
        <v>Brucella abortus 2308; accesion number NC_007618</v>
      </c>
      <c r="L1342" s="3"/>
      <c r="M1342" s="3"/>
      <c r="N1342" s="3"/>
      <c r="O1342" s="3"/>
      <c r="P1342" s="3"/>
      <c r="Q1342" s="3"/>
      <c r="R1342" s="3"/>
      <c r="S1342" s="3"/>
      <c r="T1342" s="3"/>
      <c r="U1342" s="3"/>
      <c r="V1342" s="3"/>
      <c r="W1342" s="3"/>
      <c r="X1342" s="3"/>
      <c r="Y1342" s="3"/>
      <c r="Z1342" s="3"/>
    </row>
    <row r="1343" ht="30.0" customHeight="1">
      <c r="A1343" s="5" t="s">
        <v>4319</v>
      </c>
      <c r="B1343" s="5" t="s">
        <v>4319</v>
      </c>
      <c r="C1343" s="5" t="s">
        <v>4320</v>
      </c>
      <c r="D1343" s="6"/>
      <c r="E1343" s="5">
        <v>1347408.0</v>
      </c>
      <c r="F1343" s="5">
        <v>1348529.0</v>
      </c>
      <c r="G1343" s="5" t="s">
        <v>35</v>
      </c>
      <c r="H1343" s="5" t="s">
        <v>986</v>
      </c>
      <c r="I1343" s="5"/>
      <c r="J1343" s="7" t="str">
        <f t="shared" si="278"/>
        <v>Chain et al. 2005. Infect Immun. 73:8353-61</v>
      </c>
      <c r="K1343" s="8" t="str">
        <f t="shared" si="279"/>
        <v>Brucella abortus 2308; accesion number NC_007618</v>
      </c>
      <c r="L1343" s="3"/>
      <c r="M1343" s="3"/>
      <c r="N1343" s="3"/>
      <c r="O1343" s="3"/>
      <c r="P1343" s="3"/>
      <c r="Q1343" s="3"/>
      <c r="R1343" s="3"/>
      <c r="S1343" s="3"/>
      <c r="T1343" s="3"/>
      <c r="U1343" s="3"/>
      <c r="V1343" s="3"/>
      <c r="W1343" s="3"/>
      <c r="X1343" s="3"/>
      <c r="Y1343" s="3"/>
      <c r="Z1343" s="3"/>
    </row>
    <row r="1344" ht="30.0" customHeight="1">
      <c r="A1344" s="5" t="s">
        <v>4321</v>
      </c>
      <c r="B1344" s="5" t="s">
        <v>4322</v>
      </c>
      <c r="C1344" s="5" t="s">
        <v>4323</v>
      </c>
      <c r="D1344" s="6"/>
      <c r="E1344" s="5">
        <v>1348713.0</v>
      </c>
      <c r="F1344" s="5">
        <v>1349285.0</v>
      </c>
      <c r="G1344" s="5" t="s">
        <v>35</v>
      </c>
      <c r="H1344" s="5" t="s">
        <v>4324</v>
      </c>
      <c r="I1344" s="5" t="s">
        <v>4325</v>
      </c>
      <c r="J1344" s="7" t="str">
        <f t="shared" si="278"/>
        <v>Chain et al. 2005. Infect Immun. 73:8353-61</v>
      </c>
      <c r="K1344" s="8" t="str">
        <f t="shared" si="279"/>
        <v>Brucella abortus 2308; accesion number NC_007618</v>
      </c>
      <c r="L1344" s="3"/>
      <c r="M1344" s="3"/>
      <c r="N1344" s="3"/>
      <c r="O1344" s="3"/>
      <c r="P1344" s="3"/>
      <c r="Q1344" s="3"/>
      <c r="R1344" s="3"/>
      <c r="S1344" s="3"/>
      <c r="T1344" s="3"/>
      <c r="U1344" s="3"/>
      <c r="V1344" s="3"/>
      <c r="W1344" s="3"/>
      <c r="X1344" s="3"/>
      <c r="Y1344" s="3"/>
      <c r="Z1344" s="3"/>
    </row>
    <row r="1345" ht="30.0" customHeight="1">
      <c r="A1345" s="5" t="s">
        <v>4326</v>
      </c>
      <c r="B1345" s="5" t="s">
        <v>4327</v>
      </c>
      <c r="C1345" s="5" t="s">
        <v>4328</v>
      </c>
      <c r="D1345" s="6"/>
      <c r="E1345" s="5">
        <v>1349304.0</v>
      </c>
      <c r="F1345" s="5">
        <v>1351058.0</v>
      </c>
      <c r="G1345" s="5" t="s">
        <v>35</v>
      </c>
      <c r="H1345" s="5" t="s">
        <v>4329</v>
      </c>
      <c r="I1345" s="5"/>
      <c r="J1345" s="7" t="str">
        <f t="shared" si="278"/>
        <v>Chain et al. 2005. Infect Immun. 73:8353-61</v>
      </c>
      <c r="K1345" s="8" t="str">
        <f t="shared" si="279"/>
        <v>Brucella abortus 2308; accesion number NC_007618</v>
      </c>
      <c r="L1345" s="3"/>
      <c r="M1345" s="3"/>
      <c r="N1345" s="3"/>
      <c r="O1345" s="3"/>
      <c r="P1345" s="3"/>
      <c r="Q1345" s="3"/>
      <c r="R1345" s="3"/>
      <c r="S1345" s="3"/>
      <c r="T1345" s="3"/>
      <c r="U1345" s="3"/>
      <c r="V1345" s="3"/>
      <c r="W1345" s="3"/>
      <c r="X1345" s="3"/>
      <c r="Y1345" s="3"/>
      <c r="Z1345" s="3"/>
    </row>
    <row r="1346" ht="30.0" customHeight="1">
      <c r="A1346" s="5" t="s">
        <v>4330</v>
      </c>
      <c r="B1346" s="5" t="s">
        <v>4331</v>
      </c>
      <c r="C1346" s="5" t="s">
        <v>4332</v>
      </c>
      <c r="D1346" s="6"/>
      <c r="E1346" s="5">
        <v>1351375.0</v>
      </c>
      <c r="F1346" s="5">
        <v>1352307.0</v>
      </c>
      <c r="G1346" s="5" t="s">
        <v>35</v>
      </c>
      <c r="H1346" s="5" t="s">
        <v>4333</v>
      </c>
      <c r="I1346" s="5" t="s">
        <v>4334</v>
      </c>
      <c r="J1346" s="7" t="str">
        <f t="shared" si="278"/>
        <v>Chain et al. 2005. Infect Immun. 73:8353-61</v>
      </c>
      <c r="K1346" s="8" t="str">
        <f t="shared" si="279"/>
        <v>Brucella abortus 2308; accesion number NC_007618</v>
      </c>
      <c r="L1346" s="3"/>
      <c r="M1346" s="3"/>
      <c r="N1346" s="3"/>
      <c r="O1346" s="3"/>
      <c r="P1346" s="3"/>
      <c r="Q1346" s="3"/>
      <c r="R1346" s="3"/>
      <c r="S1346" s="3"/>
      <c r="T1346" s="3"/>
      <c r="U1346" s="3"/>
      <c r="V1346" s="3"/>
      <c r="W1346" s="3"/>
      <c r="X1346" s="3"/>
      <c r="Y1346" s="3"/>
      <c r="Z1346" s="3"/>
    </row>
    <row r="1347" ht="30.0" customHeight="1">
      <c r="A1347" s="5" t="s">
        <v>4335</v>
      </c>
      <c r="B1347" s="5" t="s">
        <v>4335</v>
      </c>
      <c r="C1347" s="5" t="s">
        <v>4336</v>
      </c>
      <c r="D1347" s="6"/>
      <c r="E1347" s="5">
        <v>1352325.0</v>
      </c>
      <c r="F1347" s="5">
        <v>1353224.0</v>
      </c>
      <c r="G1347" s="5"/>
      <c r="H1347" s="5" t="s">
        <v>4337</v>
      </c>
      <c r="I1347" s="5"/>
      <c r="J1347" s="7" t="str">
        <f t="shared" si="278"/>
        <v>Chain et al. 2005. Infect Immun. 73:8353-61</v>
      </c>
      <c r="K1347" s="8" t="str">
        <f t="shared" si="279"/>
        <v>Brucella abortus 2308; accesion number NC_007618</v>
      </c>
      <c r="L1347" s="3"/>
      <c r="M1347" s="3"/>
      <c r="N1347" s="3"/>
      <c r="O1347" s="3"/>
      <c r="P1347" s="3"/>
      <c r="Q1347" s="3"/>
      <c r="R1347" s="3"/>
      <c r="S1347" s="3"/>
      <c r="T1347" s="3"/>
      <c r="U1347" s="3"/>
      <c r="V1347" s="3"/>
      <c r="W1347" s="3"/>
      <c r="X1347" s="3"/>
      <c r="Y1347" s="3"/>
      <c r="Z1347" s="3"/>
    </row>
    <row r="1348" ht="30.0" customHeight="1">
      <c r="A1348" s="5" t="s">
        <v>4338</v>
      </c>
      <c r="B1348" s="5" t="s">
        <v>4338</v>
      </c>
      <c r="C1348" s="5" t="s">
        <v>4339</v>
      </c>
      <c r="D1348" s="6"/>
      <c r="E1348" s="5">
        <v>1353265.0</v>
      </c>
      <c r="F1348" s="5">
        <v>1354446.0</v>
      </c>
      <c r="G1348" s="5" t="s">
        <v>35</v>
      </c>
      <c r="H1348" s="5" t="s">
        <v>4340</v>
      </c>
      <c r="I1348" s="5"/>
      <c r="J1348" s="7" t="str">
        <f t="shared" si="278"/>
        <v>Chain et al. 2005. Infect Immun. 73:8353-61</v>
      </c>
      <c r="K1348" s="8" t="str">
        <f t="shared" si="279"/>
        <v>Brucella abortus 2308; accesion number NC_007618</v>
      </c>
      <c r="L1348" s="3"/>
      <c r="M1348" s="3"/>
      <c r="N1348" s="3"/>
      <c r="O1348" s="3"/>
      <c r="P1348" s="3"/>
      <c r="Q1348" s="3"/>
      <c r="R1348" s="3"/>
      <c r="S1348" s="3"/>
      <c r="T1348" s="3"/>
      <c r="U1348" s="3"/>
      <c r="V1348" s="3"/>
      <c r="W1348" s="3"/>
      <c r="X1348" s="3"/>
      <c r="Y1348" s="3"/>
      <c r="Z1348" s="3"/>
    </row>
    <row r="1349" ht="30.0" customHeight="1">
      <c r="A1349" s="5" t="s">
        <v>4341</v>
      </c>
      <c r="B1349" s="5" t="s">
        <v>4341</v>
      </c>
      <c r="C1349" s="5" t="s">
        <v>4342</v>
      </c>
      <c r="D1349" s="6"/>
      <c r="E1349" s="5">
        <v>1354422.0</v>
      </c>
      <c r="F1349" s="5">
        <v>1354565.0</v>
      </c>
      <c r="G1349" s="5" t="s">
        <v>35</v>
      </c>
      <c r="H1349" s="5" t="s">
        <v>52</v>
      </c>
      <c r="I1349" s="5"/>
      <c r="J1349" s="7" t="str">
        <f t="shared" si="278"/>
        <v>Chain et al. 2005. Infect Immun. 73:8353-61</v>
      </c>
      <c r="K1349" s="8" t="str">
        <f t="shared" si="279"/>
        <v>Brucella abortus 2308; accesion number NC_007618</v>
      </c>
      <c r="L1349" s="3"/>
      <c r="M1349" s="3"/>
      <c r="N1349" s="3"/>
      <c r="O1349" s="3"/>
      <c r="P1349" s="3"/>
      <c r="Q1349" s="3"/>
      <c r="R1349" s="3"/>
      <c r="S1349" s="3"/>
      <c r="T1349" s="3"/>
      <c r="U1349" s="3"/>
      <c r="V1349" s="3"/>
      <c r="W1349" s="3"/>
      <c r="X1349" s="3"/>
      <c r="Y1349" s="3"/>
      <c r="Z1349" s="3"/>
    </row>
    <row r="1350" ht="30.0" customHeight="1">
      <c r="A1350" s="5" t="s">
        <v>4343</v>
      </c>
      <c r="B1350" s="5" t="s">
        <v>4343</v>
      </c>
      <c r="C1350" s="5" t="s">
        <v>4344</v>
      </c>
      <c r="D1350" s="6"/>
      <c r="E1350" s="5">
        <v>1354576.0</v>
      </c>
      <c r="F1350" s="5">
        <v>1356150.0</v>
      </c>
      <c r="G1350" s="5" t="s">
        <v>35</v>
      </c>
      <c r="H1350" s="5" t="s">
        <v>1951</v>
      </c>
      <c r="I1350" s="5"/>
      <c r="J1350" s="7" t="str">
        <f t="shared" si="278"/>
        <v>Chain et al. 2005. Infect Immun. 73:8353-61</v>
      </c>
      <c r="K1350" s="8" t="str">
        <f t="shared" si="279"/>
        <v>Brucella abortus 2308; accesion number NC_007618</v>
      </c>
      <c r="L1350" s="3"/>
      <c r="M1350" s="3"/>
      <c r="N1350" s="3"/>
      <c r="O1350" s="3"/>
      <c r="P1350" s="3"/>
      <c r="Q1350" s="3"/>
      <c r="R1350" s="3"/>
      <c r="S1350" s="3"/>
      <c r="T1350" s="3"/>
      <c r="U1350" s="3"/>
      <c r="V1350" s="3"/>
      <c r="W1350" s="3"/>
      <c r="X1350" s="3"/>
      <c r="Y1350" s="3"/>
      <c r="Z1350" s="3"/>
    </row>
    <row r="1351" ht="30.0" customHeight="1">
      <c r="A1351" s="5" t="s">
        <v>4345</v>
      </c>
      <c r="B1351" s="5" t="s">
        <v>4345</v>
      </c>
      <c r="C1351" s="5" t="s">
        <v>4346</v>
      </c>
      <c r="D1351" s="6"/>
      <c r="E1351" s="5">
        <v>1356374.0</v>
      </c>
      <c r="F1351" s="5">
        <v>1356559.0</v>
      </c>
      <c r="G1351" s="5" t="s">
        <v>35</v>
      </c>
      <c r="H1351" s="5" t="s">
        <v>52</v>
      </c>
      <c r="I1351" s="5"/>
      <c r="J1351" s="7" t="str">
        <f t="shared" si="278"/>
        <v>Chain et al. 2005. Infect Immun. 73:8353-61</v>
      </c>
      <c r="K1351" s="8" t="str">
        <f t="shared" si="279"/>
        <v>Brucella abortus 2308; accesion number NC_007618</v>
      </c>
      <c r="L1351" s="3"/>
      <c r="M1351" s="3"/>
      <c r="N1351" s="3"/>
      <c r="O1351" s="3"/>
      <c r="P1351" s="3"/>
      <c r="Q1351" s="3"/>
      <c r="R1351" s="3"/>
      <c r="S1351" s="3"/>
      <c r="T1351" s="3"/>
      <c r="U1351" s="3"/>
      <c r="V1351" s="3"/>
      <c r="W1351" s="3"/>
      <c r="X1351" s="3"/>
      <c r="Y1351" s="3"/>
      <c r="Z1351" s="3"/>
    </row>
    <row r="1352" ht="30.0" customHeight="1">
      <c r="A1352" s="5" t="s">
        <v>4347</v>
      </c>
      <c r="B1352" s="5" t="s">
        <v>4348</v>
      </c>
      <c r="C1352" s="5" t="s">
        <v>4349</v>
      </c>
      <c r="D1352" s="6"/>
      <c r="E1352" s="5">
        <v>1356579.0</v>
      </c>
      <c r="F1352" s="5">
        <v>1357481.0</v>
      </c>
      <c r="G1352" s="5" t="s">
        <v>35</v>
      </c>
      <c r="H1352" s="5" t="s">
        <v>4350</v>
      </c>
      <c r="I1352" s="5"/>
      <c r="J1352" s="7" t="str">
        <f t="shared" si="278"/>
        <v>Chain et al. 2005. Infect Immun. 73:8353-61</v>
      </c>
      <c r="K1352" s="8" t="str">
        <f t="shared" si="279"/>
        <v>Brucella abortus 2308; accesion number NC_007618</v>
      </c>
      <c r="L1352" s="3"/>
      <c r="M1352" s="3"/>
      <c r="N1352" s="3"/>
      <c r="O1352" s="3"/>
      <c r="P1352" s="3"/>
      <c r="Q1352" s="3"/>
      <c r="R1352" s="3"/>
      <c r="S1352" s="3"/>
      <c r="T1352" s="3"/>
      <c r="U1352" s="3"/>
      <c r="V1352" s="3"/>
      <c r="W1352" s="3"/>
      <c r="X1352" s="3"/>
      <c r="Y1352" s="3"/>
      <c r="Z1352" s="3"/>
    </row>
    <row r="1353" ht="30.0" customHeight="1">
      <c r="A1353" s="5" t="s">
        <v>4351</v>
      </c>
      <c r="B1353" s="5" t="s">
        <v>4351</v>
      </c>
      <c r="C1353" s="5" t="s">
        <v>4352</v>
      </c>
      <c r="D1353" s="6"/>
      <c r="E1353" s="5">
        <v>1357481.0</v>
      </c>
      <c r="F1353" s="5">
        <v>1358635.0</v>
      </c>
      <c r="G1353" s="5" t="s">
        <v>35</v>
      </c>
      <c r="H1353" s="5" t="s">
        <v>225</v>
      </c>
      <c r="I1353" s="5" t="s">
        <v>4353</v>
      </c>
      <c r="J1353" s="8" t="str">
        <f>HYPERLINK("http://www.ncbi.nlm.nih.gov/pubmed/?term=20462421","Lamontagne et al. 2010. BMC Genomics. 11:300")</f>
        <v>Lamontagne et al. 2010. BMC Genomics. 11:300</v>
      </c>
      <c r="K1353" s="3"/>
      <c r="L1353" s="3"/>
      <c r="M1353" s="3"/>
      <c r="N1353" s="3"/>
      <c r="O1353" s="3"/>
      <c r="P1353" s="3"/>
      <c r="Q1353" s="3"/>
      <c r="R1353" s="3"/>
      <c r="S1353" s="3"/>
      <c r="T1353" s="3"/>
      <c r="U1353" s="3"/>
      <c r="V1353" s="3"/>
      <c r="W1353" s="3"/>
      <c r="X1353" s="3"/>
      <c r="Y1353" s="3"/>
      <c r="Z1353" s="3"/>
    </row>
    <row r="1354" ht="30.0" customHeight="1">
      <c r="A1354" s="5" t="s">
        <v>4354</v>
      </c>
      <c r="B1354" s="5" t="s">
        <v>4355</v>
      </c>
      <c r="C1354" s="5" t="s">
        <v>4356</v>
      </c>
      <c r="D1354" s="6"/>
      <c r="E1354" s="5">
        <v>1358760.0</v>
      </c>
      <c r="F1354" s="5">
        <v>1359278.0</v>
      </c>
      <c r="G1354" s="5" t="s">
        <v>35</v>
      </c>
      <c r="H1354" s="5" t="s">
        <v>4357</v>
      </c>
      <c r="I1354" s="5"/>
      <c r="J1354" s="7" t="str">
        <f t="shared" ref="J1354:J1355" si="280">HYPERLINK("http://www.ncbi.nlm.nih.gov/pubmed/?term=16299333","Chain et al. 2005. Infect Immun. 73:8353-61")</f>
        <v>Chain et al. 2005. Infect Immun. 73:8353-61</v>
      </c>
      <c r="K1354" s="8" t="str">
        <f t="shared" ref="K1354:K1355" si="281">HYPERLINK("http://www.ncbi.nlm.nih.gov/nuccore/NC_007618","Brucella abortus 2308; accesion number NC_007618")</f>
        <v>Brucella abortus 2308; accesion number NC_007618</v>
      </c>
      <c r="L1354" s="3"/>
      <c r="M1354" s="3"/>
      <c r="N1354" s="3"/>
      <c r="O1354" s="3"/>
      <c r="P1354" s="3"/>
      <c r="Q1354" s="3"/>
      <c r="R1354" s="3"/>
      <c r="S1354" s="3"/>
      <c r="T1354" s="3"/>
      <c r="U1354" s="3"/>
      <c r="V1354" s="3"/>
      <c r="W1354" s="3"/>
      <c r="X1354" s="3"/>
      <c r="Y1354" s="3"/>
      <c r="Z1354" s="3"/>
    </row>
    <row r="1355" ht="30.0" customHeight="1">
      <c r="A1355" s="5" t="s">
        <v>4358</v>
      </c>
      <c r="B1355" s="5" t="s">
        <v>4359</v>
      </c>
      <c r="C1355" s="5" t="s">
        <v>4360</v>
      </c>
      <c r="D1355" s="6"/>
      <c r="E1355" s="5">
        <v>1359281.0</v>
      </c>
      <c r="F1355" s="5">
        <v>1360075.0</v>
      </c>
      <c r="G1355" s="5" t="s">
        <v>35</v>
      </c>
      <c r="H1355" s="5" t="s">
        <v>4361</v>
      </c>
      <c r="I1355" s="5" t="s">
        <v>4362</v>
      </c>
      <c r="J1355" s="7" t="str">
        <f t="shared" si="280"/>
        <v>Chain et al. 2005. Infect Immun. 73:8353-61</v>
      </c>
      <c r="K1355" s="8" t="str">
        <f t="shared" si="281"/>
        <v>Brucella abortus 2308; accesion number NC_007618</v>
      </c>
      <c r="L1355" s="3"/>
      <c r="M1355" s="3"/>
      <c r="N1355" s="3"/>
      <c r="O1355" s="3"/>
      <c r="P1355" s="3"/>
      <c r="Q1355" s="3"/>
      <c r="R1355" s="3"/>
      <c r="S1355" s="3"/>
      <c r="T1355" s="3"/>
      <c r="U1355" s="3"/>
      <c r="V1355" s="3"/>
      <c r="W1355" s="3"/>
      <c r="X1355" s="3"/>
      <c r="Y1355" s="3"/>
      <c r="Z1355" s="3"/>
    </row>
    <row r="1356" ht="30.0" customHeight="1">
      <c r="A1356" s="5" t="s">
        <v>4363</v>
      </c>
      <c r="B1356" s="5" t="s">
        <v>4363</v>
      </c>
      <c r="C1356" s="5" t="s">
        <v>4364</v>
      </c>
      <c r="D1356" s="6"/>
      <c r="E1356" s="5">
        <v>1360176.0</v>
      </c>
      <c r="F1356" s="5">
        <v>1360487.0</v>
      </c>
      <c r="G1356" s="5" t="s">
        <v>35</v>
      </c>
      <c r="H1356" s="5" t="s">
        <v>225</v>
      </c>
      <c r="I1356" s="5"/>
      <c r="J1356" s="8" t="str">
        <f>HYPERLINK("http://www.ncbi.nlm.nih.gov/pubmed/?term=20462421","Lamontagne et al. 2010. BMC Genomics. 11:300")</f>
        <v>Lamontagne et al. 2010. BMC Genomics. 11:300</v>
      </c>
      <c r="K1356" s="3"/>
      <c r="L1356" s="3"/>
      <c r="M1356" s="3"/>
      <c r="N1356" s="3"/>
      <c r="O1356" s="3"/>
      <c r="P1356" s="3"/>
      <c r="Q1356" s="3"/>
      <c r="R1356" s="3"/>
      <c r="S1356" s="3"/>
      <c r="T1356" s="3"/>
      <c r="U1356" s="3"/>
      <c r="V1356" s="3"/>
      <c r="W1356" s="3"/>
      <c r="X1356" s="3"/>
      <c r="Y1356" s="3"/>
      <c r="Z1356" s="3"/>
    </row>
    <row r="1357" ht="30.0" customHeight="1">
      <c r="A1357" s="5" t="s">
        <v>4365</v>
      </c>
      <c r="B1357" s="5" t="s">
        <v>4365</v>
      </c>
      <c r="C1357" s="5" t="s">
        <v>4366</v>
      </c>
      <c r="D1357" s="6"/>
      <c r="E1357" s="5">
        <v>1361001.0</v>
      </c>
      <c r="F1357" s="5">
        <v>1362272.0</v>
      </c>
      <c r="G1357" s="5" t="s">
        <v>35</v>
      </c>
      <c r="H1357" s="5" t="s">
        <v>2637</v>
      </c>
      <c r="I1357" s="5" t="s">
        <v>4367</v>
      </c>
      <c r="J1357" s="11" t="str">
        <f>HYPERLINK("http://www.ncbi.nlm.nih.gov/pubmed/12438693","Kohler et al. 2002. Proc Natl Acad Sci U S A. 99(24):15711-6")</f>
        <v>Kohler et al. 2002. Proc Natl Acad Sci U S A. 99(24):15711-6</v>
      </c>
      <c r="K1357" s="9"/>
      <c r="L1357" s="3"/>
      <c r="M1357" s="3"/>
      <c r="N1357" s="3"/>
      <c r="O1357" s="3"/>
      <c r="P1357" s="3"/>
      <c r="Q1357" s="3"/>
      <c r="R1357" s="3"/>
      <c r="S1357" s="3"/>
      <c r="T1357" s="3"/>
      <c r="U1357" s="3"/>
      <c r="V1357" s="3"/>
      <c r="W1357" s="3"/>
      <c r="X1357" s="3"/>
      <c r="Y1357" s="3"/>
      <c r="Z1357" s="3"/>
    </row>
    <row r="1358" ht="30.0" customHeight="1">
      <c r="A1358" s="5" t="s">
        <v>4368</v>
      </c>
      <c r="B1358" s="5" t="s">
        <v>4368</v>
      </c>
      <c r="C1358" s="5" t="s">
        <v>4369</v>
      </c>
      <c r="D1358" s="6"/>
      <c r="E1358" s="5">
        <v>1362289.0</v>
      </c>
      <c r="F1358" s="5">
        <v>1362435.0</v>
      </c>
      <c r="G1358" s="5" t="s">
        <v>35</v>
      </c>
      <c r="H1358" s="5" t="s">
        <v>52</v>
      </c>
      <c r="I1358" s="5"/>
      <c r="J1358" s="7" t="str">
        <f>HYPERLINK("http://www.ncbi.nlm.nih.gov/pubmed/?term=16299333","Chain et al. 2005. Infect Immun. 73:8353-61")</f>
        <v>Chain et al. 2005. Infect Immun. 73:8353-61</v>
      </c>
      <c r="K1358" s="8" t="str">
        <f>HYPERLINK("http://www.ncbi.nlm.nih.gov/nuccore/NC_007618","Brucella abortus 2308; accesion number NC_007618")</f>
        <v>Brucella abortus 2308; accesion number NC_007618</v>
      </c>
      <c r="L1358" s="3"/>
      <c r="M1358" s="3"/>
      <c r="N1358" s="3"/>
      <c r="O1358" s="3"/>
      <c r="P1358" s="3"/>
      <c r="Q1358" s="3"/>
      <c r="R1358" s="3"/>
      <c r="S1358" s="3"/>
      <c r="T1358" s="3"/>
      <c r="U1358" s="3"/>
      <c r="V1358" s="3"/>
      <c r="W1358" s="3"/>
      <c r="X1358" s="3"/>
      <c r="Y1358" s="3"/>
      <c r="Z1358" s="3"/>
    </row>
    <row r="1359" ht="30.0" customHeight="1">
      <c r="A1359" s="5" t="s">
        <v>4370</v>
      </c>
      <c r="B1359" s="5" t="s">
        <v>4370</v>
      </c>
      <c r="C1359" s="5" t="s">
        <v>4371</v>
      </c>
      <c r="D1359" s="6"/>
      <c r="E1359" s="5">
        <v>1362567.0</v>
      </c>
      <c r="F1359" s="5">
        <v>1363292.0</v>
      </c>
      <c r="G1359" s="5"/>
      <c r="H1359" s="5" t="s">
        <v>959</v>
      </c>
      <c r="I1359" s="5"/>
      <c r="J1359" s="8" t="str">
        <f>HYPERLINK("http://www.ncbi.nlm.nih.gov/pubmed/16113274","Haine et al; Infect Immun. 2005 Sep;73(9):5578-86.")</f>
        <v>Haine et al; Infect Immun. 2005 Sep;73(9):5578-86.</v>
      </c>
      <c r="K1359" s="3"/>
      <c r="L1359" s="3"/>
      <c r="M1359" s="3"/>
      <c r="N1359" s="3"/>
      <c r="O1359" s="3"/>
      <c r="P1359" s="3"/>
      <c r="Q1359" s="3"/>
      <c r="R1359" s="3"/>
      <c r="S1359" s="3"/>
      <c r="T1359" s="3"/>
      <c r="U1359" s="3"/>
      <c r="V1359" s="3"/>
      <c r="W1359" s="3"/>
      <c r="X1359" s="3"/>
      <c r="Y1359" s="3"/>
      <c r="Z1359" s="3"/>
    </row>
    <row r="1360" ht="30.0" customHeight="1">
      <c r="A1360" s="5" t="s">
        <v>4372</v>
      </c>
      <c r="B1360" s="5" t="s">
        <v>4372</v>
      </c>
      <c r="C1360" s="5" t="s">
        <v>4373</v>
      </c>
      <c r="D1360" s="6"/>
      <c r="E1360" s="5">
        <v>1363373.0</v>
      </c>
      <c r="F1360" s="5">
        <v>1363942.0</v>
      </c>
      <c r="G1360" s="5"/>
      <c r="H1360" s="5" t="s">
        <v>225</v>
      </c>
      <c r="I1360" s="5"/>
      <c r="J1360" s="8" t="str">
        <f>HYPERLINK("http://www.ncbi.nlm.nih.gov/pubmed/?term=20462421","Lamontagne et al. 2010. BMC Genomics. 11:300")</f>
        <v>Lamontagne et al. 2010. BMC Genomics. 11:300</v>
      </c>
      <c r="K1360" s="9"/>
      <c r="L1360" s="3"/>
      <c r="M1360" s="3"/>
      <c r="N1360" s="3"/>
      <c r="O1360" s="3"/>
      <c r="P1360" s="3"/>
      <c r="Q1360" s="3"/>
      <c r="R1360" s="3"/>
      <c r="S1360" s="3"/>
      <c r="T1360" s="3"/>
      <c r="U1360" s="3"/>
      <c r="V1360" s="3"/>
      <c r="W1360" s="3"/>
      <c r="X1360" s="3"/>
      <c r="Y1360" s="3"/>
      <c r="Z1360" s="3"/>
    </row>
    <row r="1361" ht="30.0" customHeight="1">
      <c r="A1361" s="5" t="s">
        <v>4374</v>
      </c>
      <c r="B1361" s="5" t="s">
        <v>4374</v>
      </c>
      <c r="C1361" s="5" t="s">
        <v>4375</v>
      </c>
      <c r="D1361" s="6"/>
      <c r="E1361" s="5">
        <v>1364055.0</v>
      </c>
      <c r="F1361" s="5">
        <v>1364231.0</v>
      </c>
      <c r="G1361" s="5"/>
      <c r="H1361" s="5" t="s">
        <v>52</v>
      </c>
      <c r="I1361" s="5"/>
      <c r="J1361" s="7" t="str">
        <f>HYPERLINK("http://www.ncbi.nlm.nih.gov/pubmed/?term=16299333","Chain et al. 2005. Infect Immun. 73:8353-61")</f>
        <v>Chain et al. 2005. Infect Immun. 73:8353-61</v>
      </c>
      <c r="K1361" s="8" t="str">
        <f>HYPERLINK("http://www.ncbi.nlm.nih.gov/nuccore/NC_007618","Brucella abortus 2308; accesion number NC_007618")</f>
        <v>Brucella abortus 2308; accesion number NC_007618</v>
      </c>
      <c r="L1361" s="3"/>
      <c r="M1361" s="3"/>
      <c r="N1361" s="3"/>
      <c r="O1361" s="3"/>
      <c r="P1361" s="3"/>
      <c r="Q1361" s="3"/>
      <c r="R1361" s="3"/>
      <c r="S1361" s="3"/>
      <c r="T1361" s="3"/>
      <c r="U1361" s="3"/>
      <c r="V1361" s="3"/>
      <c r="W1361" s="3"/>
      <c r="X1361" s="3"/>
      <c r="Y1361" s="3"/>
      <c r="Z1361" s="3"/>
    </row>
    <row r="1362" ht="30.0" customHeight="1">
      <c r="A1362" s="5" t="s">
        <v>4376</v>
      </c>
      <c r="B1362" s="5" t="s">
        <v>4376</v>
      </c>
      <c r="C1362" s="5" t="s">
        <v>4377</v>
      </c>
      <c r="D1362" s="6"/>
      <c r="E1362" s="5">
        <v>1364323.0</v>
      </c>
      <c r="F1362" s="5">
        <v>1364523.0</v>
      </c>
      <c r="G1362" s="5"/>
      <c r="H1362" s="5" t="s">
        <v>225</v>
      </c>
      <c r="I1362" s="5"/>
      <c r="J1362" s="8" t="str">
        <f>HYPERLINK("http://www.ncbi.nlm.nih.gov/pubmed/?term=20462421","Lamontagne et al. 2010. BMC Genomics. 11:300")</f>
        <v>Lamontagne et al. 2010. BMC Genomics. 11:300</v>
      </c>
      <c r="K1362" s="9"/>
      <c r="L1362" s="3"/>
      <c r="M1362" s="3"/>
      <c r="N1362" s="3"/>
      <c r="O1362" s="3"/>
      <c r="P1362" s="3"/>
      <c r="Q1362" s="3"/>
      <c r="R1362" s="3"/>
      <c r="S1362" s="3"/>
      <c r="T1362" s="3"/>
      <c r="U1362" s="3"/>
      <c r="V1362" s="3"/>
      <c r="W1362" s="3"/>
      <c r="X1362" s="3"/>
      <c r="Y1362" s="3"/>
      <c r="Z1362" s="3"/>
    </row>
    <row r="1363" ht="30.0" customHeight="1">
      <c r="A1363" s="5" t="s">
        <v>4378</v>
      </c>
      <c r="B1363" s="5" t="s">
        <v>4378</v>
      </c>
      <c r="C1363" s="5" t="s">
        <v>4379</v>
      </c>
      <c r="D1363" s="6"/>
      <c r="E1363" s="5">
        <v>1364520.0</v>
      </c>
      <c r="F1363" s="5">
        <v>1364846.0</v>
      </c>
      <c r="G1363" s="5"/>
      <c r="H1363" s="5" t="s">
        <v>52</v>
      </c>
      <c r="I1363" s="5"/>
      <c r="J1363" s="7" t="str">
        <f t="shared" ref="J1363:J1377" si="282">HYPERLINK("http://www.ncbi.nlm.nih.gov/pubmed/?term=16299333","Chain et al. 2005. Infect Immun. 73:8353-61")</f>
        <v>Chain et al. 2005. Infect Immun. 73:8353-61</v>
      </c>
      <c r="K1363" s="8" t="str">
        <f t="shared" ref="K1363:K1377" si="283">HYPERLINK("http://www.ncbi.nlm.nih.gov/nuccore/NC_007618","Brucella abortus 2308; accesion number NC_007618")</f>
        <v>Brucella abortus 2308; accesion number NC_007618</v>
      </c>
      <c r="L1363" s="3"/>
      <c r="M1363" s="3"/>
      <c r="N1363" s="3"/>
      <c r="O1363" s="3"/>
      <c r="P1363" s="3"/>
      <c r="Q1363" s="3"/>
      <c r="R1363" s="3"/>
      <c r="S1363" s="3"/>
      <c r="T1363" s="3"/>
      <c r="U1363" s="3"/>
      <c r="V1363" s="3"/>
      <c r="W1363" s="3"/>
      <c r="X1363" s="3"/>
      <c r="Y1363" s="3"/>
      <c r="Z1363" s="3"/>
    </row>
    <row r="1364" ht="30.0" customHeight="1">
      <c r="A1364" s="5" t="s">
        <v>4380</v>
      </c>
      <c r="B1364" s="5" t="s">
        <v>4380</v>
      </c>
      <c r="C1364" s="5" t="s">
        <v>4381</v>
      </c>
      <c r="D1364" s="6"/>
      <c r="E1364" s="5">
        <v>1364800.0</v>
      </c>
      <c r="F1364" s="5">
        <v>1368543.0</v>
      </c>
      <c r="G1364" s="5" t="s">
        <v>35</v>
      </c>
      <c r="H1364" s="5" t="s">
        <v>4382</v>
      </c>
      <c r="I1364" s="5"/>
      <c r="J1364" s="7" t="str">
        <f t="shared" si="282"/>
        <v>Chain et al. 2005. Infect Immun. 73:8353-61</v>
      </c>
      <c r="K1364" s="8" t="str">
        <f t="shared" si="283"/>
        <v>Brucella abortus 2308; accesion number NC_007618</v>
      </c>
      <c r="L1364" s="3"/>
      <c r="M1364" s="3"/>
      <c r="N1364" s="3"/>
      <c r="O1364" s="3"/>
      <c r="P1364" s="3"/>
      <c r="Q1364" s="3"/>
      <c r="R1364" s="3"/>
      <c r="S1364" s="3"/>
      <c r="T1364" s="3"/>
      <c r="U1364" s="3"/>
      <c r="V1364" s="3"/>
      <c r="W1364" s="3"/>
      <c r="X1364" s="3"/>
      <c r="Y1364" s="3"/>
      <c r="Z1364" s="3"/>
    </row>
    <row r="1365" ht="30.0" customHeight="1">
      <c r="A1365" s="5" t="s">
        <v>4383</v>
      </c>
      <c r="B1365" s="5" t="s">
        <v>4383</v>
      </c>
      <c r="C1365" s="5" t="s">
        <v>4384</v>
      </c>
      <c r="D1365" s="6"/>
      <c r="E1365" s="5">
        <v>1368598.0</v>
      </c>
      <c r="F1365" s="5">
        <v>1368738.0</v>
      </c>
      <c r="G1365" s="5" t="s">
        <v>35</v>
      </c>
      <c r="H1365" s="5" t="s">
        <v>52</v>
      </c>
      <c r="I1365" s="5"/>
      <c r="J1365" s="7" t="str">
        <f t="shared" si="282"/>
        <v>Chain et al. 2005. Infect Immun. 73:8353-61</v>
      </c>
      <c r="K1365" s="8" t="str">
        <f t="shared" si="283"/>
        <v>Brucella abortus 2308; accesion number NC_007618</v>
      </c>
      <c r="L1365" s="3"/>
      <c r="M1365" s="3"/>
      <c r="N1365" s="3"/>
      <c r="O1365" s="3"/>
      <c r="P1365" s="3"/>
      <c r="Q1365" s="3"/>
      <c r="R1365" s="3"/>
      <c r="S1365" s="3"/>
      <c r="T1365" s="3"/>
      <c r="U1365" s="3"/>
      <c r="V1365" s="3"/>
      <c r="W1365" s="3"/>
      <c r="X1365" s="3"/>
      <c r="Y1365" s="3"/>
      <c r="Z1365" s="3"/>
    </row>
    <row r="1366" ht="30.0" customHeight="1">
      <c r="A1366" s="5" t="s">
        <v>4385</v>
      </c>
      <c r="B1366" s="5" t="s">
        <v>4385</v>
      </c>
      <c r="C1366" s="5" t="s">
        <v>4386</v>
      </c>
      <c r="D1366" s="6"/>
      <c r="E1366" s="5">
        <v>1368735.0</v>
      </c>
      <c r="F1366" s="5">
        <v>1370141.0</v>
      </c>
      <c r="G1366" s="5" t="s">
        <v>35</v>
      </c>
      <c r="H1366" s="5" t="s">
        <v>1349</v>
      </c>
      <c r="I1366" s="5"/>
      <c r="J1366" s="7" t="str">
        <f t="shared" si="282"/>
        <v>Chain et al. 2005. Infect Immun. 73:8353-61</v>
      </c>
      <c r="K1366" s="8" t="str">
        <f t="shared" si="283"/>
        <v>Brucella abortus 2308; accesion number NC_007618</v>
      </c>
      <c r="L1366" s="3"/>
      <c r="M1366" s="3"/>
      <c r="N1366" s="3"/>
      <c r="O1366" s="3"/>
      <c r="P1366" s="3"/>
      <c r="Q1366" s="3"/>
      <c r="R1366" s="3"/>
      <c r="S1366" s="3"/>
      <c r="T1366" s="3"/>
      <c r="U1366" s="3"/>
      <c r="V1366" s="3"/>
      <c r="W1366" s="3"/>
      <c r="X1366" s="3"/>
      <c r="Y1366" s="3"/>
      <c r="Z1366" s="3"/>
    </row>
    <row r="1367" ht="30.0" customHeight="1">
      <c r="A1367" s="5" t="s">
        <v>4387</v>
      </c>
      <c r="B1367" s="5" t="s">
        <v>4387</v>
      </c>
      <c r="C1367" s="5" t="s">
        <v>4388</v>
      </c>
      <c r="D1367" s="6"/>
      <c r="E1367" s="5">
        <v>1370166.0</v>
      </c>
      <c r="F1367" s="5">
        <v>1370675.0</v>
      </c>
      <c r="G1367" s="5" t="s">
        <v>35</v>
      </c>
      <c r="H1367" s="5" t="s">
        <v>52</v>
      </c>
      <c r="I1367" s="5"/>
      <c r="J1367" s="7" t="str">
        <f t="shared" si="282"/>
        <v>Chain et al. 2005. Infect Immun. 73:8353-61</v>
      </c>
      <c r="K1367" s="8" t="str">
        <f t="shared" si="283"/>
        <v>Brucella abortus 2308; accesion number NC_007618</v>
      </c>
      <c r="L1367" s="3"/>
      <c r="M1367" s="3"/>
      <c r="N1367" s="3"/>
      <c r="O1367" s="3"/>
      <c r="P1367" s="3"/>
      <c r="Q1367" s="3"/>
      <c r="R1367" s="3"/>
      <c r="S1367" s="3"/>
      <c r="T1367" s="3"/>
      <c r="U1367" s="3"/>
      <c r="V1367" s="3"/>
      <c r="W1367" s="3"/>
      <c r="X1367" s="3"/>
      <c r="Y1367" s="3"/>
      <c r="Z1367" s="3"/>
    </row>
    <row r="1368" ht="30.0" customHeight="1">
      <c r="A1368" s="5" t="s">
        <v>4389</v>
      </c>
      <c r="B1368" s="5" t="s">
        <v>4389</v>
      </c>
      <c r="C1368" s="5" t="s">
        <v>4390</v>
      </c>
      <c r="D1368" s="6"/>
      <c r="E1368" s="5">
        <v>1370795.0</v>
      </c>
      <c r="F1368" s="5">
        <v>1371871.0</v>
      </c>
      <c r="G1368" s="5"/>
      <c r="H1368" s="5" t="s">
        <v>4391</v>
      </c>
      <c r="I1368" s="5"/>
      <c r="J1368" s="7" t="str">
        <f t="shared" si="282"/>
        <v>Chain et al. 2005. Infect Immun. 73:8353-61</v>
      </c>
      <c r="K1368" s="8" t="str">
        <f t="shared" si="283"/>
        <v>Brucella abortus 2308; accesion number NC_007618</v>
      </c>
      <c r="L1368" s="3"/>
      <c r="M1368" s="3"/>
      <c r="N1368" s="3"/>
      <c r="O1368" s="3"/>
      <c r="P1368" s="3"/>
      <c r="Q1368" s="3"/>
      <c r="R1368" s="3"/>
      <c r="S1368" s="3"/>
      <c r="T1368" s="3"/>
      <c r="U1368" s="3"/>
      <c r="V1368" s="3"/>
      <c r="W1368" s="3"/>
      <c r="X1368" s="3"/>
      <c r="Y1368" s="3"/>
      <c r="Z1368" s="3"/>
    </row>
    <row r="1369" ht="30.0" customHeight="1">
      <c r="A1369" s="5" t="s">
        <v>4392</v>
      </c>
      <c r="B1369" s="5" t="s">
        <v>4392</v>
      </c>
      <c r="C1369" s="5" t="s">
        <v>4393</v>
      </c>
      <c r="D1369" s="6"/>
      <c r="E1369" s="5">
        <v>1371930.0</v>
      </c>
      <c r="F1369" s="5">
        <v>1374506.0</v>
      </c>
      <c r="G1369" s="5"/>
      <c r="H1369" s="5" t="s">
        <v>4394</v>
      </c>
      <c r="I1369" s="5"/>
      <c r="J1369" s="7" t="str">
        <f t="shared" si="282"/>
        <v>Chain et al. 2005. Infect Immun. 73:8353-61</v>
      </c>
      <c r="K1369" s="8" t="str">
        <f t="shared" si="283"/>
        <v>Brucella abortus 2308; accesion number NC_007618</v>
      </c>
      <c r="L1369" s="3"/>
      <c r="M1369" s="3"/>
      <c r="N1369" s="3"/>
      <c r="O1369" s="3"/>
      <c r="P1369" s="3"/>
      <c r="Q1369" s="3"/>
      <c r="R1369" s="3"/>
      <c r="S1369" s="3"/>
      <c r="T1369" s="3"/>
      <c r="U1369" s="3"/>
      <c r="V1369" s="3"/>
      <c r="W1369" s="3"/>
      <c r="X1369" s="3"/>
      <c r="Y1369" s="3"/>
      <c r="Z1369" s="3"/>
    </row>
    <row r="1370" ht="30.0" customHeight="1">
      <c r="A1370" s="5" t="s">
        <v>4395</v>
      </c>
      <c r="B1370" s="5" t="s">
        <v>4395</v>
      </c>
      <c r="C1370" s="5" t="s">
        <v>4396</v>
      </c>
      <c r="D1370" s="6"/>
      <c r="E1370" s="5">
        <v>1374580.0</v>
      </c>
      <c r="F1370" s="5">
        <v>1375077.0</v>
      </c>
      <c r="G1370" s="5" t="s">
        <v>35</v>
      </c>
      <c r="H1370" s="5" t="s">
        <v>52</v>
      </c>
      <c r="I1370" s="5"/>
      <c r="J1370" s="7" t="str">
        <f t="shared" si="282"/>
        <v>Chain et al. 2005. Infect Immun. 73:8353-61</v>
      </c>
      <c r="K1370" s="8" t="str">
        <f t="shared" si="283"/>
        <v>Brucella abortus 2308; accesion number NC_007618</v>
      </c>
      <c r="L1370" s="3"/>
      <c r="M1370" s="3"/>
      <c r="N1370" s="3"/>
      <c r="O1370" s="3"/>
      <c r="P1370" s="3"/>
      <c r="Q1370" s="3"/>
      <c r="R1370" s="3"/>
      <c r="S1370" s="3"/>
      <c r="T1370" s="3"/>
      <c r="U1370" s="3"/>
      <c r="V1370" s="3"/>
      <c r="W1370" s="3"/>
      <c r="X1370" s="3"/>
      <c r="Y1370" s="3"/>
      <c r="Z1370" s="3"/>
    </row>
    <row r="1371" ht="30.0" customHeight="1">
      <c r="A1371" s="5" t="s">
        <v>4397</v>
      </c>
      <c r="B1371" s="5" t="s">
        <v>4397</v>
      </c>
      <c r="C1371" s="5" t="s">
        <v>4398</v>
      </c>
      <c r="D1371" s="6"/>
      <c r="E1371" s="5">
        <v>1375142.0</v>
      </c>
      <c r="F1371" s="5">
        <v>1375831.0</v>
      </c>
      <c r="G1371" s="5" t="s">
        <v>35</v>
      </c>
      <c r="H1371" s="5" t="s">
        <v>4399</v>
      </c>
      <c r="I1371" s="5"/>
      <c r="J1371" s="7" t="str">
        <f t="shared" si="282"/>
        <v>Chain et al. 2005. Infect Immun. 73:8353-61</v>
      </c>
      <c r="K1371" s="8" t="str">
        <f t="shared" si="283"/>
        <v>Brucella abortus 2308; accesion number NC_007618</v>
      </c>
      <c r="L1371" s="3"/>
      <c r="M1371" s="3"/>
      <c r="N1371" s="3"/>
      <c r="O1371" s="3"/>
      <c r="P1371" s="3"/>
      <c r="Q1371" s="3"/>
      <c r="R1371" s="3"/>
      <c r="S1371" s="3"/>
      <c r="T1371" s="3"/>
      <c r="U1371" s="3"/>
      <c r="V1371" s="3"/>
      <c r="W1371" s="3"/>
      <c r="X1371" s="3"/>
      <c r="Y1371" s="3"/>
      <c r="Z1371" s="3"/>
    </row>
    <row r="1372" ht="30.0" customHeight="1">
      <c r="A1372" s="5" t="s">
        <v>4400</v>
      </c>
      <c r="B1372" s="5" t="s">
        <v>4400</v>
      </c>
      <c r="C1372" s="5" t="s">
        <v>4401</v>
      </c>
      <c r="D1372" s="6"/>
      <c r="E1372" s="5">
        <v>1375940.0</v>
      </c>
      <c r="F1372" s="5">
        <v>1376527.0</v>
      </c>
      <c r="G1372" s="5"/>
      <c r="H1372" s="5" t="s">
        <v>4402</v>
      </c>
      <c r="I1372" s="5"/>
      <c r="J1372" s="7" t="str">
        <f t="shared" si="282"/>
        <v>Chain et al. 2005. Infect Immun. 73:8353-61</v>
      </c>
      <c r="K1372" s="8" t="str">
        <f t="shared" si="283"/>
        <v>Brucella abortus 2308; accesion number NC_007618</v>
      </c>
      <c r="L1372" s="3"/>
      <c r="M1372" s="3"/>
      <c r="N1372" s="3"/>
      <c r="O1372" s="3"/>
      <c r="P1372" s="3"/>
      <c r="Q1372" s="3"/>
      <c r="R1372" s="3"/>
      <c r="S1372" s="3"/>
      <c r="T1372" s="3"/>
      <c r="U1372" s="3"/>
      <c r="V1372" s="3"/>
      <c r="W1372" s="3"/>
      <c r="X1372" s="3"/>
      <c r="Y1372" s="3"/>
      <c r="Z1372" s="3"/>
    </row>
    <row r="1373" ht="30.0" customHeight="1">
      <c r="A1373" s="5" t="s">
        <v>4403</v>
      </c>
      <c r="B1373" s="5" t="s">
        <v>4404</v>
      </c>
      <c r="C1373" s="5" t="s">
        <v>4405</v>
      </c>
      <c r="D1373" s="6"/>
      <c r="E1373" s="5">
        <v>1376565.0</v>
      </c>
      <c r="F1373" s="5">
        <v>1377422.0</v>
      </c>
      <c r="G1373" s="5"/>
      <c r="H1373" s="5" t="s">
        <v>4406</v>
      </c>
      <c r="I1373" s="5" t="s">
        <v>4407</v>
      </c>
      <c r="J1373" s="7" t="str">
        <f t="shared" si="282"/>
        <v>Chain et al. 2005. Infect Immun. 73:8353-61</v>
      </c>
      <c r="K1373" s="8" t="str">
        <f t="shared" si="283"/>
        <v>Brucella abortus 2308; accesion number NC_007618</v>
      </c>
      <c r="L1373" s="3"/>
      <c r="M1373" s="3"/>
      <c r="N1373" s="3"/>
      <c r="O1373" s="3"/>
      <c r="P1373" s="3"/>
      <c r="Q1373" s="3"/>
      <c r="R1373" s="3"/>
      <c r="S1373" s="3"/>
      <c r="T1373" s="3"/>
      <c r="U1373" s="3"/>
      <c r="V1373" s="3"/>
      <c r="W1373" s="3"/>
      <c r="X1373" s="3"/>
      <c r="Y1373" s="3"/>
      <c r="Z1373" s="3"/>
    </row>
    <row r="1374" ht="30.0" customHeight="1">
      <c r="A1374" s="5" t="s">
        <v>4408</v>
      </c>
      <c r="B1374" s="5" t="s">
        <v>4408</v>
      </c>
      <c r="C1374" s="5" t="s">
        <v>4409</v>
      </c>
      <c r="D1374" s="6"/>
      <c r="E1374" s="5">
        <v>1377471.0</v>
      </c>
      <c r="F1374" s="5">
        <v>1379297.0</v>
      </c>
      <c r="G1374" s="5"/>
      <c r="H1374" s="5" t="s">
        <v>4410</v>
      </c>
      <c r="I1374" s="5"/>
      <c r="J1374" s="7" t="str">
        <f t="shared" si="282"/>
        <v>Chain et al. 2005. Infect Immun. 73:8353-61</v>
      </c>
      <c r="K1374" s="8" t="str">
        <f t="shared" si="283"/>
        <v>Brucella abortus 2308; accesion number NC_007618</v>
      </c>
      <c r="L1374" s="3"/>
      <c r="M1374" s="3"/>
      <c r="N1374" s="3"/>
      <c r="O1374" s="3"/>
      <c r="P1374" s="3"/>
      <c r="Q1374" s="3"/>
      <c r="R1374" s="3"/>
      <c r="S1374" s="3"/>
      <c r="T1374" s="3"/>
      <c r="U1374" s="3"/>
      <c r="V1374" s="3"/>
      <c r="W1374" s="3"/>
      <c r="X1374" s="3"/>
      <c r="Y1374" s="3"/>
      <c r="Z1374" s="3"/>
    </row>
    <row r="1375" ht="30.0" customHeight="1">
      <c r="A1375" s="5" t="s">
        <v>4411</v>
      </c>
      <c r="B1375" s="5" t="s">
        <v>4411</v>
      </c>
      <c r="C1375" s="5" t="s">
        <v>4412</v>
      </c>
      <c r="D1375" s="6"/>
      <c r="E1375" s="5">
        <v>1379298.0</v>
      </c>
      <c r="F1375" s="5">
        <v>1380002.0</v>
      </c>
      <c r="G1375" s="5" t="s">
        <v>35</v>
      </c>
      <c r="H1375" s="5" t="s">
        <v>52</v>
      </c>
      <c r="I1375" s="5"/>
      <c r="J1375" s="7" t="str">
        <f t="shared" si="282"/>
        <v>Chain et al. 2005. Infect Immun. 73:8353-61</v>
      </c>
      <c r="K1375" s="8" t="str">
        <f t="shared" si="283"/>
        <v>Brucella abortus 2308; accesion number NC_007618</v>
      </c>
      <c r="L1375" s="3"/>
      <c r="M1375" s="3"/>
      <c r="N1375" s="3"/>
      <c r="O1375" s="3"/>
      <c r="P1375" s="3"/>
      <c r="Q1375" s="3"/>
      <c r="R1375" s="3"/>
      <c r="S1375" s="3"/>
      <c r="T1375" s="3"/>
      <c r="U1375" s="3"/>
      <c r="V1375" s="3"/>
      <c r="W1375" s="3"/>
      <c r="X1375" s="3"/>
      <c r="Y1375" s="3"/>
      <c r="Z1375" s="3"/>
    </row>
    <row r="1376" ht="30.0" customHeight="1">
      <c r="A1376" s="5" t="s">
        <v>4413</v>
      </c>
      <c r="B1376" s="5" t="s">
        <v>4414</v>
      </c>
      <c r="C1376" s="5" t="s">
        <v>4415</v>
      </c>
      <c r="D1376" s="6"/>
      <c r="E1376" s="5">
        <v>1380002.0</v>
      </c>
      <c r="F1376" s="5">
        <v>1382161.0</v>
      </c>
      <c r="G1376" s="5" t="s">
        <v>35</v>
      </c>
      <c r="H1376" s="5" t="s">
        <v>4416</v>
      </c>
      <c r="I1376" s="5" t="s">
        <v>4417</v>
      </c>
      <c r="J1376" s="7" t="str">
        <f t="shared" si="282"/>
        <v>Chain et al. 2005. Infect Immun. 73:8353-61</v>
      </c>
      <c r="K1376" s="8" t="str">
        <f t="shared" si="283"/>
        <v>Brucella abortus 2308; accesion number NC_007618</v>
      </c>
      <c r="L1376" s="3"/>
      <c r="M1376" s="3"/>
      <c r="N1376" s="3"/>
      <c r="O1376" s="3"/>
      <c r="P1376" s="3"/>
      <c r="Q1376" s="3"/>
      <c r="R1376" s="3"/>
      <c r="S1376" s="3"/>
      <c r="T1376" s="3"/>
      <c r="U1376" s="3"/>
      <c r="V1376" s="3"/>
      <c r="W1376" s="3"/>
      <c r="X1376" s="3"/>
      <c r="Y1376" s="3"/>
      <c r="Z1376" s="3"/>
    </row>
    <row r="1377" ht="30.0" customHeight="1">
      <c r="A1377" s="5" t="s">
        <v>4418</v>
      </c>
      <c r="B1377" s="5" t="s">
        <v>4419</v>
      </c>
      <c r="C1377" s="5" t="s">
        <v>4420</v>
      </c>
      <c r="D1377" s="6"/>
      <c r="E1377" s="5">
        <v>1382347.0</v>
      </c>
      <c r="F1377" s="5">
        <v>1384026.0</v>
      </c>
      <c r="G1377" s="5" t="s">
        <v>35</v>
      </c>
      <c r="H1377" s="5" t="s">
        <v>4421</v>
      </c>
      <c r="I1377" s="5"/>
      <c r="J1377" s="7" t="str">
        <f t="shared" si="282"/>
        <v>Chain et al. 2005. Infect Immun. 73:8353-61</v>
      </c>
      <c r="K1377" s="8" t="str">
        <f t="shared" si="283"/>
        <v>Brucella abortus 2308; accesion number NC_007618</v>
      </c>
      <c r="L1377" s="3"/>
      <c r="M1377" s="3"/>
      <c r="N1377" s="3"/>
      <c r="O1377" s="3"/>
      <c r="P1377" s="3"/>
      <c r="Q1377" s="3"/>
      <c r="R1377" s="3"/>
      <c r="S1377" s="3"/>
      <c r="T1377" s="3"/>
      <c r="U1377" s="3"/>
      <c r="V1377" s="3"/>
      <c r="W1377" s="3"/>
      <c r="X1377" s="3"/>
      <c r="Y1377" s="3"/>
      <c r="Z1377" s="3"/>
    </row>
    <row r="1378" ht="30.0" customHeight="1">
      <c r="A1378" s="5" t="s">
        <v>4422</v>
      </c>
      <c r="B1378" s="5" t="s">
        <v>4422</v>
      </c>
      <c r="C1378" s="5" t="s">
        <v>4423</v>
      </c>
      <c r="D1378" s="6"/>
      <c r="E1378" s="5">
        <v>1384039.0</v>
      </c>
      <c r="F1378" s="5">
        <v>1384902.0</v>
      </c>
      <c r="G1378" s="5" t="s">
        <v>35</v>
      </c>
      <c r="H1378" s="5" t="s">
        <v>4424</v>
      </c>
      <c r="I1378" s="5"/>
      <c r="J1378" s="8" t="str">
        <f>HYPERLINK("http://www.ncbi.nlm.nih.gov/pubmed/?term=20462421","Lamontagne et al. 2010. BMC Genomics. 11:300")</f>
        <v>Lamontagne et al. 2010. BMC Genomics. 11:300</v>
      </c>
      <c r="K1378" s="9"/>
      <c r="L1378" s="3"/>
      <c r="M1378" s="3"/>
      <c r="N1378" s="3"/>
      <c r="O1378" s="3"/>
      <c r="P1378" s="3"/>
      <c r="Q1378" s="3"/>
      <c r="R1378" s="3"/>
      <c r="S1378" s="3"/>
      <c r="T1378" s="3"/>
      <c r="U1378" s="3"/>
      <c r="V1378" s="3"/>
      <c r="W1378" s="3"/>
      <c r="X1378" s="3"/>
      <c r="Y1378" s="3"/>
      <c r="Z1378" s="3"/>
    </row>
    <row r="1379" ht="30.0" customHeight="1">
      <c r="A1379" s="5" t="s">
        <v>4425</v>
      </c>
      <c r="B1379" s="5" t="s">
        <v>4425</v>
      </c>
      <c r="C1379" s="5" t="s">
        <v>4426</v>
      </c>
      <c r="D1379" s="6"/>
      <c r="E1379" s="5">
        <v>1384986.0</v>
      </c>
      <c r="F1379" s="5">
        <v>1385249.0</v>
      </c>
      <c r="G1379" s="5"/>
      <c r="H1379" s="5" t="s">
        <v>52</v>
      </c>
      <c r="I1379" s="5"/>
      <c r="J1379" s="7" t="str">
        <f t="shared" ref="J1379:J1394" si="284">HYPERLINK("http://www.ncbi.nlm.nih.gov/pubmed/?term=16299333","Chain et al. 2005. Infect Immun. 73:8353-61")</f>
        <v>Chain et al. 2005. Infect Immun. 73:8353-61</v>
      </c>
      <c r="K1379" s="8" t="str">
        <f t="shared" ref="K1379:K1394" si="285">HYPERLINK("http://www.ncbi.nlm.nih.gov/nuccore/NC_007618","Brucella abortus 2308; accesion number NC_007618")</f>
        <v>Brucella abortus 2308; accesion number NC_007618</v>
      </c>
      <c r="L1379" s="3"/>
      <c r="M1379" s="3"/>
      <c r="N1379" s="3"/>
      <c r="O1379" s="3"/>
      <c r="P1379" s="3"/>
      <c r="Q1379" s="3"/>
      <c r="R1379" s="3"/>
      <c r="S1379" s="3"/>
      <c r="T1379" s="3"/>
      <c r="U1379" s="3"/>
      <c r="V1379" s="3"/>
      <c r="W1379" s="3"/>
      <c r="X1379" s="3"/>
      <c r="Y1379" s="3"/>
      <c r="Z1379" s="3"/>
    </row>
    <row r="1380" ht="30.0" customHeight="1">
      <c r="A1380" s="5" t="s">
        <v>4427</v>
      </c>
      <c r="B1380" s="5" t="s">
        <v>4428</v>
      </c>
      <c r="C1380" s="5" t="s">
        <v>4429</v>
      </c>
      <c r="D1380" s="6"/>
      <c r="E1380" s="5">
        <v>1385309.0</v>
      </c>
      <c r="F1380" s="5">
        <v>1386169.0</v>
      </c>
      <c r="G1380" s="5" t="s">
        <v>35</v>
      </c>
      <c r="H1380" s="5" t="s">
        <v>4430</v>
      </c>
      <c r="I1380" s="5" t="s">
        <v>4431</v>
      </c>
      <c r="J1380" s="7" t="str">
        <f t="shared" si="284"/>
        <v>Chain et al. 2005. Infect Immun. 73:8353-61</v>
      </c>
      <c r="K1380" s="8" t="str">
        <f t="shared" si="285"/>
        <v>Brucella abortus 2308; accesion number NC_007618</v>
      </c>
      <c r="L1380" s="3"/>
      <c r="M1380" s="3"/>
      <c r="N1380" s="3"/>
      <c r="O1380" s="3"/>
      <c r="P1380" s="3"/>
      <c r="Q1380" s="3"/>
      <c r="R1380" s="3"/>
      <c r="S1380" s="3"/>
      <c r="T1380" s="3"/>
      <c r="U1380" s="3"/>
      <c r="V1380" s="3"/>
      <c r="W1380" s="3"/>
      <c r="X1380" s="3"/>
      <c r="Y1380" s="3"/>
      <c r="Z1380" s="3"/>
    </row>
    <row r="1381" ht="30.0" customHeight="1">
      <c r="A1381" s="5" t="s">
        <v>4432</v>
      </c>
      <c r="B1381" s="5" t="s">
        <v>4433</v>
      </c>
      <c r="C1381" s="5" t="s">
        <v>4434</v>
      </c>
      <c r="D1381" s="6"/>
      <c r="E1381" s="5">
        <v>1386709.0</v>
      </c>
      <c r="F1381" s="5">
        <v>1388409.0</v>
      </c>
      <c r="G1381" s="5" t="s">
        <v>35</v>
      </c>
      <c r="H1381" s="5" t="s">
        <v>4435</v>
      </c>
      <c r="I1381" s="5" t="s">
        <v>4436</v>
      </c>
      <c r="J1381" s="7" t="str">
        <f t="shared" si="284"/>
        <v>Chain et al. 2005. Infect Immun. 73:8353-61</v>
      </c>
      <c r="K1381" s="8" t="str">
        <f t="shared" si="285"/>
        <v>Brucella abortus 2308; accesion number NC_007618</v>
      </c>
      <c r="L1381" s="3"/>
      <c r="M1381" s="3"/>
      <c r="N1381" s="3"/>
      <c r="O1381" s="3"/>
      <c r="P1381" s="3"/>
      <c r="Q1381" s="3"/>
      <c r="R1381" s="3"/>
      <c r="S1381" s="3"/>
      <c r="T1381" s="3"/>
      <c r="U1381" s="3"/>
      <c r="V1381" s="3"/>
      <c r="W1381" s="3"/>
      <c r="X1381" s="3"/>
      <c r="Y1381" s="3"/>
      <c r="Z1381" s="3"/>
    </row>
    <row r="1382" ht="30.0" customHeight="1">
      <c r="A1382" s="5" t="s">
        <v>4437</v>
      </c>
      <c r="B1382" s="5" t="s">
        <v>4438</v>
      </c>
      <c r="C1382" s="5" t="s">
        <v>4439</v>
      </c>
      <c r="D1382" s="6"/>
      <c r="E1382" s="5">
        <v>1388506.0</v>
      </c>
      <c r="F1382" s="5">
        <v>1389828.0</v>
      </c>
      <c r="G1382" s="5" t="s">
        <v>35</v>
      </c>
      <c r="H1382" s="5" t="s">
        <v>1259</v>
      </c>
      <c r="I1382" s="5"/>
      <c r="J1382" s="7" t="str">
        <f t="shared" si="284"/>
        <v>Chain et al. 2005. Infect Immun. 73:8353-61</v>
      </c>
      <c r="K1382" s="8" t="str">
        <f t="shared" si="285"/>
        <v>Brucella abortus 2308; accesion number NC_007618</v>
      </c>
      <c r="L1382" s="3"/>
      <c r="M1382" s="3"/>
      <c r="N1382" s="3"/>
      <c r="O1382" s="3"/>
      <c r="P1382" s="3"/>
      <c r="Q1382" s="3"/>
      <c r="R1382" s="3"/>
      <c r="S1382" s="3"/>
      <c r="T1382" s="3"/>
      <c r="U1382" s="3"/>
      <c r="V1382" s="3"/>
      <c r="W1382" s="3"/>
      <c r="X1382" s="3"/>
      <c r="Y1382" s="3"/>
      <c r="Z1382" s="3"/>
    </row>
    <row r="1383" ht="30.0" customHeight="1">
      <c r="A1383" s="5" t="s">
        <v>4440</v>
      </c>
      <c r="B1383" s="5" t="s">
        <v>4440</v>
      </c>
      <c r="C1383" s="5" t="s">
        <v>4441</v>
      </c>
      <c r="D1383" s="6"/>
      <c r="E1383" s="5">
        <v>1389825.0</v>
      </c>
      <c r="F1383" s="5">
        <v>1390691.0</v>
      </c>
      <c r="G1383" s="5" t="s">
        <v>35</v>
      </c>
      <c r="H1383" s="5" t="s">
        <v>4442</v>
      </c>
      <c r="I1383" s="5"/>
      <c r="J1383" s="7" t="str">
        <f t="shared" si="284"/>
        <v>Chain et al. 2005. Infect Immun. 73:8353-61</v>
      </c>
      <c r="K1383" s="8" t="str">
        <f t="shared" si="285"/>
        <v>Brucella abortus 2308; accesion number NC_007618</v>
      </c>
      <c r="L1383" s="3"/>
      <c r="M1383" s="3"/>
      <c r="N1383" s="3"/>
      <c r="O1383" s="3"/>
      <c r="P1383" s="3"/>
      <c r="Q1383" s="3"/>
      <c r="R1383" s="3"/>
      <c r="S1383" s="3"/>
      <c r="T1383" s="3"/>
      <c r="U1383" s="3"/>
      <c r="V1383" s="3"/>
      <c r="W1383" s="3"/>
      <c r="X1383" s="3"/>
      <c r="Y1383" s="3"/>
      <c r="Z1383" s="3"/>
    </row>
    <row r="1384" ht="30.0" customHeight="1">
      <c r="A1384" s="5" t="s">
        <v>4443</v>
      </c>
      <c r="B1384" s="5" t="s">
        <v>4006</v>
      </c>
      <c r="C1384" s="5" t="s">
        <v>4444</v>
      </c>
      <c r="D1384" s="6"/>
      <c r="E1384" s="5">
        <v>1390748.0</v>
      </c>
      <c r="F1384" s="5">
        <v>1391674.0</v>
      </c>
      <c r="G1384" s="5" t="s">
        <v>35</v>
      </c>
      <c r="H1384" s="5" t="s">
        <v>4445</v>
      </c>
      <c r="I1384" s="5" t="s">
        <v>4009</v>
      </c>
      <c r="J1384" s="7" t="str">
        <f t="shared" si="284"/>
        <v>Chain et al. 2005. Infect Immun. 73:8353-61</v>
      </c>
      <c r="K1384" s="8" t="str">
        <f t="shared" si="285"/>
        <v>Brucella abortus 2308; accesion number NC_007618</v>
      </c>
      <c r="L1384" s="3"/>
      <c r="M1384" s="3"/>
      <c r="N1384" s="3"/>
      <c r="O1384" s="3"/>
      <c r="P1384" s="3"/>
      <c r="Q1384" s="3"/>
      <c r="R1384" s="3"/>
      <c r="S1384" s="3"/>
      <c r="T1384" s="3"/>
      <c r="U1384" s="3"/>
      <c r="V1384" s="3"/>
      <c r="W1384" s="3"/>
      <c r="X1384" s="3"/>
      <c r="Y1384" s="3"/>
      <c r="Z1384" s="3"/>
    </row>
    <row r="1385" ht="30.0" customHeight="1">
      <c r="A1385" s="5" t="s">
        <v>4446</v>
      </c>
      <c r="B1385" s="5" t="s">
        <v>4447</v>
      </c>
      <c r="C1385" s="5" t="s">
        <v>4448</v>
      </c>
      <c r="D1385" s="6"/>
      <c r="E1385" s="5">
        <v>1391917.0</v>
      </c>
      <c r="F1385" s="5">
        <v>1392885.0</v>
      </c>
      <c r="G1385" s="5" t="s">
        <v>35</v>
      </c>
      <c r="H1385" s="5" t="s">
        <v>4449</v>
      </c>
      <c r="I1385" s="5" t="s">
        <v>4450</v>
      </c>
      <c r="J1385" s="7" t="str">
        <f t="shared" si="284"/>
        <v>Chain et al. 2005. Infect Immun. 73:8353-61</v>
      </c>
      <c r="K1385" s="8" t="str">
        <f t="shared" si="285"/>
        <v>Brucella abortus 2308; accesion number NC_007618</v>
      </c>
      <c r="L1385" s="3"/>
      <c r="M1385" s="3"/>
      <c r="N1385" s="3"/>
      <c r="O1385" s="3"/>
      <c r="P1385" s="3"/>
      <c r="Q1385" s="3"/>
      <c r="R1385" s="3"/>
      <c r="S1385" s="3"/>
      <c r="T1385" s="3"/>
      <c r="U1385" s="3"/>
      <c r="V1385" s="3"/>
      <c r="W1385" s="3"/>
      <c r="X1385" s="3"/>
      <c r="Y1385" s="3"/>
      <c r="Z1385" s="3"/>
    </row>
    <row r="1386" ht="30.0" customHeight="1">
      <c r="A1386" s="5" t="s">
        <v>4451</v>
      </c>
      <c r="B1386" s="5" t="s">
        <v>4452</v>
      </c>
      <c r="C1386" s="5" t="s">
        <v>4453</v>
      </c>
      <c r="D1386" s="6"/>
      <c r="E1386" s="5">
        <v>1392885.0</v>
      </c>
      <c r="F1386" s="5">
        <v>1394300.0</v>
      </c>
      <c r="G1386" s="5" t="s">
        <v>35</v>
      </c>
      <c r="H1386" s="5" t="s">
        <v>4454</v>
      </c>
      <c r="I1386" s="5" t="s">
        <v>4455</v>
      </c>
      <c r="J1386" s="7" t="str">
        <f t="shared" si="284"/>
        <v>Chain et al. 2005. Infect Immun. 73:8353-61</v>
      </c>
      <c r="K1386" s="8" t="str">
        <f t="shared" si="285"/>
        <v>Brucella abortus 2308; accesion number NC_007618</v>
      </c>
      <c r="L1386" s="3"/>
      <c r="M1386" s="3"/>
      <c r="N1386" s="3"/>
      <c r="O1386" s="3"/>
      <c r="P1386" s="3"/>
      <c r="Q1386" s="3"/>
      <c r="R1386" s="3"/>
      <c r="S1386" s="3"/>
      <c r="T1386" s="3"/>
      <c r="U1386" s="3"/>
      <c r="V1386" s="3"/>
      <c r="W1386" s="3"/>
      <c r="X1386" s="3"/>
      <c r="Y1386" s="3"/>
      <c r="Z1386" s="3"/>
    </row>
    <row r="1387" ht="30.0" customHeight="1">
      <c r="A1387" s="5" t="s">
        <v>4456</v>
      </c>
      <c r="B1387" s="5" t="s">
        <v>4457</v>
      </c>
      <c r="C1387" s="5" t="s">
        <v>4458</v>
      </c>
      <c r="D1387" s="6"/>
      <c r="E1387" s="5">
        <v>1394297.0</v>
      </c>
      <c r="F1387" s="5">
        <v>1395436.0</v>
      </c>
      <c r="G1387" s="5" t="s">
        <v>35</v>
      </c>
      <c r="H1387" s="5" t="s">
        <v>4459</v>
      </c>
      <c r="I1387" s="5" t="s">
        <v>4460</v>
      </c>
      <c r="J1387" s="7" t="str">
        <f t="shared" si="284"/>
        <v>Chain et al. 2005. Infect Immun. 73:8353-61</v>
      </c>
      <c r="K1387" s="8" t="str">
        <f t="shared" si="285"/>
        <v>Brucella abortus 2308; accesion number NC_007618</v>
      </c>
      <c r="L1387" s="3"/>
      <c r="M1387" s="3"/>
      <c r="N1387" s="3"/>
      <c r="O1387" s="3"/>
      <c r="P1387" s="3"/>
      <c r="Q1387" s="3"/>
      <c r="R1387" s="3"/>
      <c r="S1387" s="3"/>
      <c r="T1387" s="3"/>
      <c r="U1387" s="3"/>
      <c r="V1387" s="3"/>
      <c r="W1387" s="3"/>
      <c r="X1387" s="3"/>
      <c r="Y1387" s="3"/>
      <c r="Z1387" s="3"/>
    </row>
    <row r="1388" ht="30.0" customHeight="1">
      <c r="A1388" s="5" t="s">
        <v>4461</v>
      </c>
      <c r="B1388" s="5" t="s">
        <v>4462</v>
      </c>
      <c r="C1388" s="5" t="s">
        <v>4463</v>
      </c>
      <c r="D1388" s="6"/>
      <c r="E1388" s="5">
        <v>1395663.0</v>
      </c>
      <c r="F1388" s="5">
        <v>1396820.0</v>
      </c>
      <c r="G1388" s="5" t="s">
        <v>35</v>
      </c>
      <c r="H1388" s="5" t="s">
        <v>4464</v>
      </c>
      <c r="I1388" s="5" t="s">
        <v>4465</v>
      </c>
      <c r="J1388" s="7" t="str">
        <f t="shared" si="284"/>
        <v>Chain et al. 2005. Infect Immun. 73:8353-61</v>
      </c>
      <c r="K1388" s="8" t="str">
        <f t="shared" si="285"/>
        <v>Brucella abortus 2308; accesion number NC_007618</v>
      </c>
      <c r="L1388" s="3"/>
      <c r="M1388" s="3"/>
      <c r="N1388" s="3"/>
      <c r="O1388" s="3"/>
      <c r="P1388" s="3"/>
      <c r="Q1388" s="3"/>
      <c r="R1388" s="3"/>
      <c r="S1388" s="3"/>
      <c r="T1388" s="3"/>
      <c r="U1388" s="3"/>
      <c r="V1388" s="3"/>
      <c r="W1388" s="3"/>
      <c r="X1388" s="3"/>
      <c r="Y1388" s="3"/>
      <c r="Z1388" s="3"/>
    </row>
    <row r="1389" ht="30.0" customHeight="1">
      <c r="A1389" s="5" t="s">
        <v>4466</v>
      </c>
      <c r="B1389" s="5" t="s">
        <v>4467</v>
      </c>
      <c r="C1389" s="5" t="s">
        <v>4468</v>
      </c>
      <c r="D1389" s="6"/>
      <c r="E1389" s="5">
        <v>1396820.0</v>
      </c>
      <c r="F1389" s="5">
        <v>1398223.0</v>
      </c>
      <c r="G1389" s="5" t="s">
        <v>35</v>
      </c>
      <c r="H1389" s="5" t="s">
        <v>4469</v>
      </c>
      <c r="I1389" s="5" t="s">
        <v>4470</v>
      </c>
      <c r="J1389" s="7" t="str">
        <f t="shared" si="284"/>
        <v>Chain et al. 2005. Infect Immun. 73:8353-61</v>
      </c>
      <c r="K1389" s="8" t="str">
        <f t="shared" si="285"/>
        <v>Brucella abortus 2308; accesion number NC_007618</v>
      </c>
      <c r="L1389" s="3"/>
      <c r="M1389" s="3"/>
      <c r="N1389" s="3"/>
      <c r="O1389" s="3"/>
      <c r="P1389" s="3"/>
      <c r="Q1389" s="3"/>
      <c r="R1389" s="3"/>
      <c r="S1389" s="3"/>
      <c r="T1389" s="3"/>
      <c r="U1389" s="3"/>
      <c r="V1389" s="3"/>
      <c r="W1389" s="3"/>
      <c r="X1389" s="3"/>
      <c r="Y1389" s="3"/>
      <c r="Z1389" s="3"/>
    </row>
    <row r="1390" ht="30.0" customHeight="1">
      <c r="A1390" s="5" t="s">
        <v>4471</v>
      </c>
      <c r="B1390" s="5" t="s">
        <v>4472</v>
      </c>
      <c r="C1390" s="5" t="s">
        <v>4473</v>
      </c>
      <c r="D1390" s="6"/>
      <c r="E1390" s="5">
        <v>1398236.0</v>
      </c>
      <c r="F1390" s="5">
        <v>1399318.0</v>
      </c>
      <c r="G1390" s="5" t="s">
        <v>35</v>
      </c>
      <c r="H1390" s="5" t="s">
        <v>4474</v>
      </c>
      <c r="I1390" s="5" t="s">
        <v>4475</v>
      </c>
      <c r="J1390" s="7" t="str">
        <f t="shared" si="284"/>
        <v>Chain et al. 2005. Infect Immun. 73:8353-61</v>
      </c>
      <c r="K1390" s="8" t="str">
        <f t="shared" si="285"/>
        <v>Brucella abortus 2308; accesion number NC_007618</v>
      </c>
      <c r="L1390" s="3"/>
      <c r="M1390" s="3"/>
      <c r="N1390" s="3"/>
      <c r="O1390" s="3"/>
      <c r="P1390" s="3"/>
      <c r="Q1390" s="3"/>
      <c r="R1390" s="3"/>
      <c r="S1390" s="3"/>
      <c r="T1390" s="3"/>
      <c r="U1390" s="3"/>
      <c r="V1390" s="3"/>
      <c r="W1390" s="3"/>
      <c r="X1390" s="3"/>
      <c r="Y1390" s="3"/>
      <c r="Z1390" s="3"/>
    </row>
    <row r="1391" ht="30.0" customHeight="1">
      <c r="A1391" s="5" t="s">
        <v>4476</v>
      </c>
      <c r="B1391" s="5" t="s">
        <v>4476</v>
      </c>
      <c r="C1391" s="5" t="s">
        <v>4477</v>
      </c>
      <c r="D1391" s="6"/>
      <c r="E1391" s="5">
        <v>1399345.0</v>
      </c>
      <c r="F1391" s="5">
        <v>1400790.0</v>
      </c>
      <c r="G1391" s="5" t="s">
        <v>35</v>
      </c>
      <c r="H1391" s="5" t="s">
        <v>4478</v>
      </c>
      <c r="I1391" s="5"/>
      <c r="J1391" s="7" t="str">
        <f t="shared" si="284"/>
        <v>Chain et al. 2005. Infect Immun. 73:8353-61</v>
      </c>
      <c r="K1391" s="8" t="str">
        <f t="shared" si="285"/>
        <v>Brucella abortus 2308; accesion number NC_007618</v>
      </c>
      <c r="L1391" s="3"/>
      <c r="M1391" s="3"/>
      <c r="N1391" s="3"/>
      <c r="O1391" s="3"/>
      <c r="P1391" s="3"/>
      <c r="Q1391" s="3"/>
      <c r="R1391" s="3"/>
      <c r="S1391" s="3"/>
      <c r="T1391" s="3"/>
      <c r="U1391" s="3"/>
      <c r="V1391" s="3"/>
      <c r="W1391" s="3"/>
      <c r="X1391" s="3"/>
      <c r="Y1391" s="3"/>
      <c r="Z1391" s="3"/>
    </row>
    <row r="1392" ht="30.0" customHeight="1">
      <c r="A1392" s="5" t="s">
        <v>4479</v>
      </c>
      <c r="B1392" s="5" t="s">
        <v>4480</v>
      </c>
      <c r="C1392" s="5" t="s">
        <v>4481</v>
      </c>
      <c r="D1392" s="6"/>
      <c r="E1392" s="5">
        <v>1400787.0</v>
      </c>
      <c r="F1392" s="5">
        <v>1402253.0</v>
      </c>
      <c r="G1392" s="5" t="s">
        <v>35</v>
      </c>
      <c r="H1392" s="5" t="s">
        <v>4482</v>
      </c>
      <c r="I1392" s="5" t="s">
        <v>4483</v>
      </c>
      <c r="J1392" s="7" t="str">
        <f t="shared" si="284"/>
        <v>Chain et al. 2005. Infect Immun. 73:8353-61</v>
      </c>
      <c r="K1392" s="8" t="str">
        <f t="shared" si="285"/>
        <v>Brucella abortus 2308; accesion number NC_007618</v>
      </c>
      <c r="L1392" s="3"/>
      <c r="M1392" s="3"/>
      <c r="N1392" s="3"/>
      <c r="O1392" s="3"/>
      <c r="P1392" s="3"/>
      <c r="Q1392" s="3"/>
      <c r="R1392" s="3"/>
      <c r="S1392" s="3"/>
      <c r="T1392" s="3"/>
      <c r="U1392" s="3"/>
      <c r="V1392" s="3"/>
      <c r="W1392" s="3"/>
      <c r="X1392" s="3"/>
      <c r="Y1392" s="3"/>
      <c r="Z1392" s="3"/>
    </row>
    <row r="1393" ht="30.0" customHeight="1">
      <c r="A1393" s="5" t="s">
        <v>4484</v>
      </c>
      <c r="B1393" s="5" t="s">
        <v>4484</v>
      </c>
      <c r="C1393" s="5" t="s">
        <v>4485</v>
      </c>
      <c r="D1393" s="6"/>
      <c r="E1393" s="5">
        <v>1402314.0</v>
      </c>
      <c r="F1393" s="5">
        <v>1404137.0</v>
      </c>
      <c r="G1393" s="5" t="s">
        <v>35</v>
      </c>
      <c r="H1393" s="5" t="s">
        <v>4486</v>
      </c>
      <c r="I1393" s="5"/>
      <c r="J1393" s="7" t="str">
        <f t="shared" si="284"/>
        <v>Chain et al. 2005. Infect Immun. 73:8353-61</v>
      </c>
      <c r="K1393" s="8" t="str">
        <f t="shared" si="285"/>
        <v>Brucella abortus 2308; accesion number NC_007618</v>
      </c>
      <c r="L1393" s="3"/>
      <c r="M1393" s="3"/>
      <c r="N1393" s="3"/>
      <c r="O1393" s="3"/>
      <c r="P1393" s="3"/>
      <c r="Q1393" s="3"/>
      <c r="R1393" s="3"/>
      <c r="S1393" s="3"/>
      <c r="T1393" s="3"/>
      <c r="U1393" s="3"/>
      <c r="V1393" s="3"/>
      <c r="W1393" s="3"/>
      <c r="X1393" s="3"/>
      <c r="Y1393" s="3"/>
      <c r="Z1393" s="3"/>
    </row>
    <row r="1394" ht="30.0" customHeight="1">
      <c r="A1394" s="5" t="s">
        <v>4487</v>
      </c>
      <c r="B1394" s="5" t="s">
        <v>4487</v>
      </c>
      <c r="C1394" s="5" t="s">
        <v>4488</v>
      </c>
      <c r="D1394" s="6"/>
      <c r="E1394" s="5">
        <v>1404128.0</v>
      </c>
      <c r="F1394" s="5">
        <v>1404541.0</v>
      </c>
      <c r="G1394" s="5" t="s">
        <v>35</v>
      </c>
      <c r="H1394" s="5" t="s">
        <v>52</v>
      </c>
      <c r="I1394" s="5"/>
      <c r="J1394" s="7" t="str">
        <f t="shared" si="284"/>
        <v>Chain et al. 2005. Infect Immun. 73:8353-61</v>
      </c>
      <c r="K1394" s="8" t="str">
        <f t="shared" si="285"/>
        <v>Brucella abortus 2308; accesion number NC_007618</v>
      </c>
      <c r="L1394" s="3"/>
      <c r="M1394" s="3"/>
      <c r="N1394" s="3"/>
      <c r="O1394" s="3"/>
      <c r="P1394" s="3"/>
      <c r="Q1394" s="3"/>
      <c r="R1394" s="3"/>
      <c r="S1394" s="3"/>
      <c r="T1394" s="3"/>
      <c r="U1394" s="3"/>
      <c r="V1394" s="3"/>
      <c r="W1394" s="3"/>
      <c r="X1394" s="3"/>
      <c r="Y1394" s="3"/>
      <c r="Z1394" s="3"/>
    </row>
    <row r="1395" ht="30.0" customHeight="1">
      <c r="A1395" s="5" t="s">
        <v>4489</v>
      </c>
      <c r="B1395" s="5" t="s">
        <v>4490</v>
      </c>
      <c r="C1395" s="5" t="s">
        <v>4491</v>
      </c>
      <c r="D1395" s="6"/>
      <c r="E1395" s="5">
        <v>1404546.0</v>
      </c>
      <c r="F1395" s="5">
        <v>1405586.0</v>
      </c>
      <c r="G1395" s="5" t="s">
        <v>35</v>
      </c>
      <c r="H1395" s="5" t="s">
        <v>4492</v>
      </c>
      <c r="I1395" s="5"/>
      <c r="J1395" s="8" t="str">
        <f>HYPERLINK("http://www.ncbi.nlm.nih.gov/pubmed/?term=20462421","Lamontagne et al. 2010. BMC Genomics. 11:300")</f>
        <v>Lamontagne et al. 2010. BMC Genomics. 11:300</v>
      </c>
      <c r="K1395" s="9"/>
      <c r="L1395" s="3"/>
      <c r="M1395" s="3"/>
      <c r="N1395" s="3"/>
      <c r="O1395" s="3"/>
      <c r="P1395" s="3"/>
      <c r="Q1395" s="3"/>
      <c r="R1395" s="3"/>
      <c r="S1395" s="3"/>
      <c r="T1395" s="3"/>
      <c r="U1395" s="3"/>
      <c r="V1395" s="3"/>
      <c r="W1395" s="3"/>
      <c r="X1395" s="3"/>
      <c r="Y1395" s="3"/>
      <c r="Z1395" s="3"/>
    </row>
    <row r="1396" ht="30.0" customHeight="1">
      <c r="A1396" s="5" t="s">
        <v>4493</v>
      </c>
      <c r="B1396" s="5" t="s">
        <v>4493</v>
      </c>
      <c r="C1396" s="5" t="s">
        <v>4494</v>
      </c>
      <c r="D1396" s="6"/>
      <c r="E1396" s="5">
        <v>1405564.0</v>
      </c>
      <c r="F1396" s="5">
        <v>1405833.0</v>
      </c>
      <c r="G1396" s="5"/>
      <c r="H1396" s="5" t="s">
        <v>52</v>
      </c>
      <c r="I1396" s="5"/>
      <c r="J1396" s="7" t="str">
        <f>HYPERLINK("http://www.ncbi.nlm.nih.gov/pubmed/?term=16299333","Chain et al. 2005. Infect Immun. 73:8353-61")</f>
        <v>Chain et al. 2005. Infect Immun. 73:8353-61</v>
      </c>
      <c r="K1396" s="8" t="str">
        <f>HYPERLINK("http://www.ncbi.nlm.nih.gov/nuccore/NC_007618","Brucella abortus 2308; accesion number NC_007618")</f>
        <v>Brucella abortus 2308; accesion number NC_007618</v>
      </c>
      <c r="L1396" s="3"/>
      <c r="M1396" s="3"/>
      <c r="N1396" s="3"/>
      <c r="O1396" s="3"/>
      <c r="P1396" s="3"/>
      <c r="Q1396" s="3"/>
      <c r="R1396" s="3"/>
      <c r="S1396" s="3"/>
      <c r="T1396" s="3"/>
      <c r="U1396" s="3"/>
      <c r="V1396" s="3"/>
      <c r="W1396" s="3"/>
      <c r="X1396" s="3"/>
      <c r="Y1396" s="3"/>
      <c r="Z1396" s="3"/>
    </row>
    <row r="1397" ht="30.0" customHeight="1">
      <c r="A1397" s="5" t="s">
        <v>4495</v>
      </c>
      <c r="B1397" s="5" t="s">
        <v>4496</v>
      </c>
      <c r="C1397" s="5" t="s">
        <v>4497</v>
      </c>
      <c r="D1397" s="6"/>
      <c r="E1397" s="5">
        <v>1406013.0</v>
      </c>
      <c r="F1397" s="5">
        <v>1407383.0</v>
      </c>
      <c r="G1397" s="5"/>
      <c r="H1397" s="5" t="s">
        <v>4498</v>
      </c>
      <c r="I1397" s="5"/>
      <c r="J1397" s="8" t="str">
        <f>HYPERLINK("http://www.ncbi.nlm.nih.gov/pubmed/19487482","Anderson et al. 2009. Infect Immun. 77(8):3466-74")</f>
        <v>Anderson et al. 2009. Infect Immun. 77(8):3466-74</v>
      </c>
      <c r="K1397" s="3"/>
      <c r="L1397" s="9"/>
      <c r="M1397" s="3"/>
      <c r="N1397" s="3"/>
      <c r="O1397" s="3"/>
      <c r="P1397" s="3"/>
      <c r="Q1397" s="3"/>
      <c r="R1397" s="3"/>
      <c r="S1397" s="3"/>
      <c r="T1397" s="3"/>
      <c r="U1397" s="3"/>
      <c r="V1397" s="3"/>
      <c r="W1397" s="3"/>
      <c r="X1397" s="3"/>
      <c r="Y1397" s="3"/>
      <c r="Z1397" s="3"/>
    </row>
    <row r="1398" ht="30.0" customHeight="1">
      <c r="A1398" s="5" t="s">
        <v>4499</v>
      </c>
      <c r="B1398" s="5" t="s">
        <v>4500</v>
      </c>
      <c r="C1398" s="5" t="s">
        <v>4501</v>
      </c>
      <c r="D1398" s="6"/>
      <c r="E1398" s="5">
        <v>1407576.0</v>
      </c>
      <c r="F1398" s="5">
        <v>1408088.0</v>
      </c>
      <c r="G1398" s="5"/>
      <c r="H1398" s="5" t="s">
        <v>225</v>
      </c>
      <c r="I1398" s="5"/>
      <c r="J1398" s="8" t="str">
        <f>HYPERLINK("http://www.ncbi.nlm.nih.gov/pubmed/?term=20462421","Lamontagne et al. 2010. BMC Genomics. 11:300")</f>
        <v>Lamontagne et al. 2010. BMC Genomics. 11:300</v>
      </c>
      <c r="K1398" s="3"/>
      <c r="L1398" s="3"/>
      <c r="M1398" s="3"/>
      <c r="N1398" s="3"/>
      <c r="O1398" s="3"/>
      <c r="P1398" s="3"/>
      <c r="Q1398" s="3"/>
      <c r="R1398" s="3"/>
      <c r="S1398" s="3"/>
      <c r="T1398" s="3"/>
      <c r="U1398" s="3"/>
      <c r="V1398" s="3"/>
      <c r="W1398" s="3"/>
      <c r="X1398" s="3"/>
      <c r="Y1398" s="3"/>
      <c r="Z1398" s="3"/>
    </row>
    <row r="1399" ht="30.0" customHeight="1">
      <c r="A1399" s="5" t="s">
        <v>4502</v>
      </c>
      <c r="B1399" s="5" t="s">
        <v>4502</v>
      </c>
      <c r="C1399" s="5" t="s">
        <v>4503</v>
      </c>
      <c r="D1399" s="6"/>
      <c r="E1399" s="5">
        <v>1408085.0</v>
      </c>
      <c r="F1399" s="5">
        <v>1408729.0</v>
      </c>
      <c r="G1399" s="5" t="s">
        <v>35</v>
      </c>
      <c r="H1399" s="5" t="s">
        <v>228</v>
      </c>
      <c r="I1399" s="5"/>
      <c r="J1399" s="7" t="str">
        <f t="shared" ref="J1399:J1406" si="286">HYPERLINK("http://www.ncbi.nlm.nih.gov/pubmed/?term=16299333","Chain et al. 2005. Infect Immun. 73:8353-61")</f>
        <v>Chain et al. 2005. Infect Immun. 73:8353-61</v>
      </c>
      <c r="K1399" s="8" t="str">
        <f t="shared" ref="K1399:K1406" si="287">HYPERLINK("http://www.ncbi.nlm.nih.gov/nuccore/NC_007618","Brucella abortus 2308; accesion number NC_007618")</f>
        <v>Brucella abortus 2308; accesion number NC_007618</v>
      </c>
      <c r="L1399" s="3"/>
      <c r="M1399" s="3"/>
      <c r="N1399" s="3"/>
      <c r="O1399" s="3"/>
      <c r="P1399" s="3"/>
      <c r="Q1399" s="3"/>
      <c r="R1399" s="3"/>
      <c r="S1399" s="3"/>
      <c r="T1399" s="3"/>
      <c r="U1399" s="3"/>
      <c r="V1399" s="3"/>
      <c r="W1399" s="3"/>
      <c r="X1399" s="3"/>
      <c r="Y1399" s="3"/>
      <c r="Z1399" s="3"/>
    </row>
    <row r="1400" ht="30.0" customHeight="1">
      <c r="A1400" s="5" t="s">
        <v>4504</v>
      </c>
      <c r="B1400" s="5" t="s">
        <v>4504</v>
      </c>
      <c r="C1400" s="5" t="s">
        <v>4505</v>
      </c>
      <c r="D1400" s="6"/>
      <c r="E1400" s="5">
        <v>1409070.0</v>
      </c>
      <c r="F1400" s="5">
        <v>1409876.0</v>
      </c>
      <c r="G1400" s="5" t="s">
        <v>35</v>
      </c>
      <c r="H1400" s="5" t="s">
        <v>1866</v>
      </c>
      <c r="I1400" s="5"/>
      <c r="J1400" s="7" t="str">
        <f t="shared" si="286"/>
        <v>Chain et al. 2005. Infect Immun. 73:8353-61</v>
      </c>
      <c r="K1400" s="8" t="str">
        <f t="shared" si="287"/>
        <v>Brucella abortus 2308; accesion number NC_007618</v>
      </c>
      <c r="L1400" s="3"/>
      <c r="M1400" s="3"/>
      <c r="N1400" s="3"/>
      <c r="O1400" s="3"/>
      <c r="P1400" s="3"/>
      <c r="Q1400" s="3"/>
      <c r="R1400" s="3"/>
      <c r="S1400" s="3"/>
      <c r="T1400" s="3"/>
      <c r="U1400" s="3"/>
      <c r="V1400" s="3"/>
      <c r="W1400" s="3"/>
      <c r="X1400" s="3"/>
      <c r="Y1400" s="3"/>
      <c r="Z1400" s="3"/>
    </row>
    <row r="1401" ht="30.0" customHeight="1">
      <c r="A1401" s="5" t="s">
        <v>4506</v>
      </c>
      <c r="B1401" s="5" t="s">
        <v>4506</v>
      </c>
      <c r="C1401" s="5" t="s">
        <v>4507</v>
      </c>
      <c r="D1401" s="6"/>
      <c r="E1401" s="5">
        <v>1409873.0</v>
      </c>
      <c r="F1401" s="5">
        <v>1410583.0</v>
      </c>
      <c r="G1401" s="5" t="s">
        <v>35</v>
      </c>
      <c r="H1401" s="5" t="s">
        <v>1386</v>
      </c>
      <c r="I1401" s="5"/>
      <c r="J1401" s="7" t="str">
        <f t="shared" si="286"/>
        <v>Chain et al. 2005. Infect Immun. 73:8353-61</v>
      </c>
      <c r="K1401" s="8" t="str">
        <f t="shared" si="287"/>
        <v>Brucella abortus 2308; accesion number NC_007618</v>
      </c>
      <c r="L1401" s="3"/>
      <c r="M1401" s="3"/>
      <c r="N1401" s="3"/>
      <c r="O1401" s="3"/>
      <c r="P1401" s="3"/>
      <c r="Q1401" s="3"/>
      <c r="R1401" s="3"/>
      <c r="S1401" s="3"/>
      <c r="T1401" s="3"/>
      <c r="U1401" s="3"/>
      <c r="V1401" s="3"/>
      <c r="W1401" s="3"/>
      <c r="X1401" s="3"/>
      <c r="Y1401" s="3"/>
      <c r="Z1401" s="3"/>
    </row>
    <row r="1402" ht="30.0" customHeight="1">
      <c r="A1402" s="5" t="s">
        <v>4508</v>
      </c>
      <c r="B1402" s="5" t="s">
        <v>4508</v>
      </c>
      <c r="C1402" s="5" t="s">
        <v>4509</v>
      </c>
      <c r="D1402" s="6"/>
      <c r="E1402" s="5">
        <v>1410703.0</v>
      </c>
      <c r="F1402" s="5">
        <v>1411107.0</v>
      </c>
      <c r="G1402" s="5" t="s">
        <v>35</v>
      </c>
      <c r="H1402" s="5" t="s">
        <v>2012</v>
      </c>
      <c r="I1402" s="5"/>
      <c r="J1402" s="7" t="str">
        <f t="shared" si="286"/>
        <v>Chain et al. 2005. Infect Immun. 73:8353-61</v>
      </c>
      <c r="K1402" s="8" t="str">
        <f t="shared" si="287"/>
        <v>Brucella abortus 2308; accesion number NC_007618</v>
      </c>
      <c r="L1402" s="3"/>
      <c r="M1402" s="3"/>
      <c r="N1402" s="3"/>
      <c r="O1402" s="3"/>
      <c r="P1402" s="3"/>
      <c r="Q1402" s="3"/>
      <c r="R1402" s="3"/>
      <c r="S1402" s="3"/>
      <c r="T1402" s="3"/>
      <c r="U1402" s="3"/>
      <c r="V1402" s="3"/>
      <c r="W1402" s="3"/>
      <c r="X1402" s="3"/>
      <c r="Y1402" s="3"/>
      <c r="Z1402" s="3"/>
    </row>
    <row r="1403" ht="30.0" customHeight="1">
      <c r="A1403" s="5" t="s">
        <v>4510</v>
      </c>
      <c r="B1403" s="5" t="s">
        <v>4510</v>
      </c>
      <c r="C1403" s="5" t="s">
        <v>4511</v>
      </c>
      <c r="D1403" s="6"/>
      <c r="E1403" s="5">
        <v>1411411.0</v>
      </c>
      <c r="F1403" s="5">
        <v>1412244.0</v>
      </c>
      <c r="G1403" s="5"/>
      <c r="H1403" s="5" t="s">
        <v>4237</v>
      </c>
      <c r="I1403" s="5"/>
      <c r="J1403" s="7" t="str">
        <f t="shared" si="286"/>
        <v>Chain et al. 2005. Infect Immun. 73:8353-61</v>
      </c>
      <c r="K1403" s="8" t="str">
        <f t="shared" si="287"/>
        <v>Brucella abortus 2308; accesion number NC_007618</v>
      </c>
      <c r="L1403" s="3"/>
      <c r="M1403" s="3"/>
      <c r="N1403" s="3"/>
      <c r="O1403" s="3"/>
      <c r="P1403" s="3"/>
      <c r="Q1403" s="3"/>
      <c r="R1403" s="3"/>
      <c r="S1403" s="3"/>
      <c r="T1403" s="3"/>
      <c r="U1403" s="3"/>
      <c r="V1403" s="3"/>
      <c r="W1403" s="3"/>
      <c r="X1403" s="3"/>
      <c r="Y1403" s="3"/>
      <c r="Z1403" s="3"/>
    </row>
    <row r="1404" ht="30.0" customHeight="1">
      <c r="A1404" s="5" t="s">
        <v>4512</v>
      </c>
      <c r="B1404" s="5" t="s">
        <v>4512</v>
      </c>
      <c r="C1404" s="5" t="s">
        <v>4513</v>
      </c>
      <c r="D1404" s="6"/>
      <c r="E1404" s="5">
        <v>1412365.0</v>
      </c>
      <c r="F1404" s="5">
        <v>1413597.0</v>
      </c>
      <c r="G1404" s="5"/>
      <c r="H1404" s="5" t="s">
        <v>4514</v>
      </c>
      <c r="I1404" s="5"/>
      <c r="J1404" s="7" t="str">
        <f t="shared" si="286"/>
        <v>Chain et al. 2005. Infect Immun. 73:8353-61</v>
      </c>
      <c r="K1404" s="8" t="str">
        <f t="shared" si="287"/>
        <v>Brucella abortus 2308; accesion number NC_007618</v>
      </c>
      <c r="L1404" s="3"/>
      <c r="M1404" s="3"/>
      <c r="N1404" s="3"/>
      <c r="O1404" s="3"/>
      <c r="P1404" s="3"/>
      <c r="Q1404" s="3"/>
      <c r="R1404" s="3"/>
      <c r="S1404" s="3"/>
      <c r="T1404" s="3"/>
      <c r="U1404" s="3"/>
      <c r="V1404" s="3"/>
      <c r="W1404" s="3"/>
      <c r="X1404" s="3"/>
      <c r="Y1404" s="3"/>
      <c r="Z1404" s="3"/>
    </row>
    <row r="1405" ht="30.0" customHeight="1">
      <c r="A1405" s="5" t="s">
        <v>4515</v>
      </c>
      <c r="B1405" s="5" t="s">
        <v>4515</v>
      </c>
      <c r="C1405" s="5" t="s">
        <v>4516</v>
      </c>
      <c r="D1405" s="6"/>
      <c r="E1405" s="5">
        <v>1413659.0</v>
      </c>
      <c r="F1405" s="5">
        <v>1414594.0</v>
      </c>
      <c r="G1405" s="5"/>
      <c r="H1405" s="5" t="s">
        <v>4517</v>
      </c>
      <c r="I1405" s="5"/>
      <c r="J1405" s="7" t="str">
        <f t="shared" si="286"/>
        <v>Chain et al. 2005. Infect Immun. 73:8353-61</v>
      </c>
      <c r="K1405" s="8" t="str">
        <f t="shared" si="287"/>
        <v>Brucella abortus 2308; accesion number NC_007618</v>
      </c>
      <c r="L1405" s="3"/>
      <c r="M1405" s="3"/>
      <c r="N1405" s="3"/>
      <c r="O1405" s="3"/>
      <c r="P1405" s="3"/>
      <c r="Q1405" s="3"/>
      <c r="R1405" s="3"/>
      <c r="S1405" s="3"/>
      <c r="T1405" s="3"/>
      <c r="U1405" s="3"/>
      <c r="V1405" s="3"/>
      <c r="W1405" s="3"/>
      <c r="X1405" s="3"/>
      <c r="Y1405" s="3"/>
      <c r="Z1405" s="3"/>
    </row>
    <row r="1406" ht="30.0" customHeight="1">
      <c r="A1406" s="5" t="s">
        <v>4518</v>
      </c>
      <c r="B1406" s="5" t="s">
        <v>4519</v>
      </c>
      <c r="C1406" s="5" t="s">
        <v>4520</v>
      </c>
      <c r="D1406" s="6"/>
      <c r="E1406" s="5">
        <v>1415029.0</v>
      </c>
      <c r="F1406" s="5">
        <v>1415940.0</v>
      </c>
      <c r="G1406" s="5" t="s">
        <v>35</v>
      </c>
      <c r="H1406" s="5" t="s">
        <v>4521</v>
      </c>
      <c r="I1406" s="5"/>
      <c r="J1406" s="7" t="str">
        <f t="shared" si="286"/>
        <v>Chain et al. 2005. Infect Immun. 73:8353-61</v>
      </c>
      <c r="K1406" s="8" t="str">
        <f t="shared" si="287"/>
        <v>Brucella abortus 2308; accesion number NC_007618</v>
      </c>
      <c r="L1406" s="3"/>
      <c r="M1406" s="3"/>
      <c r="N1406" s="3"/>
      <c r="O1406" s="3"/>
      <c r="P1406" s="3"/>
      <c r="Q1406" s="3"/>
      <c r="R1406" s="3"/>
      <c r="S1406" s="3"/>
      <c r="T1406" s="3"/>
      <c r="U1406" s="3"/>
      <c r="V1406" s="3"/>
      <c r="W1406" s="3"/>
      <c r="X1406" s="3"/>
      <c r="Y1406" s="3"/>
      <c r="Z1406" s="3"/>
    </row>
    <row r="1407" ht="30.0" customHeight="1">
      <c r="A1407" s="5" t="s">
        <v>4522</v>
      </c>
      <c r="B1407" s="5" t="s">
        <v>4522</v>
      </c>
      <c r="C1407" s="5" t="s">
        <v>4523</v>
      </c>
      <c r="D1407" s="6"/>
      <c r="E1407" s="5">
        <v>1415986.0</v>
      </c>
      <c r="F1407" s="5">
        <v>1417011.0</v>
      </c>
      <c r="G1407" s="5" t="s">
        <v>35</v>
      </c>
      <c r="H1407" s="5" t="s">
        <v>4524</v>
      </c>
      <c r="I1407" s="5"/>
      <c r="J1407" s="8" t="str">
        <f>HYPERLINK("http://www.ncbi.nlm.nih.gov/pubmed/16113274","Haine et al; Infect Immun. 2005 Sep;73(9):5578-86.")</f>
        <v>Haine et al; Infect Immun. 2005 Sep;73(9):5578-86.</v>
      </c>
      <c r="K1407" s="3"/>
      <c r="L1407" s="3"/>
      <c r="M1407" s="3"/>
      <c r="N1407" s="3"/>
      <c r="O1407" s="3"/>
      <c r="P1407" s="3"/>
      <c r="Q1407" s="3"/>
      <c r="R1407" s="3"/>
      <c r="S1407" s="3"/>
      <c r="T1407" s="3"/>
      <c r="U1407" s="3"/>
      <c r="V1407" s="3"/>
      <c r="W1407" s="3"/>
      <c r="X1407" s="3"/>
      <c r="Y1407" s="3"/>
      <c r="Z1407" s="3"/>
    </row>
    <row r="1408" ht="30.0" customHeight="1">
      <c r="A1408" s="5" t="s">
        <v>4525</v>
      </c>
      <c r="B1408" s="5" t="s">
        <v>4525</v>
      </c>
      <c r="C1408" s="5" t="s">
        <v>4526</v>
      </c>
      <c r="D1408" s="6"/>
      <c r="E1408" s="5">
        <v>1417131.0</v>
      </c>
      <c r="F1408" s="5">
        <v>1417454.0</v>
      </c>
      <c r="G1408" s="5"/>
      <c r="H1408" s="5" t="s">
        <v>225</v>
      </c>
      <c r="I1408" s="5"/>
      <c r="J1408" s="8" t="str">
        <f>HYPERLINK("http://www.ncbi.nlm.nih.gov/pubmed/?term=20462421","Lamontagne et al. 2010. BMC Genomics. 11:300")</f>
        <v>Lamontagne et al. 2010. BMC Genomics. 11:300</v>
      </c>
      <c r="K1408" s="3"/>
      <c r="L1408" s="3"/>
      <c r="M1408" s="3"/>
      <c r="N1408" s="3"/>
      <c r="O1408" s="3"/>
      <c r="P1408" s="3"/>
      <c r="Q1408" s="3"/>
      <c r="R1408" s="3"/>
      <c r="S1408" s="3"/>
      <c r="T1408" s="3"/>
      <c r="U1408" s="3"/>
      <c r="V1408" s="3"/>
      <c r="W1408" s="3"/>
      <c r="X1408" s="3"/>
      <c r="Y1408" s="3"/>
      <c r="Z1408" s="3"/>
    </row>
    <row r="1409" ht="30.0" customHeight="1">
      <c r="A1409" s="5" t="s">
        <v>4527</v>
      </c>
      <c r="B1409" s="5" t="s">
        <v>4527</v>
      </c>
      <c r="C1409" s="5" t="s">
        <v>4528</v>
      </c>
      <c r="D1409" s="6"/>
      <c r="E1409" s="5">
        <v>1417509.0</v>
      </c>
      <c r="F1409" s="5">
        <v>1418834.0</v>
      </c>
      <c r="G1409" s="5" t="s">
        <v>35</v>
      </c>
      <c r="H1409" s="5" t="s">
        <v>4529</v>
      </c>
      <c r="I1409" s="5"/>
      <c r="J1409" s="7" t="str">
        <f t="shared" ref="J1409:J1412" si="288">HYPERLINK("http://www.ncbi.nlm.nih.gov/pubmed/?term=16299333","Chain et al. 2005. Infect Immun. 73:8353-61")</f>
        <v>Chain et al. 2005. Infect Immun. 73:8353-61</v>
      </c>
      <c r="K1409" s="8" t="str">
        <f t="shared" ref="K1409:K1412" si="289">HYPERLINK("http://www.ncbi.nlm.nih.gov/nuccore/NC_007618","Brucella abortus 2308; accesion number NC_007618")</f>
        <v>Brucella abortus 2308; accesion number NC_007618</v>
      </c>
      <c r="L1409" s="3"/>
      <c r="M1409" s="3"/>
      <c r="N1409" s="3"/>
      <c r="O1409" s="3"/>
      <c r="P1409" s="3"/>
      <c r="Q1409" s="3"/>
      <c r="R1409" s="3"/>
      <c r="S1409" s="3"/>
      <c r="T1409" s="3"/>
      <c r="U1409" s="3"/>
      <c r="V1409" s="3"/>
      <c r="W1409" s="3"/>
      <c r="X1409" s="3"/>
      <c r="Y1409" s="3"/>
      <c r="Z1409" s="3"/>
    </row>
    <row r="1410" ht="30.0" customHeight="1">
      <c r="A1410" s="5" t="s">
        <v>4530</v>
      </c>
      <c r="B1410" s="5" t="s">
        <v>4530</v>
      </c>
      <c r="C1410" s="5" t="s">
        <v>4531</v>
      </c>
      <c r="D1410" s="6"/>
      <c r="E1410" s="5">
        <v>1418842.0</v>
      </c>
      <c r="F1410" s="5">
        <v>1419096.0</v>
      </c>
      <c r="G1410" s="5"/>
      <c r="H1410" s="5" t="s">
        <v>52</v>
      </c>
      <c r="I1410" s="5"/>
      <c r="J1410" s="7" t="str">
        <f t="shared" si="288"/>
        <v>Chain et al. 2005. Infect Immun. 73:8353-61</v>
      </c>
      <c r="K1410" s="8" t="str">
        <f t="shared" si="289"/>
        <v>Brucella abortus 2308; accesion number NC_007618</v>
      </c>
      <c r="L1410" s="3"/>
      <c r="M1410" s="3"/>
      <c r="N1410" s="3"/>
      <c r="O1410" s="3"/>
      <c r="P1410" s="3"/>
      <c r="Q1410" s="3"/>
      <c r="R1410" s="3"/>
      <c r="S1410" s="3"/>
      <c r="T1410" s="3"/>
      <c r="U1410" s="3"/>
      <c r="V1410" s="3"/>
      <c r="W1410" s="3"/>
      <c r="X1410" s="3"/>
      <c r="Y1410" s="3"/>
      <c r="Z1410" s="3"/>
    </row>
    <row r="1411" ht="30.0" customHeight="1">
      <c r="A1411" s="5" t="s">
        <v>4532</v>
      </c>
      <c r="B1411" s="5" t="s">
        <v>4532</v>
      </c>
      <c r="C1411" s="5" t="s">
        <v>4533</v>
      </c>
      <c r="D1411" s="6"/>
      <c r="E1411" s="5">
        <v>1419270.0</v>
      </c>
      <c r="F1411" s="5">
        <v>1419935.0</v>
      </c>
      <c r="G1411" s="5" t="s">
        <v>35</v>
      </c>
      <c r="H1411" s="5" t="s">
        <v>4534</v>
      </c>
      <c r="I1411" s="5" t="s">
        <v>4535</v>
      </c>
      <c r="J1411" s="7" t="str">
        <f t="shared" si="288"/>
        <v>Chain et al. 2005. Infect Immun. 73:8353-61</v>
      </c>
      <c r="K1411" s="8" t="str">
        <f t="shared" si="289"/>
        <v>Brucella abortus 2308; accesion number NC_007618</v>
      </c>
      <c r="L1411" s="3"/>
      <c r="M1411" s="3"/>
      <c r="N1411" s="3"/>
      <c r="O1411" s="3"/>
      <c r="P1411" s="3"/>
      <c r="Q1411" s="3"/>
      <c r="R1411" s="3"/>
      <c r="S1411" s="3"/>
      <c r="T1411" s="3"/>
      <c r="U1411" s="3"/>
      <c r="V1411" s="3"/>
      <c r="W1411" s="3"/>
      <c r="X1411" s="3"/>
      <c r="Y1411" s="3"/>
      <c r="Z1411" s="3"/>
    </row>
    <row r="1412" ht="30.0" customHeight="1">
      <c r="A1412" s="5" t="s">
        <v>4536</v>
      </c>
      <c r="B1412" s="5" t="s">
        <v>4536</v>
      </c>
      <c r="C1412" s="5" t="s">
        <v>4537</v>
      </c>
      <c r="D1412" s="6"/>
      <c r="E1412" s="5">
        <v>1420109.0</v>
      </c>
      <c r="F1412" s="5">
        <v>1421758.0</v>
      </c>
      <c r="G1412" s="5" t="s">
        <v>35</v>
      </c>
      <c r="H1412" s="5" t="s">
        <v>4538</v>
      </c>
      <c r="I1412" s="5" t="s">
        <v>4539</v>
      </c>
      <c r="J1412" s="7" t="str">
        <f t="shared" si="288"/>
        <v>Chain et al. 2005. Infect Immun. 73:8353-61</v>
      </c>
      <c r="K1412" s="8" t="str">
        <f t="shared" si="289"/>
        <v>Brucella abortus 2308; accesion number NC_007618</v>
      </c>
      <c r="L1412" s="3"/>
      <c r="M1412" s="3"/>
      <c r="N1412" s="3"/>
      <c r="O1412" s="3"/>
      <c r="P1412" s="3"/>
      <c r="Q1412" s="3"/>
      <c r="R1412" s="3"/>
      <c r="S1412" s="3"/>
      <c r="T1412" s="3"/>
      <c r="U1412" s="3"/>
      <c r="V1412" s="3"/>
      <c r="W1412" s="3"/>
      <c r="X1412" s="3"/>
      <c r="Y1412" s="3"/>
      <c r="Z1412" s="3"/>
    </row>
    <row r="1413" ht="30.0" customHeight="1">
      <c r="A1413" s="5" t="s">
        <v>4540</v>
      </c>
      <c r="B1413" s="5" t="s">
        <v>4540</v>
      </c>
      <c r="C1413" s="5" t="s">
        <v>4541</v>
      </c>
      <c r="D1413" s="6"/>
      <c r="E1413" s="5">
        <v>1421838.0</v>
      </c>
      <c r="F1413" s="5">
        <v>1422017.0</v>
      </c>
      <c r="G1413" s="5" t="s">
        <v>35</v>
      </c>
      <c r="H1413" s="5" t="s">
        <v>225</v>
      </c>
      <c r="I1413" s="5"/>
      <c r="J1413" s="8" t="str">
        <f>HYPERLINK("http://www.ncbi.nlm.nih.gov/pubmed/?term=20462421","Lamontagne et al. 2010. BMC Genomics. 11:300")</f>
        <v>Lamontagne et al. 2010. BMC Genomics. 11:300</v>
      </c>
      <c r="K1413" s="3"/>
      <c r="L1413" s="3"/>
      <c r="M1413" s="3"/>
      <c r="N1413" s="3"/>
      <c r="O1413" s="3"/>
      <c r="P1413" s="3"/>
      <c r="Q1413" s="3"/>
      <c r="R1413" s="3"/>
      <c r="S1413" s="3"/>
      <c r="T1413" s="3"/>
      <c r="U1413" s="3"/>
      <c r="V1413" s="3"/>
      <c r="W1413" s="3"/>
      <c r="X1413" s="3"/>
      <c r="Y1413" s="3"/>
      <c r="Z1413" s="3"/>
    </row>
    <row r="1414" ht="30.0" customHeight="1">
      <c r="A1414" s="5" t="s">
        <v>4542</v>
      </c>
      <c r="B1414" s="5" t="s">
        <v>4542</v>
      </c>
      <c r="C1414" s="5" t="s">
        <v>4543</v>
      </c>
      <c r="D1414" s="6"/>
      <c r="E1414" s="5">
        <v>1422254.0</v>
      </c>
      <c r="F1414" s="5">
        <v>1423198.0</v>
      </c>
      <c r="G1414" s="5"/>
      <c r="H1414" s="5" t="s">
        <v>211</v>
      </c>
      <c r="I1414" s="5"/>
      <c r="J1414" s="7" t="str">
        <f>HYPERLINK("http://www.ncbi.nlm.nih.gov/pubmed/?term=16299333","Chain et al. 2005. Infect Immun. 73:8353-61")</f>
        <v>Chain et al. 2005. Infect Immun. 73:8353-61</v>
      </c>
      <c r="K1414" s="8" t="str">
        <f>HYPERLINK("http://www.ncbi.nlm.nih.gov/nuccore/NC_007618","Brucella abortus 2308; accesion number NC_007618")</f>
        <v>Brucella abortus 2308; accesion number NC_007618</v>
      </c>
      <c r="L1414" s="3"/>
      <c r="M1414" s="3"/>
      <c r="N1414" s="3"/>
      <c r="O1414" s="3"/>
      <c r="P1414" s="3"/>
      <c r="Q1414" s="3"/>
      <c r="R1414" s="3"/>
      <c r="S1414" s="3"/>
      <c r="T1414" s="3"/>
      <c r="U1414" s="3"/>
      <c r="V1414" s="3"/>
      <c r="W1414" s="3"/>
      <c r="X1414" s="3"/>
      <c r="Y1414" s="3"/>
      <c r="Z1414" s="3"/>
    </row>
    <row r="1415" ht="30.0" customHeight="1">
      <c r="A1415" s="5" t="s">
        <v>4544</v>
      </c>
      <c r="B1415" s="5" t="s">
        <v>4544</v>
      </c>
      <c r="C1415" s="5" t="s">
        <v>4545</v>
      </c>
      <c r="D1415" s="6" t="s">
        <v>59</v>
      </c>
      <c r="E1415" s="5">
        <v>1423237.0</v>
      </c>
      <c r="F1415" s="5">
        <v>1423901.0</v>
      </c>
      <c r="G1415" s="5"/>
      <c r="H1415" s="5"/>
      <c r="I1415" s="5" t="s">
        <v>4546</v>
      </c>
      <c r="J1415" s="12" t="s">
        <v>81</v>
      </c>
      <c r="K1415" s="13" t="s">
        <v>154</v>
      </c>
      <c r="L1415" s="3"/>
      <c r="M1415" s="3"/>
      <c r="N1415" s="3"/>
      <c r="O1415" s="3"/>
      <c r="P1415" s="3"/>
      <c r="Q1415" s="3"/>
      <c r="R1415" s="3"/>
      <c r="S1415" s="3"/>
      <c r="T1415" s="3"/>
      <c r="U1415" s="3"/>
      <c r="V1415" s="3"/>
      <c r="W1415" s="3"/>
      <c r="X1415" s="3"/>
      <c r="Y1415" s="3"/>
      <c r="Z1415" s="3"/>
    </row>
    <row r="1416" ht="30.0" customHeight="1">
      <c r="A1416" s="5" t="s">
        <v>4547</v>
      </c>
      <c r="B1416" s="5" t="s">
        <v>4547</v>
      </c>
      <c r="C1416" s="5" t="s">
        <v>4548</v>
      </c>
      <c r="D1416" s="6" t="s">
        <v>59</v>
      </c>
      <c r="E1416" s="5">
        <v>1423995.0</v>
      </c>
      <c r="F1416" s="5">
        <v>1424685.0</v>
      </c>
      <c r="G1416" s="5" t="s">
        <v>35</v>
      </c>
      <c r="H1416" s="5"/>
      <c r="I1416" s="5" t="s">
        <v>4549</v>
      </c>
      <c r="J1416" s="12" t="s">
        <v>81</v>
      </c>
      <c r="K1416" s="13" t="s">
        <v>154</v>
      </c>
      <c r="L1416" s="3"/>
      <c r="M1416" s="3"/>
      <c r="N1416" s="3"/>
      <c r="O1416" s="3"/>
      <c r="P1416" s="3"/>
      <c r="Q1416" s="3"/>
      <c r="R1416" s="3"/>
      <c r="S1416" s="3"/>
      <c r="T1416" s="3"/>
      <c r="U1416" s="3"/>
      <c r="V1416" s="3"/>
      <c r="W1416" s="3"/>
      <c r="X1416" s="3"/>
      <c r="Y1416" s="3"/>
      <c r="Z1416" s="3"/>
    </row>
    <row r="1417" ht="30.0" customHeight="1">
      <c r="A1417" s="5" t="s">
        <v>4550</v>
      </c>
      <c r="B1417" s="5" t="s">
        <v>4550</v>
      </c>
      <c r="C1417" s="5" t="s">
        <v>4551</v>
      </c>
      <c r="D1417" s="6"/>
      <c r="E1417" s="5">
        <v>1425066.0</v>
      </c>
      <c r="F1417" s="5">
        <v>1426283.0</v>
      </c>
      <c r="G1417" s="5"/>
      <c r="H1417" s="5" t="s">
        <v>4552</v>
      </c>
      <c r="I1417" s="5"/>
      <c r="J1417" s="7" t="str">
        <f t="shared" ref="J1417:J1420" si="290">HYPERLINK("http://www.ncbi.nlm.nih.gov/pubmed/?term=16299333","Chain et al. 2005. Infect Immun. 73:8353-61")</f>
        <v>Chain et al. 2005. Infect Immun. 73:8353-61</v>
      </c>
      <c r="K1417" s="8" t="str">
        <f t="shared" ref="K1417:K1420" si="291">HYPERLINK("http://www.ncbi.nlm.nih.gov/nuccore/NC_007618","Brucella abortus 2308; accesion number NC_007618")</f>
        <v>Brucella abortus 2308; accesion number NC_007618</v>
      </c>
      <c r="L1417" s="3"/>
      <c r="M1417" s="3"/>
      <c r="N1417" s="3"/>
      <c r="O1417" s="3"/>
      <c r="P1417" s="3"/>
      <c r="Q1417" s="3"/>
      <c r="R1417" s="3"/>
      <c r="S1417" s="3"/>
      <c r="T1417" s="3"/>
      <c r="U1417" s="3"/>
      <c r="V1417" s="3"/>
      <c r="W1417" s="3"/>
      <c r="X1417" s="3"/>
      <c r="Y1417" s="3"/>
      <c r="Z1417" s="3"/>
    </row>
    <row r="1418" ht="30.0" customHeight="1">
      <c r="A1418" s="5" t="s">
        <v>4553</v>
      </c>
      <c r="B1418" s="5" t="s">
        <v>4553</v>
      </c>
      <c r="C1418" s="5" t="s">
        <v>4554</v>
      </c>
      <c r="D1418" s="6"/>
      <c r="E1418" s="5">
        <v>1426317.0</v>
      </c>
      <c r="F1418" s="5">
        <v>1427435.0</v>
      </c>
      <c r="G1418" s="5"/>
      <c r="H1418" s="5" t="s">
        <v>4555</v>
      </c>
      <c r="I1418" s="5"/>
      <c r="J1418" s="7" t="str">
        <f t="shared" si="290"/>
        <v>Chain et al. 2005. Infect Immun. 73:8353-61</v>
      </c>
      <c r="K1418" s="8" t="str">
        <f t="shared" si="291"/>
        <v>Brucella abortus 2308; accesion number NC_007618</v>
      </c>
      <c r="L1418" s="3"/>
      <c r="M1418" s="3"/>
      <c r="N1418" s="3"/>
      <c r="O1418" s="3"/>
      <c r="P1418" s="3"/>
      <c r="Q1418" s="3"/>
      <c r="R1418" s="3"/>
      <c r="S1418" s="3"/>
      <c r="T1418" s="3"/>
      <c r="U1418" s="3"/>
      <c r="V1418" s="3"/>
      <c r="W1418" s="3"/>
      <c r="X1418" s="3"/>
      <c r="Y1418" s="3"/>
      <c r="Z1418" s="3"/>
    </row>
    <row r="1419" ht="30.0" customHeight="1">
      <c r="A1419" s="5" t="s">
        <v>4556</v>
      </c>
      <c r="B1419" s="5" t="s">
        <v>4556</v>
      </c>
      <c r="C1419" s="5" t="s">
        <v>4557</v>
      </c>
      <c r="D1419" s="6"/>
      <c r="E1419" s="5">
        <v>1427438.0</v>
      </c>
      <c r="F1419" s="5">
        <v>1427659.0</v>
      </c>
      <c r="G1419" s="5" t="s">
        <v>35</v>
      </c>
      <c r="H1419" s="5" t="s">
        <v>4558</v>
      </c>
      <c r="I1419" s="5"/>
      <c r="J1419" s="7" t="str">
        <f t="shared" si="290"/>
        <v>Chain et al. 2005. Infect Immun. 73:8353-61</v>
      </c>
      <c r="K1419" s="8" t="str">
        <f t="shared" si="291"/>
        <v>Brucella abortus 2308; accesion number NC_007618</v>
      </c>
      <c r="L1419" s="3"/>
      <c r="M1419" s="3"/>
      <c r="N1419" s="3"/>
      <c r="O1419" s="3"/>
      <c r="P1419" s="3"/>
      <c r="Q1419" s="3"/>
      <c r="R1419" s="3"/>
      <c r="S1419" s="3"/>
      <c r="T1419" s="3"/>
      <c r="U1419" s="3"/>
      <c r="V1419" s="3"/>
      <c r="W1419" s="3"/>
      <c r="X1419" s="3"/>
      <c r="Y1419" s="3"/>
      <c r="Z1419" s="3"/>
    </row>
    <row r="1420" ht="30.0" customHeight="1">
      <c r="A1420" s="5" t="s">
        <v>4559</v>
      </c>
      <c r="B1420" s="5" t="s">
        <v>4559</v>
      </c>
      <c r="C1420" s="5" t="s">
        <v>4560</v>
      </c>
      <c r="D1420" s="6"/>
      <c r="E1420" s="5">
        <v>1427797.0</v>
      </c>
      <c r="F1420" s="5">
        <v>1428426.0</v>
      </c>
      <c r="G1420" s="5"/>
      <c r="H1420" s="5" t="s">
        <v>4561</v>
      </c>
      <c r="I1420" s="5"/>
      <c r="J1420" s="7" t="str">
        <f t="shared" si="290"/>
        <v>Chain et al. 2005. Infect Immun. 73:8353-61</v>
      </c>
      <c r="K1420" s="8" t="str">
        <f t="shared" si="291"/>
        <v>Brucella abortus 2308; accesion number NC_007618</v>
      </c>
      <c r="L1420" s="3"/>
      <c r="M1420" s="3"/>
      <c r="N1420" s="3"/>
      <c r="O1420" s="3"/>
      <c r="P1420" s="3"/>
      <c r="Q1420" s="3"/>
      <c r="R1420" s="3"/>
      <c r="S1420" s="3"/>
      <c r="T1420" s="3"/>
      <c r="U1420" s="3"/>
      <c r="V1420" s="3"/>
      <c r="W1420" s="3"/>
      <c r="X1420" s="3"/>
      <c r="Y1420" s="3"/>
      <c r="Z1420" s="3"/>
    </row>
    <row r="1421" ht="30.0" customHeight="1">
      <c r="A1421" s="5" t="s">
        <v>4562</v>
      </c>
      <c r="B1421" s="5" t="s">
        <v>4562</v>
      </c>
      <c r="C1421" s="5" t="s">
        <v>4563</v>
      </c>
      <c r="D1421" s="6"/>
      <c r="E1421" s="5">
        <v>1428423.0</v>
      </c>
      <c r="F1421" s="5">
        <v>1429484.0</v>
      </c>
      <c r="G1421" s="5" t="s">
        <v>35</v>
      </c>
      <c r="H1421" s="5" t="s">
        <v>225</v>
      </c>
      <c r="I1421" s="5"/>
      <c r="J1421" s="8" t="str">
        <f t="shared" ref="J1421:J1422" si="292">HYPERLINK("http://www.ncbi.nlm.nih.gov/pubmed/?term=20462421","Lamontagne et al. 2010. BMC Genomics. 11:300")</f>
        <v>Lamontagne et al. 2010. BMC Genomics. 11:300</v>
      </c>
      <c r="K1421" s="9"/>
      <c r="L1421" s="3"/>
      <c r="M1421" s="3"/>
      <c r="N1421" s="3"/>
      <c r="O1421" s="3"/>
      <c r="P1421" s="3"/>
      <c r="Q1421" s="3"/>
      <c r="R1421" s="3"/>
      <c r="S1421" s="3"/>
      <c r="T1421" s="3"/>
      <c r="U1421" s="3"/>
      <c r="V1421" s="3"/>
      <c r="W1421" s="3"/>
      <c r="X1421" s="3"/>
      <c r="Y1421" s="3"/>
      <c r="Z1421" s="3"/>
    </row>
    <row r="1422" ht="30.0" customHeight="1">
      <c r="A1422" s="5" t="s">
        <v>4564</v>
      </c>
      <c r="B1422" s="5" t="s">
        <v>4564</v>
      </c>
      <c r="C1422" s="5" t="s">
        <v>4565</v>
      </c>
      <c r="D1422" s="6"/>
      <c r="E1422" s="5">
        <v>1429831.0</v>
      </c>
      <c r="F1422" s="5">
        <v>1430097.0</v>
      </c>
      <c r="G1422" s="5"/>
      <c r="H1422" s="5" t="s">
        <v>225</v>
      </c>
      <c r="I1422" s="5"/>
      <c r="J1422" s="8" t="str">
        <f t="shared" si="292"/>
        <v>Lamontagne et al. 2010. BMC Genomics. 11:300</v>
      </c>
      <c r="K1422" s="9"/>
      <c r="L1422" s="5"/>
      <c r="M1422" s="3"/>
      <c r="N1422" s="3"/>
      <c r="O1422" s="3"/>
      <c r="P1422" s="3"/>
      <c r="Q1422" s="3"/>
      <c r="R1422" s="3"/>
      <c r="S1422" s="3"/>
      <c r="T1422" s="3"/>
      <c r="U1422" s="3"/>
      <c r="V1422" s="3"/>
      <c r="W1422" s="3"/>
      <c r="X1422" s="3"/>
      <c r="Y1422" s="3"/>
      <c r="Z1422" s="3"/>
    </row>
    <row r="1423" ht="30.0" customHeight="1">
      <c r="A1423" s="5" t="s">
        <v>4566</v>
      </c>
      <c r="B1423" s="5" t="s">
        <v>4566</v>
      </c>
      <c r="C1423" s="5" t="s">
        <v>4567</v>
      </c>
      <c r="D1423" s="6"/>
      <c r="E1423" s="5">
        <v>1430053.0</v>
      </c>
      <c r="F1423" s="5">
        <v>1430232.0</v>
      </c>
      <c r="G1423" s="5" t="s">
        <v>35</v>
      </c>
      <c r="H1423" s="5" t="s">
        <v>52</v>
      </c>
      <c r="I1423" s="5"/>
      <c r="J1423" s="7" t="str">
        <f>HYPERLINK("http://www.ncbi.nlm.nih.gov/pubmed/?term=16299333","Chain et al. 2005. Infect Immun. 73:8353-61")</f>
        <v>Chain et al. 2005. Infect Immun. 73:8353-61</v>
      </c>
      <c r="K1423" s="8" t="str">
        <f>HYPERLINK("http://www.ncbi.nlm.nih.gov/nuccore/NC_007618","Brucella abortus 2308; accesion number NC_007618")</f>
        <v>Brucella abortus 2308; accesion number NC_007618</v>
      </c>
      <c r="L1423" s="3"/>
      <c r="M1423" s="3"/>
      <c r="N1423" s="3"/>
      <c r="O1423" s="3"/>
      <c r="P1423" s="3"/>
      <c r="Q1423" s="3"/>
      <c r="R1423" s="3"/>
      <c r="S1423" s="3"/>
      <c r="T1423" s="3"/>
      <c r="U1423" s="3"/>
      <c r="V1423" s="3"/>
      <c r="W1423" s="3"/>
      <c r="X1423" s="3"/>
      <c r="Y1423" s="3"/>
      <c r="Z1423" s="3"/>
    </row>
    <row r="1424" ht="30.0" customHeight="1">
      <c r="A1424" s="5" t="s">
        <v>4568</v>
      </c>
      <c r="B1424" s="5" t="s">
        <v>4568</v>
      </c>
      <c r="C1424" s="5" t="s">
        <v>4569</v>
      </c>
      <c r="D1424" s="6"/>
      <c r="E1424" s="5">
        <v>1430295.0</v>
      </c>
      <c r="F1424" s="5">
        <v>1431296.0</v>
      </c>
      <c r="G1424" s="5" t="s">
        <v>35</v>
      </c>
      <c r="H1424" s="5" t="s">
        <v>4570</v>
      </c>
      <c r="I1424" s="5" t="s">
        <v>4571</v>
      </c>
      <c r="J1424" s="11" t="str">
        <f>HYPERLINK("http://www.ncbi.nlm.nih.gov/pubmed/17088355","Delpino et al. 2007. Infect Immun. 75(1):299-305")</f>
        <v>Delpino et al. 2007. Infect Immun. 75(1):299-305</v>
      </c>
      <c r="K1424" s="3"/>
      <c r="L1424" s="9"/>
      <c r="M1424" s="3"/>
      <c r="N1424" s="3"/>
      <c r="O1424" s="3"/>
      <c r="P1424" s="3"/>
      <c r="Q1424" s="3"/>
      <c r="R1424" s="3"/>
      <c r="S1424" s="3"/>
      <c r="T1424" s="3"/>
      <c r="U1424" s="3"/>
      <c r="V1424" s="3"/>
      <c r="W1424" s="3"/>
      <c r="X1424" s="3"/>
      <c r="Y1424" s="3"/>
      <c r="Z1424" s="3"/>
    </row>
    <row r="1425" ht="30.0" customHeight="1">
      <c r="A1425" s="5" t="s">
        <v>4572</v>
      </c>
      <c r="B1425" s="5" t="s">
        <v>4572</v>
      </c>
      <c r="C1425" s="5" t="s">
        <v>4573</v>
      </c>
      <c r="D1425" s="6"/>
      <c r="E1425" s="5">
        <v>1431674.0</v>
      </c>
      <c r="F1425" s="5">
        <v>1432477.0</v>
      </c>
      <c r="G1425" s="5"/>
      <c r="H1425" s="5" t="s">
        <v>225</v>
      </c>
      <c r="I1425" s="5"/>
      <c r="J1425" s="8" t="str">
        <f>HYPERLINK("http://www.ncbi.nlm.nih.gov/pubmed/?term=20462421","Lamontagne et al. 2010. BMC Genomics. 11:300")</f>
        <v>Lamontagne et al. 2010. BMC Genomics. 11:300</v>
      </c>
      <c r="K1425" s="9"/>
      <c r="L1425" s="3"/>
      <c r="M1425" s="3"/>
      <c r="N1425" s="3"/>
      <c r="O1425" s="3"/>
      <c r="P1425" s="3"/>
      <c r="Q1425" s="3"/>
      <c r="R1425" s="3"/>
      <c r="S1425" s="3"/>
      <c r="T1425" s="3"/>
      <c r="U1425" s="3"/>
      <c r="V1425" s="3"/>
      <c r="W1425" s="3"/>
      <c r="X1425" s="3"/>
      <c r="Y1425" s="3"/>
      <c r="Z1425" s="3"/>
    </row>
    <row r="1426" ht="30.0" customHeight="1">
      <c r="A1426" s="5" t="s">
        <v>4574</v>
      </c>
      <c r="B1426" s="5" t="s">
        <v>4574</v>
      </c>
      <c r="C1426" s="5" t="s">
        <v>4575</v>
      </c>
      <c r="D1426" s="6"/>
      <c r="E1426" s="5">
        <v>1433323.0</v>
      </c>
      <c r="F1426" s="5">
        <v>1433550.0</v>
      </c>
      <c r="G1426" s="5" t="s">
        <v>35</v>
      </c>
      <c r="H1426" s="5" t="s">
        <v>52</v>
      </c>
      <c r="I1426" s="5"/>
      <c r="J1426" s="7" t="str">
        <f t="shared" ref="J1426:J1427" si="293">HYPERLINK("http://www.ncbi.nlm.nih.gov/pubmed/?term=16299333","Chain et al. 2005. Infect Immun. 73:8353-61")</f>
        <v>Chain et al. 2005. Infect Immun. 73:8353-61</v>
      </c>
      <c r="K1426" s="8" t="str">
        <f t="shared" ref="K1426:K1427" si="294">HYPERLINK("http://www.ncbi.nlm.nih.gov/nuccore/NC_007618","Brucella abortus 2308; accesion number NC_007618")</f>
        <v>Brucella abortus 2308; accesion number NC_007618</v>
      </c>
      <c r="L1426" s="3"/>
      <c r="M1426" s="3"/>
      <c r="N1426" s="3"/>
      <c r="O1426" s="3"/>
      <c r="P1426" s="3"/>
      <c r="Q1426" s="3"/>
      <c r="R1426" s="3"/>
      <c r="S1426" s="3"/>
      <c r="T1426" s="3"/>
      <c r="U1426" s="3"/>
      <c r="V1426" s="3"/>
      <c r="W1426" s="3"/>
      <c r="X1426" s="3"/>
      <c r="Y1426" s="3"/>
      <c r="Z1426" s="3"/>
    </row>
    <row r="1427" ht="30.0" customHeight="1">
      <c r="A1427" s="5" t="s">
        <v>4576</v>
      </c>
      <c r="B1427" s="5" t="s">
        <v>4576</v>
      </c>
      <c r="C1427" s="5" t="s">
        <v>4577</v>
      </c>
      <c r="D1427" s="6"/>
      <c r="E1427" s="5">
        <v>1433677.0</v>
      </c>
      <c r="F1427" s="5">
        <v>1434030.0</v>
      </c>
      <c r="G1427" s="5"/>
      <c r="H1427" s="5" t="s">
        <v>52</v>
      </c>
      <c r="I1427" s="5"/>
      <c r="J1427" s="7" t="str">
        <f t="shared" si="293"/>
        <v>Chain et al. 2005. Infect Immun. 73:8353-61</v>
      </c>
      <c r="K1427" s="8" t="str">
        <f t="shared" si="294"/>
        <v>Brucella abortus 2308; accesion number NC_007618</v>
      </c>
      <c r="L1427" s="3"/>
      <c r="M1427" s="3"/>
      <c r="N1427" s="3"/>
      <c r="O1427" s="3"/>
      <c r="P1427" s="3"/>
      <c r="Q1427" s="3"/>
      <c r="R1427" s="3"/>
      <c r="S1427" s="3"/>
      <c r="T1427" s="3"/>
      <c r="U1427" s="3"/>
      <c r="V1427" s="3"/>
      <c r="W1427" s="3"/>
      <c r="X1427" s="3"/>
      <c r="Y1427" s="3"/>
      <c r="Z1427" s="3"/>
    </row>
    <row r="1428" ht="30.0" customHeight="1">
      <c r="A1428" s="5" t="s">
        <v>4578</v>
      </c>
      <c r="B1428" s="5" t="s">
        <v>4579</v>
      </c>
      <c r="C1428" s="5" t="s">
        <v>4580</v>
      </c>
      <c r="D1428" s="6"/>
      <c r="E1428" s="5">
        <v>1434191.0</v>
      </c>
      <c r="F1428" s="5">
        <v>1434763.0</v>
      </c>
      <c r="G1428" s="5" t="s">
        <v>35</v>
      </c>
      <c r="H1428" s="5" t="s">
        <v>4581</v>
      </c>
      <c r="I1428" s="5" t="s">
        <v>4582</v>
      </c>
      <c r="J1428" s="11" t="str">
        <f>HYPERLINK("http://www.ncbi.nlm.nih.gov/pubmed/24119283","Dohmer et al. 2014. Cell Microbiol. 16(3):396-410")</f>
        <v>Dohmer et al. 2014. Cell Microbiol. 16(3):396-410</v>
      </c>
      <c r="K1428" s="3"/>
      <c r="L1428" s="9"/>
      <c r="M1428" s="3"/>
      <c r="N1428" s="3"/>
      <c r="O1428" s="3"/>
      <c r="P1428" s="3"/>
      <c r="Q1428" s="3"/>
      <c r="R1428" s="3"/>
      <c r="S1428" s="3"/>
      <c r="T1428" s="3"/>
      <c r="U1428" s="3"/>
      <c r="V1428" s="3"/>
      <c r="W1428" s="3"/>
      <c r="X1428" s="3"/>
      <c r="Y1428" s="3"/>
      <c r="Z1428" s="3"/>
    </row>
    <row r="1429" ht="30.0" customHeight="1">
      <c r="A1429" s="5" t="s">
        <v>4583</v>
      </c>
      <c r="B1429" s="5" t="s">
        <v>4583</v>
      </c>
      <c r="C1429" s="5" t="s">
        <v>4584</v>
      </c>
      <c r="D1429" s="6"/>
      <c r="E1429" s="5">
        <v>1434999.0</v>
      </c>
      <c r="F1429" s="5">
        <v>1435493.0</v>
      </c>
      <c r="G1429" s="5"/>
      <c r="H1429" s="5" t="s">
        <v>788</v>
      </c>
      <c r="I1429" s="5"/>
      <c r="J1429" s="7" t="str">
        <f t="shared" ref="J1429:J1432" si="295">HYPERLINK("http://www.ncbi.nlm.nih.gov/pubmed/?term=16299333","Chain et al. 2005. Infect Immun. 73:8353-61")</f>
        <v>Chain et al. 2005. Infect Immun. 73:8353-61</v>
      </c>
      <c r="K1429" s="8" t="str">
        <f t="shared" ref="K1429:K1432" si="296">HYPERLINK("http://www.ncbi.nlm.nih.gov/nuccore/NC_007618","Brucella abortus 2308; accesion number NC_007618")</f>
        <v>Brucella abortus 2308; accesion number NC_007618</v>
      </c>
      <c r="L1429" s="3"/>
      <c r="M1429" s="3"/>
      <c r="N1429" s="3"/>
      <c r="O1429" s="3"/>
      <c r="P1429" s="3"/>
      <c r="Q1429" s="3"/>
      <c r="R1429" s="3"/>
      <c r="S1429" s="3"/>
      <c r="T1429" s="3"/>
      <c r="U1429" s="3"/>
      <c r="V1429" s="3"/>
      <c r="W1429" s="3"/>
      <c r="X1429" s="3"/>
      <c r="Y1429" s="3"/>
      <c r="Z1429" s="3"/>
    </row>
    <row r="1430" ht="30.0" customHeight="1">
      <c r="A1430" s="5" t="s">
        <v>4585</v>
      </c>
      <c r="B1430" s="5" t="s">
        <v>4586</v>
      </c>
      <c r="C1430" s="5" t="s">
        <v>4587</v>
      </c>
      <c r="D1430" s="6"/>
      <c r="E1430" s="5">
        <v>1435911.0</v>
      </c>
      <c r="F1430" s="5">
        <v>1436663.0</v>
      </c>
      <c r="G1430" s="5"/>
      <c r="H1430" s="5" t="s">
        <v>4588</v>
      </c>
      <c r="I1430" s="5"/>
      <c r="J1430" s="7" t="str">
        <f t="shared" si="295"/>
        <v>Chain et al. 2005. Infect Immun. 73:8353-61</v>
      </c>
      <c r="K1430" s="8" t="str">
        <f t="shared" si="296"/>
        <v>Brucella abortus 2308; accesion number NC_007618</v>
      </c>
      <c r="L1430" s="3"/>
      <c r="M1430" s="3"/>
      <c r="N1430" s="3"/>
      <c r="O1430" s="3"/>
      <c r="P1430" s="3"/>
      <c r="Q1430" s="3"/>
      <c r="R1430" s="3"/>
      <c r="S1430" s="3"/>
      <c r="T1430" s="3"/>
      <c r="U1430" s="3"/>
      <c r="V1430" s="3"/>
      <c r="W1430" s="3"/>
      <c r="X1430" s="3"/>
      <c r="Y1430" s="3"/>
      <c r="Z1430" s="3"/>
    </row>
    <row r="1431" ht="30.0" customHeight="1">
      <c r="A1431" s="5" t="s">
        <v>4589</v>
      </c>
      <c r="B1431" s="5" t="s">
        <v>4589</v>
      </c>
      <c r="C1431" s="5" t="s">
        <v>4590</v>
      </c>
      <c r="D1431" s="6"/>
      <c r="E1431" s="5">
        <v>1436837.0</v>
      </c>
      <c r="F1431" s="5">
        <v>1437181.0</v>
      </c>
      <c r="G1431" s="5" t="s">
        <v>35</v>
      </c>
      <c r="H1431" s="5" t="s">
        <v>2012</v>
      </c>
      <c r="I1431" s="5"/>
      <c r="J1431" s="7" t="str">
        <f t="shared" si="295"/>
        <v>Chain et al. 2005. Infect Immun. 73:8353-61</v>
      </c>
      <c r="K1431" s="8" t="str">
        <f t="shared" si="296"/>
        <v>Brucella abortus 2308; accesion number NC_007618</v>
      </c>
      <c r="L1431" s="3"/>
      <c r="M1431" s="3"/>
      <c r="N1431" s="3"/>
      <c r="O1431" s="3"/>
      <c r="P1431" s="3"/>
      <c r="Q1431" s="3"/>
      <c r="R1431" s="3"/>
      <c r="S1431" s="3"/>
      <c r="T1431" s="3"/>
      <c r="U1431" s="3"/>
      <c r="V1431" s="3"/>
      <c r="W1431" s="3"/>
      <c r="X1431" s="3"/>
      <c r="Y1431" s="3"/>
      <c r="Z1431" s="3"/>
    </row>
    <row r="1432" ht="30.0" customHeight="1">
      <c r="A1432" s="5" t="s">
        <v>4591</v>
      </c>
      <c r="B1432" s="5" t="s">
        <v>4591</v>
      </c>
      <c r="C1432" s="5" t="s">
        <v>4592</v>
      </c>
      <c r="D1432" s="6"/>
      <c r="E1432" s="5">
        <v>1437425.0</v>
      </c>
      <c r="F1432" s="5">
        <v>1437883.0</v>
      </c>
      <c r="G1432" s="5" t="s">
        <v>35</v>
      </c>
      <c r="H1432" s="5" t="s">
        <v>52</v>
      </c>
      <c r="I1432" s="5"/>
      <c r="J1432" s="7" t="str">
        <f t="shared" si="295"/>
        <v>Chain et al. 2005. Infect Immun. 73:8353-61</v>
      </c>
      <c r="K1432" s="8" t="str">
        <f t="shared" si="296"/>
        <v>Brucella abortus 2308; accesion number NC_007618</v>
      </c>
      <c r="L1432" s="3"/>
      <c r="M1432" s="3"/>
      <c r="N1432" s="3"/>
      <c r="O1432" s="3"/>
      <c r="P1432" s="3"/>
      <c r="Q1432" s="3"/>
      <c r="R1432" s="3"/>
      <c r="S1432" s="3"/>
      <c r="T1432" s="3"/>
      <c r="U1432" s="3"/>
      <c r="V1432" s="3"/>
      <c r="W1432" s="3"/>
      <c r="X1432" s="3"/>
      <c r="Y1432" s="3"/>
      <c r="Z1432" s="3"/>
    </row>
    <row r="1433" ht="30.0" customHeight="1">
      <c r="A1433" s="5" t="s">
        <v>4593</v>
      </c>
      <c r="B1433" s="5" t="s">
        <v>4593</v>
      </c>
      <c r="C1433" s="5" t="s">
        <v>4594</v>
      </c>
      <c r="D1433" s="6"/>
      <c r="E1433" s="5">
        <v>1438075.0</v>
      </c>
      <c r="F1433" s="5">
        <v>1438365.0</v>
      </c>
      <c r="G1433" s="5" t="s">
        <v>35</v>
      </c>
      <c r="H1433" s="5" t="s">
        <v>225</v>
      </c>
      <c r="I1433" s="5"/>
      <c r="J1433" s="8" t="str">
        <f>HYPERLINK("http://www.ncbi.nlm.nih.gov/pubmed/?term=20462421","Lamontagne et al. 2010. BMC Genomics. 11:300")</f>
        <v>Lamontagne et al. 2010. BMC Genomics. 11:300</v>
      </c>
      <c r="K1433" s="9"/>
      <c r="L1433" s="3"/>
      <c r="M1433" s="3"/>
      <c r="N1433" s="3"/>
      <c r="O1433" s="3"/>
      <c r="P1433" s="3"/>
      <c r="Q1433" s="3"/>
      <c r="R1433" s="3"/>
      <c r="S1433" s="3"/>
      <c r="T1433" s="3"/>
      <c r="U1433" s="3"/>
      <c r="V1433" s="3"/>
      <c r="W1433" s="3"/>
      <c r="X1433" s="3"/>
      <c r="Y1433" s="3"/>
      <c r="Z1433" s="3"/>
    </row>
    <row r="1434" ht="30.0" customHeight="1">
      <c r="A1434" s="5" t="s">
        <v>4595</v>
      </c>
      <c r="B1434" s="5" t="s">
        <v>4596</v>
      </c>
      <c r="C1434" s="5" t="s">
        <v>4597</v>
      </c>
      <c r="D1434" s="6"/>
      <c r="E1434" s="5">
        <v>1438389.0</v>
      </c>
      <c r="F1434" s="5">
        <v>1440407.0</v>
      </c>
      <c r="G1434" s="5" t="s">
        <v>35</v>
      </c>
      <c r="H1434" s="5" t="s">
        <v>4598</v>
      </c>
      <c r="I1434" s="5" t="s">
        <v>4599</v>
      </c>
      <c r="J1434" s="7" t="str">
        <f t="shared" ref="J1434:J1436" si="297">HYPERLINK("http://www.ncbi.nlm.nih.gov/pubmed/?term=16299333","Chain et al. 2005. Infect Immun. 73:8353-61")</f>
        <v>Chain et al. 2005. Infect Immun. 73:8353-61</v>
      </c>
      <c r="K1434" s="8" t="str">
        <f t="shared" ref="K1434:K1436" si="298">HYPERLINK("http://www.ncbi.nlm.nih.gov/nuccore/NC_007618","Brucella abortus 2308; accesion number NC_007618")</f>
        <v>Brucella abortus 2308; accesion number NC_007618</v>
      </c>
      <c r="L1434" s="3"/>
      <c r="M1434" s="3"/>
      <c r="N1434" s="3"/>
      <c r="O1434" s="3"/>
      <c r="P1434" s="3"/>
      <c r="Q1434" s="3"/>
      <c r="R1434" s="3"/>
      <c r="S1434" s="3"/>
      <c r="T1434" s="3"/>
      <c r="U1434" s="3"/>
      <c r="V1434" s="3"/>
      <c r="W1434" s="3"/>
      <c r="X1434" s="3"/>
      <c r="Y1434" s="3"/>
      <c r="Z1434" s="3"/>
    </row>
    <row r="1435" ht="30.0" customHeight="1">
      <c r="A1435" s="5" t="s">
        <v>4600</v>
      </c>
      <c r="B1435" s="5" t="s">
        <v>4601</v>
      </c>
      <c r="C1435" s="5" t="s">
        <v>4602</v>
      </c>
      <c r="D1435" s="6"/>
      <c r="E1435" s="5">
        <v>1440875.0</v>
      </c>
      <c r="F1435" s="5">
        <v>1442842.0</v>
      </c>
      <c r="G1435" s="5" t="s">
        <v>35</v>
      </c>
      <c r="H1435" s="5" t="s">
        <v>4603</v>
      </c>
      <c r="I1435" s="5" t="s">
        <v>4604</v>
      </c>
      <c r="J1435" s="7" t="str">
        <f t="shared" si="297"/>
        <v>Chain et al. 2005. Infect Immun. 73:8353-61</v>
      </c>
      <c r="K1435" s="8" t="str">
        <f t="shared" si="298"/>
        <v>Brucella abortus 2308; accesion number NC_007618</v>
      </c>
      <c r="L1435" s="3"/>
      <c r="M1435" s="3"/>
      <c r="N1435" s="3"/>
      <c r="O1435" s="3"/>
      <c r="P1435" s="3"/>
      <c r="Q1435" s="3"/>
      <c r="R1435" s="3"/>
      <c r="S1435" s="3"/>
      <c r="T1435" s="3"/>
      <c r="U1435" s="3"/>
      <c r="V1435" s="3"/>
      <c r="W1435" s="3"/>
      <c r="X1435" s="3"/>
      <c r="Y1435" s="3"/>
      <c r="Z1435" s="3"/>
    </row>
    <row r="1436" ht="30.0" customHeight="1">
      <c r="A1436" s="5" t="s">
        <v>4605</v>
      </c>
      <c r="B1436" s="5" t="s">
        <v>4605</v>
      </c>
      <c r="C1436" s="5" t="s">
        <v>4606</v>
      </c>
      <c r="D1436" s="6"/>
      <c r="E1436" s="5">
        <v>1443212.0</v>
      </c>
      <c r="F1436" s="5">
        <v>1444888.0</v>
      </c>
      <c r="G1436" s="5"/>
      <c r="H1436" s="5" t="s">
        <v>4607</v>
      </c>
      <c r="I1436" s="5"/>
      <c r="J1436" s="7" t="str">
        <f t="shared" si="297"/>
        <v>Chain et al. 2005. Infect Immun. 73:8353-61</v>
      </c>
      <c r="K1436" s="8" t="str">
        <f t="shared" si="298"/>
        <v>Brucella abortus 2308; accesion number NC_007618</v>
      </c>
      <c r="L1436" s="3"/>
      <c r="M1436" s="3"/>
      <c r="N1436" s="3"/>
      <c r="O1436" s="3"/>
      <c r="P1436" s="3"/>
      <c r="Q1436" s="3"/>
      <c r="R1436" s="3"/>
      <c r="S1436" s="3"/>
      <c r="T1436" s="3"/>
      <c r="U1436" s="3"/>
      <c r="V1436" s="3"/>
      <c r="W1436" s="3"/>
      <c r="X1436" s="3"/>
      <c r="Y1436" s="3"/>
      <c r="Z1436" s="3"/>
    </row>
    <row r="1437" ht="30.0" customHeight="1">
      <c r="A1437" s="5" t="s">
        <v>4608</v>
      </c>
      <c r="B1437" s="5" t="s">
        <v>4608</v>
      </c>
      <c r="C1437" s="5" t="s">
        <v>4609</v>
      </c>
      <c r="D1437" s="6"/>
      <c r="E1437" s="5">
        <v>1444955.0</v>
      </c>
      <c r="F1437" s="5">
        <v>1445407.0</v>
      </c>
      <c r="G1437" s="5" t="s">
        <v>35</v>
      </c>
      <c r="H1437" s="5" t="s">
        <v>225</v>
      </c>
      <c r="I1437" s="5"/>
      <c r="J1437" s="8" t="str">
        <f>HYPERLINK("http://www.ncbi.nlm.nih.gov/pubmed/?term=20462421","Lamontagne et al. 2010. BMC Genomics. 11:300")</f>
        <v>Lamontagne et al. 2010. BMC Genomics. 11:300</v>
      </c>
      <c r="K1437" s="9"/>
      <c r="L1437" s="3"/>
      <c r="M1437" s="3"/>
      <c r="N1437" s="3"/>
      <c r="O1437" s="3"/>
      <c r="P1437" s="3"/>
      <c r="Q1437" s="3"/>
      <c r="R1437" s="3"/>
      <c r="S1437" s="3"/>
      <c r="T1437" s="3"/>
      <c r="U1437" s="3"/>
      <c r="V1437" s="3"/>
      <c r="W1437" s="3"/>
      <c r="X1437" s="3"/>
      <c r="Y1437" s="3"/>
      <c r="Z1437" s="3"/>
    </row>
    <row r="1438" ht="30.0" customHeight="1">
      <c r="A1438" s="5" t="s">
        <v>4610</v>
      </c>
      <c r="B1438" s="5" t="s">
        <v>4610</v>
      </c>
      <c r="C1438" s="5" t="s">
        <v>4611</v>
      </c>
      <c r="D1438" s="6"/>
      <c r="E1438" s="5">
        <v>1445787.0</v>
      </c>
      <c r="F1438" s="5">
        <v>1447010.0</v>
      </c>
      <c r="G1438" s="5"/>
      <c r="H1438" s="5" t="s">
        <v>4612</v>
      </c>
      <c r="I1438" s="5" t="s">
        <v>4613</v>
      </c>
      <c r="J1438" s="7" t="str">
        <f t="shared" ref="J1438:J1441" si="299">HYPERLINK("http://www.ncbi.nlm.nih.gov/pubmed/?term=16299333","Chain et al. 2005. Infect Immun. 73:8353-61")</f>
        <v>Chain et al. 2005. Infect Immun. 73:8353-61</v>
      </c>
      <c r="K1438" s="8" t="str">
        <f t="shared" ref="K1438:K1441" si="300">HYPERLINK("http://www.ncbi.nlm.nih.gov/nuccore/NC_007618","Brucella abortus 2308; accesion number NC_007618")</f>
        <v>Brucella abortus 2308; accesion number NC_007618</v>
      </c>
      <c r="L1438" s="3"/>
      <c r="M1438" s="3"/>
      <c r="N1438" s="3"/>
      <c r="O1438" s="3"/>
      <c r="P1438" s="3"/>
      <c r="Q1438" s="3"/>
      <c r="R1438" s="3"/>
      <c r="S1438" s="3"/>
      <c r="T1438" s="3"/>
      <c r="U1438" s="3"/>
      <c r="V1438" s="3"/>
      <c r="W1438" s="3"/>
      <c r="X1438" s="3"/>
      <c r="Y1438" s="3"/>
      <c r="Z1438" s="3"/>
    </row>
    <row r="1439" ht="30.0" customHeight="1">
      <c r="A1439" s="5" t="s">
        <v>4614</v>
      </c>
      <c r="B1439" s="5" t="s">
        <v>4614</v>
      </c>
      <c r="C1439" s="5" t="s">
        <v>4615</v>
      </c>
      <c r="D1439" s="6"/>
      <c r="E1439" s="5">
        <v>1447018.0</v>
      </c>
      <c r="F1439" s="5">
        <v>1447146.0</v>
      </c>
      <c r="G1439" s="5"/>
      <c r="H1439" s="5" t="s">
        <v>52</v>
      </c>
      <c r="I1439" s="5"/>
      <c r="J1439" s="7" t="str">
        <f t="shared" si="299"/>
        <v>Chain et al. 2005. Infect Immun. 73:8353-61</v>
      </c>
      <c r="K1439" s="8" t="str">
        <f t="shared" si="300"/>
        <v>Brucella abortus 2308; accesion number NC_007618</v>
      </c>
      <c r="L1439" s="3"/>
      <c r="M1439" s="3"/>
      <c r="N1439" s="3"/>
      <c r="O1439" s="3"/>
      <c r="P1439" s="3"/>
      <c r="Q1439" s="3"/>
      <c r="R1439" s="3"/>
      <c r="S1439" s="3"/>
      <c r="T1439" s="3"/>
      <c r="U1439" s="3"/>
      <c r="V1439" s="3"/>
      <c r="W1439" s="3"/>
      <c r="X1439" s="3"/>
      <c r="Y1439" s="3"/>
      <c r="Z1439" s="3"/>
    </row>
    <row r="1440" ht="30.0" customHeight="1">
      <c r="A1440" s="5" t="s">
        <v>4616</v>
      </c>
      <c r="B1440" s="5" t="s">
        <v>4616</v>
      </c>
      <c r="C1440" s="5" t="s">
        <v>4617</v>
      </c>
      <c r="D1440" s="6"/>
      <c r="E1440" s="5">
        <v>1447182.0</v>
      </c>
      <c r="F1440" s="5">
        <v>1448108.0</v>
      </c>
      <c r="G1440" s="5" t="s">
        <v>35</v>
      </c>
      <c r="H1440" s="5" t="s">
        <v>4618</v>
      </c>
      <c r="I1440" s="5"/>
      <c r="J1440" s="7" t="str">
        <f t="shared" si="299"/>
        <v>Chain et al. 2005. Infect Immun. 73:8353-61</v>
      </c>
      <c r="K1440" s="8" t="str">
        <f t="shared" si="300"/>
        <v>Brucella abortus 2308; accesion number NC_007618</v>
      </c>
      <c r="L1440" s="3"/>
      <c r="M1440" s="3"/>
      <c r="N1440" s="3"/>
      <c r="O1440" s="3"/>
      <c r="P1440" s="3"/>
      <c r="Q1440" s="3"/>
      <c r="R1440" s="3"/>
      <c r="S1440" s="3"/>
      <c r="T1440" s="3"/>
      <c r="U1440" s="3"/>
      <c r="V1440" s="3"/>
      <c r="W1440" s="3"/>
      <c r="X1440" s="3"/>
      <c r="Y1440" s="3"/>
      <c r="Z1440" s="3"/>
    </row>
    <row r="1441" ht="30.0" customHeight="1">
      <c r="A1441" s="5" t="s">
        <v>4619</v>
      </c>
      <c r="B1441" s="5" t="s">
        <v>4619</v>
      </c>
      <c r="C1441" s="5" t="s">
        <v>4620</v>
      </c>
      <c r="D1441" s="6"/>
      <c r="E1441" s="5">
        <v>1448225.0</v>
      </c>
      <c r="F1441" s="5">
        <v>1448743.0</v>
      </c>
      <c r="G1441" s="5" t="s">
        <v>35</v>
      </c>
      <c r="H1441" s="5" t="s">
        <v>52</v>
      </c>
      <c r="I1441" s="5"/>
      <c r="J1441" s="7" t="str">
        <f t="shared" si="299"/>
        <v>Chain et al. 2005. Infect Immun. 73:8353-61</v>
      </c>
      <c r="K1441" s="8" t="str">
        <f t="shared" si="300"/>
        <v>Brucella abortus 2308; accesion number NC_007618</v>
      </c>
      <c r="L1441" s="3"/>
      <c r="M1441" s="3"/>
      <c r="N1441" s="3"/>
      <c r="O1441" s="3"/>
      <c r="P1441" s="3"/>
      <c r="Q1441" s="3"/>
      <c r="R1441" s="3"/>
      <c r="S1441" s="3"/>
      <c r="T1441" s="3"/>
      <c r="U1441" s="3"/>
      <c r="V1441" s="3"/>
      <c r="W1441" s="3"/>
      <c r="X1441" s="3"/>
      <c r="Y1441" s="3"/>
      <c r="Z1441" s="3"/>
    </row>
    <row r="1442" ht="30.0" customHeight="1">
      <c r="A1442" s="5" t="s">
        <v>4621</v>
      </c>
      <c r="B1442" s="5" t="s">
        <v>4621</v>
      </c>
      <c r="C1442" s="5" t="s">
        <v>4622</v>
      </c>
      <c r="D1442" s="6" t="s">
        <v>59</v>
      </c>
      <c r="E1442" s="5">
        <v>1448757.0</v>
      </c>
      <c r="F1442" s="5">
        <v>1449628.0</v>
      </c>
      <c r="G1442" s="5"/>
      <c r="H1442" s="5"/>
      <c r="I1442" s="5" t="s">
        <v>4623</v>
      </c>
      <c r="J1442" s="11" t="str">
        <f>HYPERLINK("http://www.ncbi.nlm.nih.gov/nuccore/NC_004310.3","Brucella suis 1330 genome; accesion number NC_004310")</f>
        <v>Brucella suis 1330 genome; accesion number NC_004310</v>
      </c>
      <c r="K1442" s="13" t="s">
        <v>154</v>
      </c>
      <c r="L1442" s="3"/>
      <c r="M1442" s="3"/>
      <c r="N1442" s="3"/>
      <c r="O1442" s="3"/>
      <c r="P1442" s="3"/>
      <c r="Q1442" s="3"/>
      <c r="R1442" s="3"/>
      <c r="S1442" s="3"/>
      <c r="T1442" s="3"/>
      <c r="U1442" s="3"/>
      <c r="V1442" s="3"/>
      <c r="W1442" s="3"/>
      <c r="X1442" s="3"/>
      <c r="Y1442" s="3"/>
      <c r="Z1442" s="3"/>
    </row>
    <row r="1443" ht="30.0" customHeight="1">
      <c r="A1443" s="5" t="s">
        <v>4624</v>
      </c>
      <c r="B1443" s="5" t="s">
        <v>4625</v>
      </c>
      <c r="C1443" s="5" t="s">
        <v>4626</v>
      </c>
      <c r="D1443" s="6"/>
      <c r="E1443" s="5">
        <v>1449863.0</v>
      </c>
      <c r="F1443" s="5">
        <v>1453351.0</v>
      </c>
      <c r="G1443" s="5"/>
      <c r="H1443" s="5" t="s">
        <v>4627</v>
      </c>
      <c r="I1443" s="5" t="s">
        <v>4628</v>
      </c>
      <c r="J1443" s="7" t="str">
        <f t="shared" ref="J1443:J1451" si="301">HYPERLINK("http://www.ncbi.nlm.nih.gov/pubmed/?term=16299333","Chain et al. 2005. Infect Immun. 73:8353-61")</f>
        <v>Chain et al. 2005. Infect Immun. 73:8353-61</v>
      </c>
      <c r="K1443" s="8" t="str">
        <f t="shared" ref="K1443:K1451" si="302">HYPERLINK("http://www.ncbi.nlm.nih.gov/nuccore/NC_007618","Brucella abortus 2308; accesion number NC_007618")</f>
        <v>Brucella abortus 2308; accesion number NC_007618</v>
      </c>
      <c r="L1443" s="3"/>
      <c r="M1443" s="3"/>
      <c r="N1443" s="3"/>
      <c r="O1443" s="3"/>
      <c r="P1443" s="3"/>
      <c r="Q1443" s="3"/>
      <c r="R1443" s="3"/>
      <c r="S1443" s="3"/>
      <c r="T1443" s="3"/>
      <c r="U1443" s="3"/>
      <c r="V1443" s="3"/>
      <c r="W1443" s="3"/>
      <c r="X1443" s="3"/>
      <c r="Y1443" s="3"/>
      <c r="Z1443" s="3"/>
    </row>
    <row r="1444" ht="30.0" customHeight="1">
      <c r="A1444" s="5" t="s">
        <v>4629</v>
      </c>
      <c r="B1444" s="5" t="s">
        <v>4629</v>
      </c>
      <c r="C1444" s="5" t="s">
        <v>4630</v>
      </c>
      <c r="D1444" s="6"/>
      <c r="E1444" s="5">
        <v>1453672.0</v>
      </c>
      <c r="F1444" s="5">
        <v>1454010.0</v>
      </c>
      <c r="G1444" s="5"/>
      <c r="H1444" s="5" t="s">
        <v>52</v>
      </c>
      <c r="I1444" s="5"/>
      <c r="J1444" s="7" t="str">
        <f t="shared" si="301"/>
        <v>Chain et al. 2005. Infect Immun. 73:8353-61</v>
      </c>
      <c r="K1444" s="8" t="str">
        <f t="shared" si="302"/>
        <v>Brucella abortus 2308; accesion number NC_007618</v>
      </c>
      <c r="L1444" s="3"/>
      <c r="M1444" s="3"/>
      <c r="N1444" s="3"/>
      <c r="O1444" s="3"/>
      <c r="P1444" s="3"/>
      <c r="Q1444" s="3"/>
      <c r="R1444" s="3"/>
      <c r="S1444" s="3"/>
      <c r="T1444" s="3"/>
      <c r="U1444" s="3"/>
      <c r="V1444" s="3"/>
      <c r="W1444" s="3"/>
      <c r="X1444" s="3"/>
      <c r="Y1444" s="3"/>
      <c r="Z1444" s="3"/>
    </row>
    <row r="1445" ht="30.0" customHeight="1">
      <c r="A1445" s="5" t="s">
        <v>4631</v>
      </c>
      <c r="B1445" s="5" t="s">
        <v>4631</v>
      </c>
      <c r="C1445" s="5" t="s">
        <v>4632</v>
      </c>
      <c r="D1445" s="6"/>
      <c r="E1445" s="5">
        <v>1454068.0</v>
      </c>
      <c r="F1445" s="5">
        <v>1455933.0</v>
      </c>
      <c r="G1445" s="5" t="s">
        <v>35</v>
      </c>
      <c r="H1445" s="5" t="s">
        <v>4224</v>
      </c>
      <c r="I1445" s="5"/>
      <c r="J1445" s="7" t="str">
        <f t="shared" si="301"/>
        <v>Chain et al. 2005. Infect Immun. 73:8353-61</v>
      </c>
      <c r="K1445" s="8" t="str">
        <f t="shared" si="302"/>
        <v>Brucella abortus 2308; accesion number NC_007618</v>
      </c>
      <c r="L1445" s="3"/>
      <c r="M1445" s="3"/>
      <c r="N1445" s="3"/>
      <c r="O1445" s="3"/>
      <c r="P1445" s="3"/>
      <c r="Q1445" s="3"/>
      <c r="R1445" s="3"/>
      <c r="S1445" s="3"/>
      <c r="T1445" s="3"/>
      <c r="U1445" s="3"/>
      <c r="V1445" s="3"/>
      <c r="W1445" s="3"/>
      <c r="X1445" s="3"/>
      <c r="Y1445" s="3"/>
      <c r="Z1445" s="3"/>
    </row>
    <row r="1446" ht="30.0" customHeight="1">
      <c r="A1446" s="5" t="s">
        <v>4633</v>
      </c>
      <c r="B1446" s="5" t="s">
        <v>4633</v>
      </c>
      <c r="C1446" s="5" t="s">
        <v>4634</v>
      </c>
      <c r="D1446" s="6"/>
      <c r="E1446" s="5">
        <v>1456123.0</v>
      </c>
      <c r="F1446" s="5">
        <v>1456584.0</v>
      </c>
      <c r="G1446" s="5"/>
      <c r="H1446" s="5" t="s">
        <v>130</v>
      </c>
      <c r="I1446" s="5"/>
      <c r="J1446" s="7" t="str">
        <f t="shared" si="301"/>
        <v>Chain et al. 2005. Infect Immun. 73:8353-61</v>
      </c>
      <c r="K1446" s="8" t="str">
        <f t="shared" si="302"/>
        <v>Brucella abortus 2308; accesion number NC_007618</v>
      </c>
      <c r="L1446" s="3"/>
      <c r="M1446" s="3"/>
      <c r="N1446" s="3"/>
      <c r="O1446" s="3"/>
      <c r="P1446" s="3"/>
      <c r="Q1446" s="3"/>
      <c r="R1446" s="3"/>
      <c r="S1446" s="3"/>
      <c r="T1446" s="3"/>
      <c r="U1446" s="3"/>
      <c r="V1446" s="3"/>
      <c r="W1446" s="3"/>
      <c r="X1446" s="3"/>
      <c r="Y1446" s="3"/>
      <c r="Z1446" s="3"/>
    </row>
    <row r="1447" ht="30.0" customHeight="1">
      <c r="A1447" s="5" t="s">
        <v>4635</v>
      </c>
      <c r="B1447" s="5" t="s">
        <v>4635</v>
      </c>
      <c r="C1447" s="5" t="s">
        <v>4636</v>
      </c>
      <c r="D1447" s="6"/>
      <c r="E1447" s="5">
        <v>1456681.0</v>
      </c>
      <c r="F1447" s="5">
        <v>1456986.0</v>
      </c>
      <c r="G1447" s="5"/>
      <c r="H1447" s="5" t="s">
        <v>3992</v>
      </c>
      <c r="I1447" s="5"/>
      <c r="J1447" s="7" t="str">
        <f t="shared" si="301"/>
        <v>Chain et al. 2005. Infect Immun. 73:8353-61</v>
      </c>
      <c r="K1447" s="8" t="str">
        <f t="shared" si="302"/>
        <v>Brucella abortus 2308; accesion number NC_007618</v>
      </c>
      <c r="L1447" s="3"/>
      <c r="M1447" s="3"/>
      <c r="N1447" s="3"/>
      <c r="O1447" s="3"/>
      <c r="P1447" s="3"/>
      <c r="Q1447" s="3"/>
      <c r="R1447" s="3"/>
      <c r="S1447" s="3"/>
      <c r="T1447" s="3"/>
      <c r="U1447" s="3"/>
      <c r="V1447" s="3"/>
      <c r="W1447" s="3"/>
      <c r="X1447" s="3"/>
      <c r="Y1447" s="3"/>
      <c r="Z1447" s="3"/>
    </row>
    <row r="1448" ht="30.0" customHeight="1">
      <c r="A1448" s="5" t="s">
        <v>4637</v>
      </c>
      <c r="B1448" s="5" t="s">
        <v>4637</v>
      </c>
      <c r="C1448" s="5" t="s">
        <v>4638</v>
      </c>
      <c r="D1448" s="6"/>
      <c r="E1448" s="5">
        <v>1457116.0</v>
      </c>
      <c r="F1448" s="5">
        <v>1457727.0</v>
      </c>
      <c r="G1448" s="5" t="s">
        <v>35</v>
      </c>
      <c r="H1448" s="5" t="s">
        <v>1998</v>
      </c>
      <c r="I1448" s="5"/>
      <c r="J1448" s="7" t="str">
        <f t="shared" si="301"/>
        <v>Chain et al. 2005. Infect Immun. 73:8353-61</v>
      </c>
      <c r="K1448" s="8" t="str">
        <f t="shared" si="302"/>
        <v>Brucella abortus 2308; accesion number NC_007618</v>
      </c>
      <c r="L1448" s="3"/>
      <c r="M1448" s="3"/>
      <c r="N1448" s="3"/>
      <c r="O1448" s="3"/>
      <c r="P1448" s="3"/>
      <c r="Q1448" s="3"/>
      <c r="R1448" s="3"/>
      <c r="S1448" s="3"/>
      <c r="T1448" s="3"/>
      <c r="U1448" s="3"/>
      <c r="V1448" s="3"/>
      <c r="W1448" s="3"/>
      <c r="X1448" s="3"/>
      <c r="Y1448" s="3"/>
      <c r="Z1448" s="3"/>
    </row>
    <row r="1449" ht="30.0" customHeight="1">
      <c r="A1449" s="5" t="s">
        <v>4639</v>
      </c>
      <c r="B1449" s="5" t="s">
        <v>4640</v>
      </c>
      <c r="C1449" s="5" t="s">
        <v>4641</v>
      </c>
      <c r="D1449" s="6"/>
      <c r="E1449" s="5">
        <v>1457977.0</v>
      </c>
      <c r="F1449" s="5">
        <v>1459179.0</v>
      </c>
      <c r="G1449" s="5"/>
      <c r="H1449" s="5" t="s">
        <v>4642</v>
      </c>
      <c r="I1449" s="5" t="s">
        <v>4643</v>
      </c>
      <c r="J1449" s="7" t="str">
        <f t="shared" si="301"/>
        <v>Chain et al. 2005. Infect Immun. 73:8353-61</v>
      </c>
      <c r="K1449" s="8" t="str">
        <f t="shared" si="302"/>
        <v>Brucella abortus 2308; accesion number NC_007618</v>
      </c>
      <c r="L1449" s="3"/>
      <c r="M1449" s="3"/>
      <c r="N1449" s="3"/>
      <c r="O1449" s="3"/>
      <c r="P1449" s="3"/>
      <c r="Q1449" s="3"/>
      <c r="R1449" s="3"/>
      <c r="S1449" s="3"/>
      <c r="T1449" s="3"/>
      <c r="U1449" s="3"/>
      <c r="V1449" s="3"/>
      <c r="W1449" s="3"/>
      <c r="X1449" s="3"/>
      <c r="Y1449" s="3"/>
      <c r="Z1449" s="3"/>
    </row>
    <row r="1450" ht="30.0" customHeight="1">
      <c r="A1450" s="5" t="s">
        <v>4644</v>
      </c>
      <c r="B1450" s="5" t="s">
        <v>4644</v>
      </c>
      <c r="C1450" s="5" t="s">
        <v>4645</v>
      </c>
      <c r="D1450" s="6"/>
      <c r="E1450" s="5">
        <v>1459199.0</v>
      </c>
      <c r="F1450" s="5">
        <v>1459384.0</v>
      </c>
      <c r="G1450" s="5"/>
      <c r="H1450" s="5" t="s">
        <v>52</v>
      </c>
      <c r="I1450" s="5"/>
      <c r="J1450" s="7" t="str">
        <f t="shared" si="301"/>
        <v>Chain et al. 2005. Infect Immun. 73:8353-61</v>
      </c>
      <c r="K1450" s="8" t="str">
        <f t="shared" si="302"/>
        <v>Brucella abortus 2308; accesion number NC_007618</v>
      </c>
      <c r="L1450" s="3"/>
      <c r="M1450" s="3"/>
      <c r="N1450" s="3"/>
      <c r="O1450" s="3"/>
      <c r="P1450" s="3"/>
      <c r="Q1450" s="3"/>
      <c r="R1450" s="3"/>
      <c r="S1450" s="3"/>
      <c r="T1450" s="3"/>
      <c r="U1450" s="3"/>
      <c r="V1450" s="3"/>
      <c r="W1450" s="3"/>
      <c r="X1450" s="3"/>
      <c r="Y1450" s="3"/>
      <c r="Z1450" s="3"/>
    </row>
    <row r="1451" ht="30.0" customHeight="1">
      <c r="A1451" s="5" t="s">
        <v>4646</v>
      </c>
      <c r="B1451" s="5" t="s">
        <v>4646</v>
      </c>
      <c r="C1451" s="5" t="s">
        <v>4647</v>
      </c>
      <c r="D1451" s="6"/>
      <c r="E1451" s="5">
        <v>1459381.0</v>
      </c>
      <c r="F1451" s="5">
        <v>1459596.0</v>
      </c>
      <c r="G1451" s="5"/>
      <c r="H1451" s="5" t="s">
        <v>52</v>
      </c>
      <c r="I1451" s="5"/>
      <c r="J1451" s="7" t="str">
        <f t="shared" si="301"/>
        <v>Chain et al. 2005. Infect Immun. 73:8353-61</v>
      </c>
      <c r="K1451" s="8" t="str">
        <f t="shared" si="302"/>
        <v>Brucella abortus 2308; accesion number NC_007618</v>
      </c>
      <c r="L1451" s="3"/>
      <c r="M1451" s="3"/>
      <c r="N1451" s="3"/>
      <c r="O1451" s="3"/>
      <c r="P1451" s="3"/>
      <c r="Q1451" s="3"/>
      <c r="R1451" s="3"/>
      <c r="S1451" s="3"/>
      <c r="T1451" s="3"/>
      <c r="U1451" s="3"/>
      <c r="V1451" s="3"/>
      <c r="W1451" s="3"/>
      <c r="X1451" s="3"/>
      <c r="Y1451" s="3"/>
      <c r="Z1451" s="3"/>
    </row>
    <row r="1452" ht="30.0" customHeight="1">
      <c r="A1452" s="5" t="s">
        <v>4648</v>
      </c>
      <c r="B1452" s="5" t="s">
        <v>4649</v>
      </c>
      <c r="C1452" s="5" t="s">
        <v>4650</v>
      </c>
      <c r="D1452" s="6"/>
      <c r="E1452" s="5">
        <v>1459648.0</v>
      </c>
      <c r="F1452" s="5">
        <v>1460553.0</v>
      </c>
      <c r="G1452" s="5" t="s">
        <v>35</v>
      </c>
      <c r="H1452" s="5" t="s">
        <v>4651</v>
      </c>
      <c r="I1452" s="5"/>
      <c r="J1452" s="11" t="str">
        <f>HYPERLINK("http://www.ncbi.nlm.nih.gov/pubmed/26175079","Sheehan et al. 2015. Mol Microbiol. 98(2):318-28")</f>
        <v>Sheehan et al. 2015. Mol Microbiol. 98(2):318-28</v>
      </c>
      <c r="K1452" s="9"/>
      <c r="L1452" s="3"/>
      <c r="M1452" s="3"/>
      <c r="N1452" s="3"/>
      <c r="O1452" s="3"/>
      <c r="P1452" s="3"/>
      <c r="Q1452" s="3"/>
      <c r="R1452" s="3"/>
      <c r="S1452" s="3"/>
      <c r="T1452" s="3"/>
      <c r="U1452" s="3"/>
      <c r="V1452" s="3"/>
      <c r="W1452" s="3"/>
      <c r="X1452" s="3"/>
      <c r="Y1452" s="3"/>
      <c r="Z1452" s="3"/>
    </row>
    <row r="1453" ht="30.0" customHeight="1">
      <c r="A1453" s="5" t="s">
        <v>4652</v>
      </c>
      <c r="B1453" s="5" t="s">
        <v>4653</v>
      </c>
      <c r="C1453" s="5" t="s">
        <v>4654</v>
      </c>
      <c r="D1453" s="6"/>
      <c r="E1453" s="5">
        <v>1460624.0</v>
      </c>
      <c r="F1453" s="5">
        <v>1461598.0</v>
      </c>
      <c r="G1453" s="5" t="s">
        <v>35</v>
      </c>
      <c r="H1453" s="5" t="s">
        <v>36</v>
      </c>
      <c r="I1453" s="5"/>
      <c r="J1453" s="7" t="str">
        <f t="shared" ref="J1453:J1472" si="303">HYPERLINK("http://www.ncbi.nlm.nih.gov/pubmed/?term=16299333","Chain et al. 2005. Infect Immun. 73:8353-61")</f>
        <v>Chain et al. 2005. Infect Immun. 73:8353-61</v>
      </c>
      <c r="K1453" s="8" t="str">
        <f t="shared" ref="K1453:K1472" si="304">HYPERLINK("http://www.ncbi.nlm.nih.gov/nuccore/NC_007618","Brucella abortus 2308; accesion number NC_007618")</f>
        <v>Brucella abortus 2308; accesion number NC_007618</v>
      </c>
      <c r="L1453" s="3"/>
      <c r="M1453" s="3"/>
      <c r="N1453" s="3"/>
      <c r="O1453" s="3"/>
      <c r="P1453" s="3"/>
      <c r="Q1453" s="3"/>
      <c r="R1453" s="3"/>
      <c r="S1453" s="3"/>
      <c r="T1453" s="3"/>
      <c r="U1453" s="3"/>
      <c r="V1453" s="3"/>
      <c r="W1453" s="3"/>
      <c r="X1453" s="3"/>
      <c r="Y1453" s="3"/>
      <c r="Z1453" s="3"/>
    </row>
    <row r="1454" ht="30.0" customHeight="1">
      <c r="A1454" s="5" t="s">
        <v>4655</v>
      </c>
      <c r="B1454" s="5" t="s">
        <v>4655</v>
      </c>
      <c r="C1454" s="5" t="s">
        <v>4656</v>
      </c>
      <c r="D1454" s="6"/>
      <c r="E1454" s="5">
        <v>1461920.0</v>
      </c>
      <c r="F1454" s="5">
        <v>1463320.0</v>
      </c>
      <c r="G1454" s="5"/>
      <c r="H1454" s="5" t="s">
        <v>4657</v>
      </c>
      <c r="I1454" s="5"/>
      <c r="J1454" s="7" t="str">
        <f t="shared" si="303"/>
        <v>Chain et al. 2005. Infect Immun. 73:8353-61</v>
      </c>
      <c r="K1454" s="8" t="str">
        <f t="shared" si="304"/>
        <v>Brucella abortus 2308; accesion number NC_007618</v>
      </c>
      <c r="L1454" s="3"/>
      <c r="M1454" s="3"/>
      <c r="N1454" s="3"/>
      <c r="O1454" s="3"/>
      <c r="P1454" s="3"/>
      <c r="Q1454" s="3"/>
      <c r="R1454" s="3"/>
      <c r="S1454" s="3"/>
      <c r="T1454" s="3"/>
      <c r="U1454" s="3"/>
      <c r="V1454" s="3"/>
      <c r="W1454" s="3"/>
      <c r="X1454" s="3"/>
      <c r="Y1454" s="3"/>
      <c r="Z1454" s="3"/>
    </row>
    <row r="1455" ht="30.0" customHeight="1">
      <c r="A1455" s="5" t="s">
        <v>4658</v>
      </c>
      <c r="B1455" s="5" t="s">
        <v>4658</v>
      </c>
      <c r="C1455" s="5" t="s">
        <v>4659</v>
      </c>
      <c r="D1455" s="6"/>
      <c r="E1455" s="5">
        <v>1463327.0</v>
      </c>
      <c r="F1455" s="5">
        <v>1463491.0</v>
      </c>
      <c r="G1455" s="5"/>
      <c r="H1455" s="5" t="s">
        <v>52</v>
      </c>
      <c r="I1455" s="5"/>
      <c r="J1455" s="7" t="str">
        <f t="shared" si="303"/>
        <v>Chain et al. 2005. Infect Immun. 73:8353-61</v>
      </c>
      <c r="K1455" s="8" t="str">
        <f t="shared" si="304"/>
        <v>Brucella abortus 2308; accesion number NC_007618</v>
      </c>
      <c r="L1455" s="3"/>
      <c r="M1455" s="3"/>
      <c r="N1455" s="3"/>
      <c r="O1455" s="3"/>
      <c r="P1455" s="3"/>
      <c r="Q1455" s="3"/>
      <c r="R1455" s="3"/>
      <c r="S1455" s="3"/>
      <c r="T1455" s="3"/>
      <c r="U1455" s="3"/>
      <c r="V1455" s="3"/>
      <c r="W1455" s="3"/>
      <c r="X1455" s="3"/>
      <c r="Y1455" s="3"/>
      <c r="Z1455" s="3"/>
    </row>
    <row r="1456" ht="30.0" customHeight="1">
      <c r="A1456" s="5" t="s">
        <v>4660</v>
      </c>
      <c r="B1456" s="5" t="s">
        <v>4661</v>
      </c>
      <c r="C1456" s="5" t="s">
        <v>4662</v>
      </c>
      <c r="D1456" s="6"/>
      <c r="E1456" s="5">
        <v>1463578.0</v>
      </c>
      <c r="F1456" s="5">
        <v>1464048.0</v>
      </c>
      <c r="G1456" s="5"/>
      <c r="H1456" s="5" t="s">
        <v>4663</v>
      </c>
      <c r="I1456" s="5"/>
      <c r="J1456" s="7" t="str">
        <f t="shared" si="303"/>
        <v>Chain et al. 2005. Infect Immun. 73:8353-61</v>
      </c>
      <c r="K1456" s="8" t="str">
        <f t="shared" si="304"/>
        <v>Brucella abortus 2308; accesion number NC_007618</v>
      </c>
      <c r="L1456" s="3"/>
      <c r="M1456" s="3"/>
      <c r="N1456" s="3"/>
      <c r="O1456" s="3"/>
      <c r="P1456" s="3"/>
      <c r="Q1456" s="3"/>
      <c r="R1456" s="3"/>
      <c r="S1456" s="3"/>
      <c r="T1456" s="3"/>
      <c r="U1456" s="3"/>
      <c r="V1456" s="3"/>
      <c r="W1456" s="3"/>
      <c r="X1456" s="3"/>
      <c r="Y1456" s="3"/>
      <c r="Z1456" s="3"/>
    </row>
    <row r="1457" ht="30.0" customHeight="1">
      <c r="A1457" s="5" t="s">
        <v>4664</v>
      </c>
      <c r="B1457" s="5" t="s">
        <v>4665</v>
      </c>
      <c r="C1457" s="5" t="s">
        <v>4666</v>
      </c>
      <c r="D1457" s="6"/>
      <c r="E1457" s="5">
        <v>1464055.0</v>
      </c>
      <c r="F1457" s="5">
        <v>1465119.0</v>
      </c>
      <c r="G1457" s="5" t="s">
        <v>35</v>
      </c>
      <c r="H1457" s="5" t="s">
        <v>1726</v>
      </c>
      <c r="I1457" s="5"/>
      <c r="J1457" s="7" t="str">
        <f t="shared" si="303"/>
        <v>Chain et al. 2005. Infect Immun. 73:8353-61</v>
      </c>
      <c r="K1457" s="8" t="str">
        <f t="shared" si="304"/>
        <v>Brucella abortus 2308; accesion number NC_007618</v>
      </c>
      <c r="L1457" s="3"/>
      <c r="M1457" s="3"/>
      <c r="N1457" s="3"/>
      <c r="O1457" s="3"/>
      <c r="P1457" s="3"/>
      <c r="Q1457" s="3"/>
      <c r="R1457" s="3"/>
      <c r="S1457" s="3"/>
      <c r="T1457" s="3"/>
      <c r="U1457" s="3"/>
      <c r="V1457" s="3"/>
      <c r="W1457" s="3"/>
      <c r="X1457" s="3"/>
      <c r="Y1457" s="3"/>
      <c r="Z1457" s="3"/>
    </row>
    <row r="1458" ht="30.0" customHeight="1">
      <c r="A1458" s="5" t="s">
        <v>4667</v>
      </c>
      <c r="B1458" s="5" t="s">
        <v>4668</v>
      </c>
      <c r="C1458" s="5" t="s">
        <v>4669</v>
      </c>
      <c r="D1458" s="6"/>
      <c r="E1458" s="5">
        <v>1465126.0</v>
      </c>
      <c r="F1458" s="5">
        <v>1465599.0</v>
      </c>
      <c r="G1458" s="5" t="s">
        <v>35</v>
      </c>
      <c r="H1458" s="5" t="s">
        <v>4670</v>
      </c>
      <c r="I1458" s="5" t="s">
        <v>4671</v>
      </c>
      <c r="J1458" s="7" t="str">
        <f t="shared" si="303"/>
        <v>Chain et al. 2005. Infect Immun. 73:8353-61</v>
      </c>
      <c r="K1458" s="8" t="str">
        <f t="shared" si="304"/>
        <v>Brucella abortus 2308; accesion number NC_007618</v>
      </c>
      <c r="L1458" s="3"/>
      <c r="M1458" s="3"/>
      <c r="N1458" s="3"/>
      <c r="O1458" s="3"/>
      <c r="P1458" s="3"/>
      <c r="Q1458" s="3"/>
      <c r="R1458" s="3"/>
      <c r="S1458" s="3"/>
      <c r="T1458" s="3"/>
      <c r="U1458" s="3"/>
      <c r="V1458" s="3"/>
      <c r="W1458" s="3"/>
      <c r="X1458" s="3"/>
      <c r="Y1458" s="3"/>
      <c r="Z1458" s="3"/>
    </row>
    <row r="1459" ht="30.0" customHeight="1">
      <c r="A1459" s="5" t="s">
        <v>4672</v>
      </c>
      <c r="B1459" s="5" t="s">
        <v>4672</v>
      </c>
      <c r="C1459" s="5" t="s">
        <v>4673</v>
      </c>
      <c r="D1459" s="6"/>
      <c r="E1459" s="5">
        <v>1465868.0</v>
      </c>
      <c r="F1459" s="5">
        <v>1466887.0</v>
      </c>
      <c r="G1459" s="5" t="s">
        <v>35</v>
      </c>
      <c r="H1459" s="5" t="s">
        <v>52</v>
      </c>
      <c r="I1459" s="5"/>
      <c r="J1459" s="7" t="str">
        <f t="shared" si="303"/>
        <v>Chain et al. 2005. Infect Immun. 73:8353-61</v>
      </c>
      <c r="K1459" s="8" t="str">
        <f t="shared" si="304"/>
        <v>Brucella abortus 2308; accesion number NC_007618</v>
      </c>
      <c r="L1459" s="3"/>
      <c r="M1459" s="3"/>
      <c r="N1459" s="3"/>
      <c r="O1459" s="3"/>
      <c r="P1459" s="3"/>
      <c r="Q1459" s="3"/>
      <c r="R1459" s="3"/>
      <c r="S1459" s="3"/>
      <c r="T1459" s="3"/>
      <c r="U1459" s="3"/>
      <c r="V1459" s="3"/>
      <c r="W1459" s="3"/>
      <c r="X1459" s="3"/>
      <c r="Y1459" s="3"/>
      <c r="Z1459" s="3"/>
    </row>
    <row r="1460" ht="30.0" customHeight="1">
      <c r="A1460" s="5" t="s">
        <v>4674</v>
      </c>
      <c r="B1460" s="5" t="s">
        <v>4674</v>
      </c>
      <c r="C1460" s="5" t="s">
        <v>4675</v>
      </c>
      <c r="D1460" s="6"/>
      <c r="E1460" s="5">
        <v>1467079.0</v>
      </c>
      <c r="F1460" s="5">
        <v>1467990.0</v>
      </c>
      <c r="G1460" s="5"/>
      <c r="H1460" s="5" t="s">
        <v>52</v>
      </c>
      <c r="I1460" s="5"/>
      <c r="J1460" s="7" t="str">
        <f t="shared" si="303"/>
        <v>Chain et al. 2005. Infect Immun. 73:8353-61</v>
      </c>
      <c r="K1460" s="8" t="str">
        <f t="shared" si="304"/>
        <v>Brucella abortus 2308; accesion number NC_007618</v>
      </c>
      <c r="L1460" s="3"/>
      <c r="M1460" s="3"/>
      <c r="N1460" s="3"/>
      <c r="O1460" s="3"/>
      <c r="P1460" s="3"/>
      <c r="Q1460" s="3"/>
      <c r="R1460" s="3"/>
      <c r="S1460" s="3"/>
      <c r="T1460" s="3"/>
      <c r="U1460" s="3"/>
      <c r="V1460" s="3"/>
      <c r="W1460" s="3"/>
      <c r="X1460" s="3"/>
      <c r="Y1460" s="3"/>
      <c r="Z1460" s="3"/>
    </row>
    <row r="1461" ht="30.0" customHeight="1">
      <c r="A1461" s="5" t="s">
        <v>4676</v>
      </c>
      <c r="B1461" s="5" t="s">
        <v>4676</v>
      </c>
      <c r="C1461" s="5" t="s">
        <v>4677</v>
      </c>
      <c r="D1461" s="6"/>
      <c r="E1461" s="5">
        <v>1467995.0</v>
      </c>
      <c r="F1461" s="5">
        <v>1468345.0</v>
      </c>
      <c r="G1461" s="5" t="s">
        <v>35</v>
      </c>
      <c r="H1461" s="5" t="s">
        <v>52</v>
      </c>
      <c r="I1461" s="5"/>
      <c r="J1461" s="7" t="str">
        <f t="shared" si="303"/>
        <v>Chain et al. 2005. Infect Immun. 73:8353-61</v>
      </c>
      <c r="K1461" s="8" t="str">
        <f t="shared" si="304"/>
        <v>Brucella abortus 2308; accesion number NC_007618</v>
      </c>
      <c r="L1461" s="3"/>
      <c r="M1461" s="3"/>
      <c r="N1461" s="3"/>
      <c r="O1461" s="3"/>
      <c r="P1461" s="3"/>
      <c r="Q1461" s="3"/>
      <c r="R1461" s="3"/>
      <c r="S1461" s="3"/>
      <c r="T1461" s="3"/>
      <c r="U1461" s="3"/>
      <c r="V1461" s="3"/>
      <c r="W1461" s="3"/>
      <c r="X1461" s="3"/>
      <c r="Y1461" s="3"/>
      <c r="Z1461" s="3"/>
    </row>
    <row r="1462" ht="30.0" customHeight="1">
      <c r="A1462" s="5" t="s">
        <v>4678</v>
      </c>
      <c r="B1462" s="5" t="s">
        <v>4678</v>
      </c>
      <c r="C1462" s="5" t="s">
        <v>4679</v>
      </c>
      <c r="D1462" s="6"/>
      <c r="E1462" s="5">
        <v>1468623.0</v>
      </c>
      <c r="F1462" s="5">
        <v>1469534.0</v>
      </c>
      <c r="G1462" s="5"/>
      <c r="H1462" s="5" t="s">
        <v>52</v>
      </c>
      <c r="I1462" s="5"/>
      <c r="J1462" s="7" t="str">
        <f t="shared" si="303"/>
        <v>Chain et al. 2005. Infect Immun. 73:8353-61</v>
      </c>
      <c r="K1462" s="8" t="str">
        <f t="shared" si="304"/>
        <v>Brucella abortus 2308; accesion number NC_007618</v>
      </c>
      <c r="L1462" s="3"/>
      <c r="M1462" s="3"/>
      <c r="N1462" s="3"/>
      <c r="O1462" s="3"/>
      <c r="P1462" s="3"/>
      <c r="Q1462" s="3"/>
      <c r="R1462" s="3"/>
      <c r="S1462" s="3"/>
      <c r="T1462" s="3"/>
      <c r="U1462" s="3"/>
      <c r="V1462" s="3"/>
      <c r="W1462" s="3"/>
      <c r="X1462" s="3"/>
      <c r="Y1462" s="3"/>
      <c r="Z1462" s="3"/>
    </row>
    <row r="1463" ht="30.0" customHeight="1">
      <c r="A1463" s="5" t="s">
        <v>4680</v>
      </c>
      <c r="B1463" s="5" t="s">
        <v>4680</v>
      </c>
      <c r="C1463" s="5" t="s">
        <v>4681</v>
      </c>
      <c r="D1463" s="6"/>
      <c r="E1463" s="5">
        <v>1469667.0</v>
      </c>
      <c r="F1463" s="5">
        <v>1470056.0</v>
      </c>
      <c r="G1463" s="5" t="s">
        <v>35</v>
      </c>
      <c r="H1463" s="5" t="s">
        <v>4682</v>
      </c>
      <c r="I1463" s="5"/>
      <c r="J1463" s="7" t="str">
        <f t="shared" si="303"/>
        <v>Chain et al. 2005. Infect Immun. 73:8353-61</v>
      </c>
      <c r="K1463" s="8" t="str">
        <f t="shared" si="304"/>
        <v>Brucella abortus 2308; accesion number NC_007618</v>
      </c>
      <c r="L1463" s="3"/>
      <c r="M1463" s="3"/>
      <c r="N1463" s="3"/>
      <c r="O1463" s="3"/>
      <c r="P1463" s="3"/>
      <c r="Q1463" s="3"/>
      <c r="R1463" s="3"/>
      <c r="S1463" s="3"/>
      <c r="T1463" s="3"/>
      <c r="U1463" s="3"/>
      <c r="V1463" s="3"/>
      <c r="W1463" s="3"/>
      <c r="X1463" s="3"/>
      <c r="Y1463" s="3"/>
      <c r="Z1463" s="3"/>
    </row>
    <row r="1464" ht="30.0" customHeight="1">
      <c r="A1464" s="5" t="s">
        <v>4683</v>
      </c>
      <c r="B1464" s="5" t="s">
        <v>4683</v>
      </c>
      <c r="C1464" s="5" t="s">
        <v>4684</v>
      </c>
      <c r="D1464" s="6"/>
      <c r="E1464" s="5">
        <v>1470278.0</v>
      </c>
      <c r="F1464" s="5">
        <v>1471033.0</v>
      </c>
      <c r="G1464" s="5"/>
      <c r="H1464" s="5" t="s">
        <v>52</v>
      </c>
      <c r="I1464" s="5"/>
      <c r="J1464" s="7" t="str">
        <f t="shared" si="303"/>
        <v>Chain et al. 2005. Infect Immun. 73:8353-61</v>
      </c>
      <c r="K1464" s="8" t="str">
        <f t="shared" si="304"/>
        <v>Brucella abortus 2308; accesion number NC_007618</v>
      </c>
      <c r="L1464" s="3"/>
      <c r="M1464" s="3"/>
      <c r="N1464" s="3"/>
      <c r="O1464" s="3"/>
      <c r="P1464" s="3"/>
      <c r="Q1464" s="3"/>
      <c r="R1464" s="3"/>
      <c r="S1464" s="3"/>
      <c r="T1464" s="3"/>
      <c r="U1464" s="3"/>
      <c r="V1464" s="3"/>
      <c r="W1464" s="3"/>
      <c r="X1464" s="3"/>
      <c r="Y1464" s="3"/>
      <c r="Z1464" s="3"/>
    </row>
    <row r="1465" ht="30.0" customHeight="1">
      <c r="A1465" s="5" t="s">
        <v>4685</v>
      </c>
      <c r="B1465" s="5" t="s">
        <v>4686</v>
      </c>
      <c r="C1465" s="5" t="s">
        <v>4687</v>
      </c>
      <c r="D1465" s="6"/>
      <c r="E1465" s="5">
        <v>1470984.0</v>
      </c>
      <c r="F1465" s="5">
        <v>1473806.0</v>
      </c>
      <c r="G1465" s="5"/>
      <c r="H1465" s="5" t="s">
        <v>4688</v>
      </c>
      <c r="I1465" s="5" t="s">
        <v>4689</v>
      </c>
      <c r="J1465" s="7" t="str">
        <f t="shared" si="303"/>
        <v>Chain et al. 2005. Infect Immun. 73:8353-61</v>
      </c>
      <c r="K1465" s="8" t="str">
        <f t="shared" si="304"/>
        <v>Brucella abortus 2308; accesion number NC_007618</v>
      </c>
      <c r="L1465" s="3"/>
      <c r="M1465" s="3"/>
      <c r="N1465" s="3"/>
      <c r="O1465" s="3"/>
      <c r="P1465" s="3"/>
      <c r="Q1465" s="3"/>
      <c r="R1465" s="3"/>
      <c r="S1465" s="3"/>
      <c r="T1465" s="3"/>
      <c r="U1465" s="3"/>
      <c r="V1465" s="3"/>
      <c r="W1465" s="3"/>
      <c r="X1465" s="3"/>
      <c r="Y1465" s="3"/>
      <c r="Z1465" s="3"/>
    </row>
    <row r="1466" ht="30.0" customHeight="1">
      <c r="A1466" s="5" t="s">
        <v>4690</v>
      </c>
      <c r="B1466" s="5" t="s">
        <v>4690</v>
      </c>
      <c r="C1466" s="5" t="s">
        <v>4691</v>
      </c>
      <c r="D1466" s="6"/>
      <c r="E1466" s="5">
        <v>1473938.0</v>
      </c>
      <c r="F1466" s="5">
        <v>1474741.0</v>
      </c>
      <c r="G1466" s="5"/>
      <c r="H1466" s="5" t="s">
        <v>228</v>
      </c>
      <c r="I1466" s="5"/>
      <c r="J1466" s="7" t="str">
        <f t="shared" si="303"/>
        <v>Chain et al. 2005. Infect Immun. 73:8353-61</v>
      </c>
      <c r="K1466" s="8" t="str">
        <f t="shared" si="304"/>
        <v>Brucella abortus 2308; accesion number NC_007618</v>
      </c>
      <c r="L1466" s="3"/>
      <c r="M1466" s="3"/>
      <c r="N1466" s="3"/>
      <c r="O1466" s="3"/>
      <c r="P1466" s="3"/>
      <c r="Q1466" s="3"/>
      <c r="R1466" s="3"/>
      <c r="S1466" s="3"/>
      <c r="T1466" s="3"/>
      <c r="U1466" s="3"/>
      <c r="V1466" s="3"/>
      <c r="W1466" s="3"/>
      <c r="X1466" s="3"/>
      <c r="Y1466" s="3"/>
      <c r="Z1466" s="3"/>
    </row>
    <row r="1467" ht="30.0" customHeight="1">
      <c r="A1467" s="5" t="s">
        <v>4692</v>
      </c>
      <c r="B1467" s="5" t="s">
        <v>4692</v>
      </c>
      <c r="C1467" s="5" t="s">
        <v>4693</v>
      </c>
      <c r="D1467" s="6"/>
      <c r="E1467" s="5">
        <v>1475236.0</v>
      </c>
      <c r="F1467" s="5">
        <v>1475451.0</v>
      </c>
      <c r="G1467" s="5"/>
      <c r="H1467" s="5" t="s">
        <v>3992</v>
      </c>
      <c r="I1467" s="5"/>
      <c r="J1467" s="7" t="str">
        <f t="shared" si="303"/>
        <v>Chain et al. 2005. Infect Immun. 73:8353-61</v>
      </c>
      <c r="K1467" s="8" t="str">
        <f t="shared" si="304"/>
        <v>Brucella abortus 2308; accesion number NC_007618</v>
      </c>
      <c r="L1467" s="3"/>
      <c r="M1467" s="3"/>
      <c r="N1467" s="3"/>
      <c r="O1467" s="3"/>
      <c r="P1467" s="3"/>
      <c r="Q1467" s="3"/>
      <c r="R1467" s="3"/>
      <c r="S1467" s="3"/>
      <c r="T1467" s="3"/>
      <c r="U1467" s="3"/>
      <c r="V1467" s="3"/>
      <c r="W1467" s="3"/>
      <c r="X1467" s="3"/>
      <c r="Y1467" s="3"/>
      <c r="Z1467" s="3"/>
    </row>
    <row r="1468" ht="30.0" customHeight="1">
      <c r="A1468" s="5" t="s">
        <v>4694</v>
      </c>
      <c r="B1468" s="5" t="s">
        <v>4694</v>
      </c>
      <c r="C1468" s="5" t="s">
        <v>4695</v>
      </c>
      <c r="D1468" s="6"/>
      <c r="E1468" s="5">
        <v>1475868.0</v>
      </c>
      <c r="F1468" s="5">
        <v>1476380.0</v>
      </c>
      <c r="G1468" s="5"/>
      <c r="H1468" s="5" t="s">
        <v>52</v>
      </c>
      <c r="I1468" s="5"/>
      <c r="J1468" s="7" t="str">
        <f t="shared" si="303"/>
        <v>Chain et al. 2005. Infect Immun. 73:8353-61</v>
      </c>
      <c r="K1468" s="8" t="str">
        <f t="shared" si="304"/>
        <v>Brucella abortus 2308; accesion number NC_007618</v>
      </c>
      <c r="L1468" s="3"/>
      <c r="M1468" s="3"/>
      <c r="N1468" s="3"/>
      <c r="O1468" s="3"/>
      <c r="P1468" s="3"/>
      <c r="Q1468" s="3"/>
      <c r="R1468" s="3"/>
      <c r="S1468" s="3"/>
      <c r="T1468" s="3"/>
      <c r="U1468" s="3"/>
      <c r="V1468" s="3"/>
      <c r="W1468" s="3"/>
      <c r="X1468" s="3"/>
      <c r="Y1468" s="3"/>
      <c r="Z1468" s="3"/>
    </row>
    <row r="1469" ht="30.0" customHeight="1">
      <c r="A1469" s="5" t="s">
        <v>4696</v>
      </c>
      <c r="B1469" s="5" t="s">
        <v>4696</v>
      </c>
      <c r="C1469" s="5" t="s">
        <v>4697</v>
      </c>
      <c r="D1469" s="6"/>
      <c r="E1469" s="5">
        <v>1476439.0</v>
      </c>
      <c r="F1469" s="5">
        <v>1477095.0</v>
      </c>
      <c r="G1469" s="5" t="s">
        <v>35</v>
      </c>
      <c r="H1469" s="5" t="s">
        <v>1661</v>
      </c>
      <c r="I1469" s="5"/>
      <c r="J1469" s="7" t="str">
        <f t="shared" si="303"/>
        <v>Chain et al. 2005. Infect Immun. 73:8353-61</v>
      </c>
      <c r="K1469" s="8" t="str">
        <f t="shared" si="304"/>
        <v>Brucella abortus 2308; accesion number NC_007618</v>
      </c>
      <c r="L1469" s="3"/>
      <c r="M1469" s="3"/>
      <c r="N1469" s="3"/>
      <c r="O1469" s="3"/>
      <c r="P1469" s="3"/>
      <c r="Q1469" s="3"/>
      <c r="R1469" s="3"/>
      <c r="S1469" s="3"/>
      <c r="T1469" s="3"/>
      <c r="U1469" s="3"/>
      <c r="V1469" s="3"/>
      <c r="W1469" s="3"/>
      <c r="X1469" s="3"/>
      <c r="Y1469" s="3"/>
      <c r="Z1469" s="3"/>
    </row>
    <row r="1470" ht="30.0" customHeight="1">
      <c r="A1470" s="5" t="s">
        <v>4698</v>
      </c>
      <c r="B1470" s="5" t="s">
        <v>4698</v>
      </c>
      <c r="C1470" s="5" t="s">
        <v>4699</v>
      </c>
      <c r="D1470" s="6"/>
      <c r="E1470" s="5">
        <v>1477309.0</v>
      </c>
      <c r="F1470" s="5">
        <v>1477590.0</v>
      </c>
      <c r="G1470" s="5" t="s">
        <v>35</v>
      </c>
      <c r="H1470" s="5" t="s">
        <v>4700</v>
      </c>
      <c r="I1470" s="5"/>
      <c r="J1470" s="7" t="str">
        <f t="shared" si="303"/>
        <v>Chain et al. 2005. Infect Immun. 73:8353-61</v>
      </c>
      <c r="K1470" s="8" t="str">
        <f t="shared" si="304"/>
        <v>Brucella abortus 2308; accesion number NC_007618</v>
      </c>
      <c r="L1470" s="3"/>
      <c r="M1470" s="3"/>
      <c r="N1470" s="3"/>
      <c r="O1470" s="3"/>
      <c r="P1470" s="3"/>
      <c r="Q1470" s="3"/>
      <c r="R1470" s="3"/>
      <c r="S1470" s="3"/>
      <c r="T1470" s="3"/>
      <c r="U1470" s="3"/>
      <c r="V1470" s="3"/>
      <c r="W1470" s="3"/>
      <c r="X1470" s="3"/>
      <c r="Y1470" s="3"/>
      <c r="Z1470" s="3"/>
    </row>
    <row r="1471" ht="30.0" customHeight="1">
      <c r="A1471" s="5" t="s">
        <v>4701</v>
      </c>
      <c r="B1471" s="5" t="s">
        <v>4701</v>
      </c>
      <c r="C1471" s="5" t="s">
        <v>4702</v>
      </c>
      <c r="D1471" s="6"/>
      <c r="E1471" s="5">
        <v>1477765.0</v>
      </c>
      <c r="F1471" s="5">
        <v>1478061.0</v>
      </c>
      <c r="G1471" s="5"/>
      <c r="H1471" s="5" t="s">
        <v>52</v>
      </c>
      <c r="I1471" s="5"/>
      <c r="J1471" s="7" t="str">
        <f t="shared" si="303"/>
        <v>Chain et al. 2005. Infect Immun. 73:8353-61</v>
      </c>
      <c r="K1471" s="8" t="str">
        <f t="shared" si="304"/>
        <v>Brucella abortus 2308; accesion number NC_007618</v>
      </c>
      <c r="L1471" s="3"/>
      <c r="M1471" s="3"/>
      <c r="N1471" s="3"/>
      <c r="O1471" s="3"/>
      <c r="P1471" s="3"/>
      <c r="Q1471" s="3"/>
      <c r="R1471" s="3"/>
      <c r="S1471" s="3"/>
      <c r="T1471" s="3"/>
      <c r="U1471" s="3"/>
      <c r="V1471" s="3"/>
      <c r="W1471" s="3"/>
      <c r="X1471" s="3"/>
      <c r="Y1471" s="3"/>
      <c r="Z1471" s="3"/>
    </row>
    <row r="1472" ht="30.0" customHeight="1">
      <c r="A1472" s="5" t="s">
        <v>4703</v>
      </c>
      <c r="B1472" s="5" t="s">
        <v>4703</v>
      </c>
      <c r="C1472" s="5" t="s">
        <v>4704</v>
      </c>
      <c r="D1472" s="6"/>
      <c r="E1472" s="5">
        <v>1478112.0</v>
      </c>
      <c r="F1472" s="5">
        <v>1478651.0</v>
      </c>
      <c r="G1472" s="5"/>
      <c r="H1472" s="5" t="s">
        <v>757</v>
      </c>
      <c r="I1472" s="5"/>
      <c r="J1472" s="7" t="str">
        <f t="shared" si="303"/>
        <v>Chain et al. 2005. Infect Immun. 73:8353-61</v>
      </c>
      <c r="K1472" s="8" t="str">
        <f t="shared" si="304"/>
        <v>Brucella abortus 2308; accesion number NC_007618</v>
      </c>
      <c r="L1472" s="3"/>
      <c r="M1472" s="3"/>
      <c r="N1472" s="3"/>
      <c r="O1472" s="3"/>
      <c r="P1472" s="3"/>
      <c r="Q1472" s="3"/>
      <c r="R1472" s="3"/>
      <c r="S1472" s="3"/>
      <c r="T1472" s="3"/>
      <c r="U1472" s="3"/>
      <c r="V1472" s="3"/>
      <c r="W1472" s="3"/>
      <c r="X1472" s="3"/>
      <c r="Y1472" s="3"/>
      <c r="Z1472" s="3"/>
    </row>
    <row r="1473" ht="30.0" customHeight="1">
      <c r="A1473" s="5" t="s">
        <v>4705</v>
      </c>
      <c r="B1473" s="5" t="s">
        <v>4705</v>
      </c>
      <c r="C1473" s="5" t="s">
        <v>4706</v>
      </c>
      <c r="D1473" s="6"/>
      <c r="E1473" s="5">
        <v>1478733.0</v>
      </c>
      <c r="F1473" s="5">
        <v>1479458.0</v>
      </c>
      <c r="G1473" s="5"/>
      <c r="H1473" s="5" t="s">
        <v>334</v>
      </c>
      <c r="I1473" s="5"/>
      <c r="J1473" s="15" t="str">
        <f t="shared" ref="J1473:J1474" si="305">HYPERLINK("http://www.ncbi.nlm.nih.gov/pubmed/17304218","Hallez et al. 2007. EMBO J. 26(5):1444-55")</f>
        <v>Hallez et al. 2007. EMBO J. 26(5):1444-55</v>
      </c>
      <c r="K1473" s="3"/>
      <c r="L1473" s="3"/>
      <c r="M1473" s="3"/>
      <c r="N1473" s="3"/>
      <c r="O1473" s="3"/>
      <c r="P1473" s="3"/>
      <c r="Q1473" s="3"/>
      <c r="R1473" s="3"/>
      <c r="S1473" s="3"/>
      <c r="T1473" s="3"/>
      <c r="U1473" s="3"/>
      <c r="V1473" s="3"/>
      <c r="W1473" s="3"/>
      <c r="X1473" s="3"/>
      <c r="Y1473" s="3"/>
      <c r="Z1473" s="3"/>
    </row>
    <row r="1474" ht="30.0" customHeight="1">
      <c r="A1474" s="5" t="s">
        <v>4707</v>
      </c>
      <c r="B1474" s="5" t="s">
        <v>4707</v>
      </c>
      <c r="C1474" s="5" t="s">
        <v>4708</v>
      </c>
      <c r="D1474" s="6"/>
      <c r="E1474" s="5">
        <v>1479647.0</v>
      </c>
      <c r="F1474" s="5">
        <v>1480945.0</v>
      </c>
      <c r="G1474" s="5"/>
      <c r="H1474" s="5" t="s">
        <v>164</v>
      </c>
      <c r="I1474" s="5"/>
      <c r="J1474" s="15" t="str">
        <f t="shared" si="305"/>
        <v>Hallez et al. 2007. EMBO J. 26(5):1444-55</v>
      </c>
      <c r="K1474" s="3"/>
      <c r="L1474" s="3"/>
      <c r="M1474" s="3"/>
      <c r="N1474" s="3"/>
      <c r="O1474" s="3"/>
      <c r="P1474" s="3"/>
      <c r="Q1474" s="3"/>
      <c r="R1474" s="3"/>
      <c r="S1474" s="3"/>
      <c r="T1474" s="3"/>
      <c r="U1474" s="3"/>
      <c r="V1474" s="3"/>
      <c r="W1474" s="3"/>
      <c r="X1474" s="3"/>
      <c r="Y1474" s="3"/>
      <c r="Z1474" s="3"/>
    </row>
    <row r="1475" ht="30.0" customHeight="1">
      <c r="A1475" s="5" t="s">
        <v>4709</v>
      </c>
      <c r="B1475" s="5" t="s">
        <v>4709</v>
      </c>
      <c r="C1475" s="5" t="s">
        <v>4710</v>
      </c>
      <c r="D1475" s="6"/>
      <c r="E1475" s="5">
        <v>1481277.0</v>
      </c>
      <c r="F1475" s="5">
        <v>1481396.0</v>
      </c>
      <c r="G1475" s="5" t="s">
        <v>35</v>
      </c>
      <c r="H1475" s="5" t="s">
        <v>52</v>
      </c>
      <c r="I1475" s="5"/>
      <c r="J1475" s="7" t="str">
        <f t="shared" ref="J1475:J1477" si="306">HYPERLINK("http://www.ncbi.nlm.nih.gov/pubmed/?term=16299333","Chain et al. 2005. Infect Immun. 73:8353-61")</f>
        <v>Chain et al. 2005. Infect Immun. 73:8353-61</v>
      </c>
      <c r="K1475" s="8" t="str">
        <f t="shared" ref="K1475:K1477" si="307">HYPERLINK("http://www.ncbi.nlm.nih.gov/nuccore/NC_007618","Brucella abortus 2308; accesion number NC_007618")</f>
        <v>Brucella abortus 2308; accesion number NC_007618</v>
      </c>
      <c r="L1475" s="3"/>
      <c r="M1475" s="3"/>
      <c r="N1475" s="3"/>
      <c r="O1475" s="3"/>
      <c r="P1475" s="3"/>
      <c r="Q1475" s="3"/>
      <c r="R1475" s="3"/>
      <c r="S1475" s="3"/>
      <c r="T1475" s="3"/>
      <c r="U1475" s="3"/>
      <c r="V1475" s="3"/>
      <c r="W1475" s="3"/>
      <c r="X1475" s="3"/>
      <c r="Y1475" s="3"/>
      <c r="Z1475" s="3"/>
    </row>
    <row r="1476" ht="30.0" customHeight="1">
      <c r="A1476" s="5" t="s">
        <v>4711</v>
      </c>
      <c r="B1476" s="5" t="s">
        <v>4712</v>
      </c>
      <c r="C1476" s="5" t="s">
        <v>4713</v>
      </c>
      <c r="D1476" s="6"/>
      <c r="E1476" s="5">
        <v>1481377.0</v>
      </c>
      <c r="F1476" s="5">
        <v>1481724.0</v>
      </c>
      <c r="G1476" s="5" t="s">
        <v>35</v>
      </c>
      <c r="H1476" s="5" t="s">
        <v>4714</v>
      </c>
      <c r="I1476" s="5"/>
      <c r="J1476" s="7" t="str">
        <f t="shared" si="306"/>
        <v>Chain et al. 2005. Infect Immun. 73:8353-61</v>
      </c>
      <c r="K1476" s="8" t="str">
        <f t="shared" si="307"/>
        <v>Brucella abortus 2308; accesion number NC_007618</v>
      </c>
      <c r="L1476" s="3"/>
      <c r="M1476" s="3"/>
      <c r="N1476" s="3"/>
      <c r="O1476" s="3"/>
      <c r="P1476" s="3"/>
      <c r="Q1476" s="3"/>
      <c r="R1476" s="3"/>
      <c r="S1476" s="3"/>
      <c r="T1476" s="3"/>
      <c r="U1476" s="3"/>
      <c r="V1476" s="3"/>
      <c r="W1476" s="3"/>
      <c r="X1476" s="3"/>
      <c r="Y1476" s="3"/>
      <c r="Z1476" s="3"/>
    </row>
    <row r="1477" ht="30.0" customHeight="1">
      <c r="A1477" s="5" t="s">
        <v>4715</v>
      </c>
      <c r="B1477" s="5" t="s">
        <v>4715</v>
      </c>
      <c r="C1477" s="5" t="s">
        <v>4716</v>
      </c>
      <c r="D1477" s="6"/>
      <c r="E1477" s="5">
        <v>1481863.0</v>
      </c>
      <c r="F1477" s="5">
        <v>1482525.0</v>
      </c>
      <c r="G1477" s="5" t="s">
        <v>35</v>
      </c>
      <c r="H1477" s="5" t="s">
        <v>52</v>
      </c>
      <c r="I1477" s="5"/>
      <c r="J1477" s="7" t="str">
        <f t="shared" si="306"/>
        <v>Chain et al. 2005. Infect Immun. 73:8353-61</v>
      </c>
      <c r="K1477" s="8" t="str">
        <f t="shared" si="307"/>
        <v>Brucella abortus 2308; accesion number NC_007618</v>
      </c>
      <c r="L1477" s="3"/>
      <c r="M1477" s="3"/>
      <c r="N1477" s="3"/>
      <c r="O1477" s="3"/>
      <c r="P1477" s="3"/>
      <c r="Q1477" s="3"/>
      <c r="R1477" s="3"/>
      <c r="S1477" s="3"/>
      <c r="T1477" s="3"/>
      <c r="U1477" s="3"/>
      <c r="V1477" s="3"/>
      <c r="W1477" s="3"/>
      <c r="X1477" s="3"/>
      <c r="Y1477" s="3"/>
      <c r="Z1477" s="3"/>
    </row>
    <row r="1478" ht="30.0" customHeight="1">
      <c r="A1478" s="5" t="s">
        <v>4717</v>
      </c>
      <c r="B1478" s="5" t="s">
        <v>4717</v>
      </c>
      <c r="C1478" s="5" t="s">
        <v>4718</v>
      </c>
      <c r="D1478" s="6"/>
      <c r="E1478" s="5">
        <v>1482792.0</v>
      </c>
      <c r="F1478" s="5">
        <v>1483112.0</v>
      </c>
      <c r="G1478" s="5" t="s">
        <v>35</v>
      </c>
      <c r="H1478" s="5" t="s">
        <v>225</v>
      </c>
      <c r="I1478" s="5"/>
      <c r="J1478" s="8" t="str">
        <f>HYPERLINK("http://www.ncbi.nlm.nih.gov/pubmed/?term=20462421","Lamontagne et al. 2010. BMC Genomics. 11:300")</f>
        <v>Lamontagne et al. 2010. BMC Genomics. 11:300</v>
      </c>
      <c r="K1478" s="9"/>
      <c r="L1478" s="3"/>
      <c r="M1478" s="3"/>
      <c r="N1478" s="3"/>
      <c r="O1478" s="3"/>
      <c r="P1478" s="3"/>
      <c r="Q1478" s="3"/>
      <c r="R1478" s="3"/>
      <c r="S1478" s="3"/>
      <c r="T1478" s="3"/>
      <c r="U1478" s="3"/>
      <c r="V1478" s="3"/>
      <c r="W1478" s="3"/>
      <c r="X1478" s="3"/>
      <c r="Y1478" s="3"/>
      <c r="Z1478" s="3"/>
    </row>
    <row r="1479" ht="30.0" customHeight="1">
      <c r="A1479" s="5" t="s">
        <v>4719</v>
      </c>
      <c r="B1479" s="5" t="s">
        <v>4720</v>
      </c>
      <c r="C1479" s="5" t="s">
        <v>4721</v>
      </c>
      <c r="D1479" s="6"/>
      <c r="E1479" s="5">
        <v>1483297.0</v>
      </c>
      <c r="F1479" s="5">
        <v>1484142.0</v>
      </c>
      <c r="G1479" s="5"/>
      <c r="H1479" s="5" t="s">
        <v>4722</v>
      </c>
      <c r="I1479" s="5" t="s">
        <v>4723</v>
      </c>
      <c r="J1479" s="7" t="str">
        <f t="shared" ref="J1479:J1480" si="308">HYPERLINK("http://www.ncbi.nlm.nih.gov/pubmed/?term=16299333","Chain et al. 2005. Infect Immun. 73:8353-61")</f>
        <v>Chain et al. 2005. Infect Immun. 73:8353-61</v>
      </c>
      <c r="K1479" s="8" t="str">
        <f t="shared" ref="K1479:K1480" si="309">HYPERLINK("http://www.ncbi.nlm.nih.gov/nuccore/NC_007618","Brucella abortus 2308; accesion number NC_007618")</f>
        <v>Brucella abortus 2308; accesion number NC_007618</v>
      </c>
      <c r="L1479" s="3"/>
      <c r="M1479" s="3"/>
      <c r="N1479" s="3"/>
      <c r="O1479" s="3"/>
      <c r="P1479" s="3"/>
      <c r="Q1479" s="3"/>
      <c r="R1479" s="3"/>
      <c r="S1479" s="3"/>
      <c r="T1479" s="3"/>
      <c r="U1479" s="3"/>
      <c r="V1479" s="3"/>
      <c r="W1479" s="3"/>
      <c r="X1479" s="3"/>
      <c r="Y1479" s="3"/>
      <c r="Z1479" s="3"/>
    </row>
    <row r="1480" ht="30.0" customHeight="1">
      <c r="A1480" s="5" t="s">
        <v>4724</v>
      </c>
      <c r="B1480" s="5" t="s">
        <v>4724</v>
      </c>
      <c r="C1480" s="5" t="s">
        <v>4725</v>
      </c>
      <c r="D1480" s="6"/>
      <c r="E1480" s="5">
        <v>1484135.0</v>
      </c>
      <c r="F1480" s="5">
        <v>1485232.0</v>
      </c>
      <c r="G1480" s="5"/>
      <c r="H1480" s="5" t="s">
        <v>52</v>
      </c>
      <c r="I1480" s="5"/>
      <c r="J1480" s="7" t="str">
        <f t="shared" si="308"/>
        <v>Chain et al. 2005. Infect Immun. 73:8353-61</v>
      </c>
      <c r="K1480" s="8" t="str">
        <f t="shared" si="309"/>
        <v>Brucella abortus 2308; accesion number NC_007618</v>
      </c>
      <c r="L1480" s="3"/>
      <c r="M1480" s="3"/>
      <c r="N1480" s="3"/>
      <c r="O1480" s="3"/>
      <c r="P1480" s="3"/>
      <c r="Q1480" s="3"/>
      <c r="R1480" s="3"/>
      <c r="S1480" s="3"/>
      <c r="T1480" s="3"/>
      <c r="U1480" s="3"/>
      <c r="V1480" s="3"/>
      <c r="W1480" s="3"/>
      <c r="X1480" s="3"/>
      <c r="Y1480" s="3"/>
      <c r="Z1480" s="3"/>
    </row>
    <row r="1481" ht="30.0" customHeight="1">
      <c r="A1481" s="5" t="s">
        <v>4726</v>
      </c>
      <c r="B1481" s="5" t="s">
        <v>4726</v>
      </c>
      <c r="C1481" s="5" t="s">
        <v>4727</v>
      </c>
      <c r="D1481" s="6"/>
      <c r="E1481" s="5">
        <v>1485412.0</v>
      </c>
      <c r="F1481" s="5">
        <v>1486263.0</v>
      </c>
      <c r="G1481" s="5"/>
      <c r="H1481" s="5" t="s">
        <v>225</v>
      </c>
      <c r="I1481" s="5"/>
      <c r="J1481" s="8" t="str">
        <f>HYPERLINK("http://www.ncbi.nlm.nih.gov/pubmed/?term=20462421","Lamontagne et al. 2010. BMC Genomics. 11:300")</f>
        <v>Lamontagne et al. 2010. BMC Genomics. 11:300</v>
      </c>
      <c r="K1481" s="9"/>
      <c r="L1481" s="3"/>
      <c r="M1481" s="3"/>
      <c r="N1481" s="3"/>
      <c r="O1481" s="3"/>
      <c r="P1481" s="3"/>
      <c r="Q1481" s="3"/>
      <c r="R1481" s="3"/>
      <c r="S1481" s="3"/>
      <c r="T1481" s="3"/>
      <c r="U1481" s="3"/>
      <c r="V1481" s="3"/>
      <c r="W1481" s="3"/>
      <c r="X1481" s="3"/>
      <c r="Y1481" s="3"/>
      <c r="Z1481" s="3"/>
    </row>
    <row r="1482" ht="30.0" customHeight="1">
      <c r="A1482" s="5" t="s">
        <v>4728</v>
      </c>
      <c r="B1482" s="5" t="s">
        <v>4728</v>
      </c>
      <c r="C1482" s="5" t="s">
        <v>4729</v>
      </c>
      <c r="D1482" s="6"/>
      <c r="E1482" s="5">
        <v>1486376.0</v>
      </c>
      <c r="F1482" s="5">
        <v>1487527.0</v>
      </c>
      <c r="G1482" s="5"/>
      <c r="H1482" s="5" t="s">
        <v>4410</v>
      </c>
      <c r="I1482" s="5"/>
      <c r="J1482" s="7" t="str">
        <f t="shared" ref="J1482:J1485" si="310">HYPERLINK("http://www.ncbi.nlm.nih.gov/pubmed/?term=16299333","Chain et al. 2005. Infect Immun. 73:8353-61")</f>
        <v>Chain et al. 2005. Infect Immun. 73:8353-61</v>
      </c>
      <c r="K1482" s="8" t="str">
        <f t="shared" ref="K1482:K1485" si="311">HYPERLINK("http://www.ncbi.nlm.nih.gov/nuccore/NC_007618","Brucella abortus 2308; accesion number NC_007618")</f>
        <v>Brucella abortus 2308; accesion number NC_007618</v>
      </c>
      <c r="L1482" s="3"/>
      <c r="M1482" s="3"/>
      <c r="N1482" s="3"/>
      <c r="O1482" s="3"/>
      <c r="P1482" s="3"/>
      <c r="Q1482" s="3"/>
      <c r="R1482" s="3"/>
      <c r="S1482" s="3"/>
      <c r="T1482" s="3"/>
      <c r="U1482" s="3"/>
      <c r="V1482" s="3"/>
      <c r="W1482" s="3"/>
      <c r="X1482" s="3"/>
      <c r="Y1482" s="3"/>
      <c r="Z1482" s="3"/>
    </row>
    <row r="1483" ht="30.0" customHeight="1">
      <c r="A1483" s="5" t="s">
        <v>4730</v>
      </c>
      <c r="B1483" s="5" t="s">
        <v>4730</v>
      </c>
      <c r="C1483" s="5" t="s">
        <v>4731</v>
      </c>
      <c r="D1483" s="6"/>
      <c r="E1483" s="5">
        <v>1487581.0</v>
      </c>
      <c r="F1483" s="5">
        <v>1488135.0</v>
      </c>
      <c r="G1483" s="5"/>
      <c r="H1483" s="5" t="s">
        <v>1606</v>
      </c>
      <c r="I1483" s="5"/>
      <c r="J1483" s="7" t="str">
        <f t="shared" si="310"/>
        <v>Chain et al. 2005. Infect Immun. 73:8353-61</v>
      </c>
      <c r="K1483" s="8" t="str">
        <f t="shared" si="311"/>
        <v>Brucella abortus 2308; accesion number NC_007618</v>
      </c>
      <c r="L1483" s="3"/>
      <c r="M1483" s="3"/>
      <c r="N1483" s="3"/>
      <c r="O1483" s="3"/>
      <c r="P1483" s="3"/>
      <c r="Q1483" s="3"/>
      <c r="R1483" s="3"/>
      <c r="S1483" s="3"/>
      <c r="T1483" s="3"/>
      <c r="U1483" s="3"/>
      <c r="V1483" s="3"/>
      <c r="W1483" s="3"/>
      <c r="X1483" s="3"/>
      <c r="Y1483" s="3"/>
      <c r="Z1483" s="3"/>
    </row>
    <row r="1484" ht="30.0" customHeight="1">
      <c r="A1484" s="5" t="s">
        <v>4732</v>
      </c>
      <c r="B1484" s="5" t="s">
        <v>4732</v>
      </c>
      <c r="C1484" s="5" t="s">
        <v>4733</v>
      </c>
      <c r="D1484" s="6"/>
      <c r="E1484" s="5">
        <v>1488473.0</v>
      </c>
      <c r="F1484" s="5">
        <v>1489405.0</v>
      </c>
      <c r="G1484" s="5"/>
      <c r="H1484" s="5" t="s">
        <v>4734</v>
      </c>
      <c r="I1484" s="5" t="s">
        <v>4735</v>
      </c>
      <c r="J1484" s="7" t="str">
        <f t="shared" si="310"/>
        <v>Chain et al. 2005. Infect Immun. 73:8353-61</v>
      </c>
      <c r="K1484" s="8" t="str">
        <f t="shared" si="311"/>
        <v>Brucella abortus 2308; accesion number NC_007618</v>
      </c>
      <c r="L1484" s="3"/>
      <c r="M1484" s="3"/>
      <c r="N1484" s="3"/>
      <c r="O1484" s="3"/>
      <c r="P1484" s="3"/>
      <c r="Q1484" s="3"/>
      <c r="R1484" s="3"/>
      <c r="S1484" s="3"/>
      <c r="T1484" s="3"/>
      <c r="U1484" s="3"/>
      <c r="V1484" s="3"/>
      <c r="W1484" s="3"/>
      <c r="X1484" s="3"/>
      <c r="Y1484" s="3"/>
      <c r="Z1484" s="3"/>
    </row>
    <row r="1485" ht="30.0" customHeight="1">
      <c r="A1485" s="5" t="s">
        <v>4736</v>
      </c>
      <c r="B1485" s="5" t="s">
        <v>4736</v>
      </c>
      <c r="C1485" s="5" t="s">
        <v>4737</v>
      </c>
      <c r="D1485" s="6"/>
      <c r="E1485" s="5">
        <v>1489553.0</v>
      </c>
      <c r="F1485" s="5">
        <v>1491094.0</v>
      </c>
      <c r="G1485" s="5" t="s">
        <v>35</v>
      </c>
      <c r="H1485" s="5" t="s">
        <v>986</v>
      </c>
      <c r="I1485" s="5"/>
      <c r="J1485" s="7" t="str">
        <f t="shared" si="310"/>
        <v>Chain et al. 2005. Infect Immun. 73:8353-61</v>
      </c>
      <c r="K1485" s="8" t="str">
        <f t="shared" si="311"/>
        <v>Brucella abortus 2308; accesion number NC_007618</v>
      </c>
      <c r="L1485" s="3"/>
      <c r="M1485" s="3"/>
      <c r="N1485" s="3"/>
      <c r="O1485" s="3"/>
      <c r="P1485" s="3"/>
      <c r="Q1485" s="3"/>
      <c r="R1485" s="3"/>
      <c r="S1485" s="3"/>
      <c r="T1485" s="3"/>
      <c r="U1485" s="3"/>
      <c r="V1485" s="3"/>
      <c r="W1485" s="3"/>
      <c r="X1485" s="3"/>
      <c r="Y1485" s="3"/>
      <c r="Z1485" s="3"/>
    </row>
    <row r="1486" ht="30.0" customHeight="1">
      <c r="A1486" s="5" t="s">
        <v>4738</v>
      </c>
      <c r="B1486" s="5" t="s">
        <v>4738</v>
      </c>
      <c r="C1486" s="5" t="s">
        <v>4739</v>
      </c>
      <c r="D1486" s="6"/>
      <c r="E1486" s="5">
        <v>1491786.0</v>
      </c>
      <c r="F1486" s="5">
        <v>1492409.0</v>
      </c>
      <c r="G1486" s="5"/>
      <c r="H1486" s="5" t="s">
        <v>4740</v>
      </c>
      <c r="I1486" s="5" t="s">
        <v>4741</v>
      </c>
      <c r="J1486" s="11" t="str">
        <f t="shared" ref="J1486:J1487" si="312">HYPERLINK("http://www.ncbi.nlm.nih.gov/pubmed/15385478","Danese et al. 2004. Infect Immun. 72(10):5783-90")</f>
        <v>Danese et al. 2004. Infect Immun. 72(10):5783-90</v>
      </c>
      <c r="K1486" s="3"/>
      <c r="L1486" s="9"/>
      <c r="M1486" s="3"/>
      <c r="N1486" s="3"/>
      <c r="O1486" s="3"/>
      <c r="P1486" s="3"/>
      <c r="Q1486" s="3"/>
      <c r="R1486" s="3"/>
      <c r="S1486" s="3"/>
      <c r="T1486" s="3"/>
      <c r="U1486" s="3"/>
      <c r="V1486" s="3"/>
      <c r="W1486" s="3"/>
      <c r="X1486" s="3"/>
      <c r="Y1486" s="3"/>
      <c r="Z1486" s="3"/>
    </row>
    <row r="1487" ht="30.0" customHeight="1">
      <c r="A1487" s="5" t="s">
        <v>4742</v>
      </c>
      <c r="B1487" s="5" t="s">
        <v>4743</v>
      </c>
      <c r="C1487" s="5" t="s">
        <v>4744</v>
      </c>
      <c r="D1487" s="6"/>
      <c r="E1487" s="5">
        <v>1492438.0</v>
      </c>
      <c r="F1487" s="5">
        <v>1493190.0</v>
      </c>
      <c r="G1487" s="5"/>
      <c r="H1487" s="5" t="s">
        <v>4745</v>
      </c>
      <c r="I1487" s="5" t="s">
        <v>4746</v>
      </c>
      <c r="J1487" s="11" t="str">
        <f t="shared" si="312"/>
        <v>Danese et al. 2004. Infect Immun. 72(10):5783-90</v>
      </c>
      <c r="K1487" s="3"/>
      <c r="L1487" s="3"/>
      <c r="M1487" s="3"/>
      <c r="N1487" s="3"/>
      <c r="O1487" s="3"/>
      <c r="P1487" s="3"/>
      <c r="Q1487" s="3"/>
      <c r="R1487" s="3"/>
      <c r="S1487" s="3"/>
      <c r="T1487" s="3"/>
      <c r="U1487" s="3"/>
      <c r="V1487" s="3"/>
      <c r="W1487" s="3"/>
      <c r="X1487" s="3"/>
      <c r="Y1487" s="3"/>
      <c r="Z1487" s="3"/>
    </row>
    <row r="1488" ht="30.0" customHeight="1">
      <c r="A1488" s="5" t="s">
        <v>4747</v>
      </c>
      <c r="B1488" s="5" t="s">
        <v>4747</v>
      </c>
      <c r="C1488" s="5" t="s">
        <v>4748</v>
      </c>
      <c r="D1488" s="6"/>
      <c r="E1488" s="5">
        <v>1493278.0</v>
      </c>
      <c r="F1488" s="5">
        <v>1494381.0</v>
      </c>
      <c r="G1488" s="5"/>
      <c r="H1488" s="5" t="s">
        <v>4749</v>
      </c>
      <c r="I1488" s="5" t="s">
        <v>4750</v>
      </c>
      <c r="J1488" s="7" t="str">
        <f t="shared" ref="J1488:J1499" si="313">HYPERLINK("http://www.ncbi.nlm.nih.gov/pubmed/?term=16299333","Chain et al. 2005. Infect Immun. 73:8353-61")</f>
        <v>Chain et al. 2005. Infect Immun. 73:8353-61</v>
      </c>
      <c r="K1488" s="8" t="str">
        <f t="shared" ref="K1488:K1499" si="314">HYPERLINK("http://www.ncbi.nlm.nih.gov/nuccore/NC_007618","Brucella abortus 2308; accesion number NC_007618")</f>
        <v>Brucella abortus 2308; accesion number NC_007618</v>
      </c>
      <c r="L1488" s="3"/>
      <c r="M1488" s="3"/>
      <c r="N1488" s="3"/>
      <c r="O1488" s="3"/>
      <c r="P1488" s="3"/>
      <c r="Q1488" s="3"/>
      <c r="R1488" s="3"/>
      <c r="S1488" s="3"/>
      <c r="T1488" s="3"/>
      <c r="U1488" s="3"/>
      <c r="V1488" s="3"/>
      <c r="W1488" s="3"/>
      <c r="X1488" s="3"/>
      <c r="Y1488" s="3"/>
      <c r="Z1488" s="3"/>
    </row>
    <row r="1489" ht="30.0" customHeight="1">
      <c r="A1489" s="5" t="s">
        <v>4751</v>
      </c>
      <c r="B1489" s="5" t="s">
        <v>4751</v>
      </c>
      <c r="C1489" s="5" t="s">
        <v>4752</v>
      </c>
      <c r="D1489" s="6"/>
      <c r="E1489" s="5">
        <v>1494443.0</v>
      </c>
      <c r="F1489" s="5">
        <v>1494943.0</v>
      </c>
      <c r="G1489" s="5"/>
      <c r="H1489" s="5" t="s">
        <v>4753</v>
      </c>
      <c r="I1489" s="5"/>
      <c r="J1489" s="7" t="str">
        <f t="shared" si="313"/>
        <v>Chain et al. 2005. Infect Immun. 73:8353-61</v>
      </c>
      <c r="K1489" s="8" t="str">
        <f t="shared" si="314"/>
        <v>Brucella abortus 2308; accesion number NC_007618</v>
      </c>
      <c r="L1489" s="3"/>
      <c r="M1489" s="3"/>
      <c r="N1489" s="3"/>
      <c r="O1489" s="3"/>
      <c r="P1489" s="3"/>
      <c r="Q1489" s="3"/>
      <c r="R1489" s="3"/>
      <c r="S1489" s="3"/>
      <c r="T1489" s="3"/>
      <c r="U1489" s="3"/>
      <c r="V1489" s="3"/>
      <c r="W1489" s="3"/>
      <c r="X1489" s="3"/>
      <c r="Y1489" s="3"/>
      <c r="Z1489" s="3"/>
    </row>
    <row r="1490" ht="30.0" customHeight="1">
      <c r="A1490" s="5" t="s">
        <v>4754</v>
      </c>
      <c r="B1490" s="5" t="s">
        <v>4754</v>
      </c>
      <c r="C1490" s="5" t="s">
        <v>4755</v>
      </c>
      <c r="D1490" s="6"/>
      <c r="E1490" s="5">
        <v>1494940.0</v>
      </c>
      <c r="F1490" s="5">
        <v>1495422.0</v>
      </c>
      <c r="G1490" s="5"/>
      <c r="H1490" s="5" t="s">
        <v>4753</v>
      </c>
      <c r="I1490" s="5"/>
      <c r="J1490" s="7" t="str">
        <f t="shared" si="313"/>
        <v>Chain et al. 2005. Infect Immun. 73:8353-61</v>
      </c>
      <c r="K1490" s="8" t="str">
        <f t="shared" si="314"/>
        <v>Brucella abortus 2308; accesion number NC_007618</v>
      </c>
      <c r="L1490" s="3"/>
      <c r="M1490" s="3"/>
      <c r="N1490" s="3"/>
      <c r="O1490" s="3"/>
      <c r="P1490" s="3"/>
      <c r="Q1490" s="3"/>
      <c r="R1490" s="3"/>
      <c r="S1490" s="3"/>
      <c r="T1490" s="3"/>
      <c r="U1490" s="3"/>
      <c r="V1490" s="3"/>
      <c r="W1490" s="3"/>
      <c r="X1490" s="3"/>
      <c r="Y1490" s="3"/>
      <c r="Z1490" s="3"/>
    </row>
    <row r="1491" ht="30.0" customHeight="1">
      <c r="A1491" s="5" t="s">
        <v>4756</v>
      </c>
      <c r="B1491" s="5" t="s">
        <v>4757</v>
      </c>
      <c r="C1491" s="5" t="s">
        <v>4758</v>
      </c>
      <c r="D1491" s="6"/>
      <c r="E1491" s="5">
        <v>1495464.0</v>
      </c>
      <c r="F1491" s="5">
        <v>1496024.0</v>
      </c>
      <c r="G1491" s="5" t="s">
        <v>35</v>
      </c>
      <c r="H1491" s="5" t="s">
        <v>4759</v>
      </c>
      <c r="I1491" s="5" t="s">
        <v>4760</v>
      </c>
      <c r="J1491" s="7" t="str">
        <f t="shared" si="313"/>
        <v>Chain et al. 2005. Infect Immun. 73:8353-61</v>
      </c>
      <c r="K1491" s="8" t="str">
        <f t="shared" si="314"/>
        <v>Brucella abortus 2308; accesion number NC_007618</v>
      </c>
      <c r="L1491" s="3"/>
      <c r="M1491" s="3"/>
      <c r="N1491" s="3"/>
      <c r="O1491" s="3"/>
      <c r="P1491" s="3"/>
      <c r="Q1491" s="3"/>
      <c r="R1491" s="3"/>
      <c r="S1491" s="3"/>
      <c r="T1491" s="3"/>
      <c r="U1491" s="3"/>
      <c r="V1491" s="3"/>
      <c r="W1491" s="3"/>
      <c r="X1491" s="3"/>
      <c r="Y1491" s="3"/>
      <c r="Z1491" s="3"/>
    </row>
    <row r="1492" ht="30.0" customHeight="1">
      <c r="A1492" s="5" t="s">
        <v>4761</v>
      </c>
      <c r="B1492" s="5" t="s">
        <v>4761</v>
      </c>
      <c r="C1492" s="5" t="s">
        <v>4762</v>
      </c>
      <c r="D1492" s="6"/>
      <c r="E1492" s="5">
        <v>1496332.0</v>
      </c>
      <c r="F1492" s="5">
        <v>1497219.0</v>
      </c>
      <c r="G1492" s="5" t="s">
        <v>35</v>
      </c>
      <c r="H1492" s="5" t="s">
        <v>1206</v>
      </c>
      <c r="I1492" s="5"/>
      <c r="J1492" s="7" t="str">
        <f t="shared" si="313"/>
        <v>Chain et al. 2005. Infect Immun. 73:8353-61</v>
      </c>
      <c r="K1492" s="8" t="str">
        <f t="shared" si="314"/>
        <v>Brucella abortus 2308; accesion number NC_007618</v>
      </c>
      <c r="L1492" s="3"/>
      <c r="M1492" s="3"/>
      <c r="N1492" s="3"/>
      <c r="O1492" s="3"/>
      <c r="P1492" s="3"/>
      <c r="Q1492" s="3"/>
      <c r="R1492" s="3"/>
      <c r="S1492" s="3"/>
      <c r="T1492" s="3"/>
      <c r="U1492" s="3"/>
      <c r="V1492" s="3"/>
      <c r="W1492" s="3"/>
      <c r="X1492" s="3"/>
      <c r="Y1492" s="3"/>
      <c r="Z1492" s="3"/>
    </row>
    <row r="1493" ht="30.0" customHeight="1">
      <c r="A1493" s="5" t="s">
        <v>4763</v>
      </c>
      <c r="B1493" s="5" t="s">
        <v>4764</v>
      </c>
      <c r="C1493" s="5" t="s">
        <v>4765</v>
      </c>
      <c r="D1493" s="6"/>
      <c r="E1493" s="5">
        <v>1497233.0</v>
      </c>
      <c r="F1493" s="5">
        <v>1498531.0</v>
      </c>
      <c r="G1493" s="5" t="s">
        <v>35</v>
      </c>
      <c r="H1493" s="5" t="s">
        <v>4766</v>
      </c>
      <c r="I1493" s="5"/>
      <c r="J1493" s="7" t="str">
        <f t="shared" si="313"/>
        <v>Chain et al. 2005. Infect Immun. 73:8353-61</v>
      </c>
      <c r="K1493" s="8" t="str">
        <f t="shared" si="314"/>
        <v>Brucella abortus 2308; accesion number NC_007618</v>
      </c>
      <c r="L1493" s="3"/>
      <c r="M1493" s="3"/>
      <c r="N1493" s="3"/>
      <c r="O1493" s="3"/>
      <c r="P1493" s="3"/>
      <c r="Q1493" s="3"/>
      <c r="R1493" s="3"/>
      <c r="S1493" s="3"/>
      <c r="T1493" s="3"/>
      <c r="U1493" s="3"/>
      <c r="V1493" s="3"/>
      <c r="W1493" s="3"/>
      <c r="X1493" s="3"/>
      <c r="Y1493" s="3"/>
      <c r="Z1493" s="3"/>
    </row>
    <row r="1494" ht="30.0" customHeight="1">
      <c r="A1494" s="5" t="s">
        <v>4767</v>
      </c>
      <c r="B1494" s="5" t="s">
        <v>4767</v>
      </c>
      <c r="C1494" s="5" t="s">
        <v>4768</v>
      </c>
      <c r="D1494" s="6"/>
      <c r="E1494" s="5">
        <v>1498553.0</v>
      </c>
      <c r="F1494" s="5">
        <v>1499116.0</v>
      </c>
      <c r="G1494" s="5" t="s">
        <v>35</v>
      </c>
      <c r="H1494" s="5" t="s">
        <v>4769</v>
      </c>
      <c r="I1494" s="5"/>
      <c r="J1494" s="7" t="str">
        <f t="shared" si="313"/>
        <v>Chain et al. 2005. Infect Immun. 73:8353-61</v>
      </c>
      <c r="K1494" s="8" t="str">
        <f t="shared" si="314"/>
        <v>Brucella abortus 2308; accesion number NC_007618</v>
      </c>
      <c r="L1494" s="3"/>
      <c r="M1494" s="3"/>
      <c r="N1494" s="3"/>
      <c r="O1494" s="3"/>
      <c r="P1494" s="3"/>
      <c r="Q1494" s="3"/>
      <c r="R1494" s="3"/>
      <c r="S1494" s="3"/>
      <c r="T1494" s="3"/>
      <c r="U1494" s="3"/>
      <c r="V1494" s="3"/>
      <c r="W1494" s="3"/>
      <c r="X1494" s="3"/>
      <c r="Y1494" s="3"/>
      <c r="Z1494" s="3"/>
    </row>
    <row r="1495" ht="30.0" customHeight="1">
      <c r="A1495" s="5" t="s">
        <v>4770</v>
      </c>
      <c r="B1495" s="5" t="s">
        <v>4770</v>
      </c>
      <c r="C1495" s="5" t="s">
        <v>4771</v>
      </c>
      <c r="D1495" s="6"/>
      <c r="E1495" s="5">
        <v>1499368.0</v>
      </c>
      <c r="F1495" s="5">
        <v>1501233.0</v>
      </c>
      <c r="G1495" s="5" t="s">
        <v>35</v>
      </c>
      <c r="H1495" s="5" t="s">
        <v>4772</v>
      </c>
      <c r="I1495" s="5"/>
      <c r="J1495" s="7" t="str">
        <f t="shared" si="313"/>
        <v>Chain et al. 2005. Infect Immun. 73:8353-61</v>
      </c>
      <c r="K1495" s="8" t="str">
        <f t="shared" si="314"/>
        <v>Brucella abortus 2308; accesion number NC_007618</v>
      </c>
      <c r="L1495" s="3"/>
      <c r="M1495" s="3"/>
      <c r="N1495" s="3"/>
      <c r="O1495" s="3"/>
      <c r="P1495" s="3"/>
      <c r="Q1495" s="3"/>
      <c r="R1495" s="3"/>
      <c r="S1495" s="3"/>
      <c r="T1495" s="3"/>
      <c r="U1495" s="3"/>
      <c r="V1495" s="3"/>
      <c r="W1495" s="3"/>
      <c r="X1495" s="3"/>
      <c r="Y1495" s="3"/>
      <c r="Z1495" s="3"/>
    </row>
    <row r="1496" ht="30.0" customHeight="1">
      <c r="A1496" s="5" t="s">
        <v>4773</v>
      </c>
      <c r="B1496" s="5" t="s">
        <v>4773</v>
      </c>
      <c r="C1496" s="5" t="s">
        <v>4774</v>
      </c>
      <c r="D1496" s="6"/>
      <c r="E1496" s="5">
        <v>1501390.0</v>
      </c>
      <c r="F1496" s="5">
        <v>1503258.0</v>
      </c>
      <c r="G1496" s="5" t="s">
        <v>35</v>
      </c>
      <c r="H1496" s="5" t="s">
        <v>39</v>
      </c>
      <c r="I1496" s="5"/>
      <c r="J1496" s="7" t="str">
        <f t="shared" si="313"/>
        <v>Chain et al. 2005. Infect Immun. 73:8353-61</v>
      </c>
      <c r="K1496" s="8" t="str">
        <f t="shared" si="314"/>
        <v>Brucella abortus 2308; accesion number NC_007618</v>
      </c>
      <c r="L1496" s="3"/>
      <c r="M1496" s="3"/>
      <c r="N1496" s="3"/>
      <c r="O1496" s="3"/>
      <c r="P1496" s="3"/>
      <c r="Q1496" s="3"/>
      <c r="R1496" s="3"/>
      <c r="S1496" s="3"/>
      <c r="T1496" s="3"/>
      <c r="U1496" s="3"/>
      <c r="V1496" s="3"/>
      <c r="W1496" s="3"/>
      <c r="X1496" s="3"/>
      <c r="Y1496" s="3"/>
      <c r="Z1496" s="3"/>
    </row>
    <row r="1497" ht="30.0" customHeight="1">
      <c r="A1497" s="5" t="s">
        <v>4775</v>
      </c>
      <c r="B1497" s="5" t="s">
        <v>4775</v>
      </c>
      <c r="C1497" s="5" t="s">
        <v>4776</v>
      </c>
      <c r="D1497" s="6"/>
      <c r="E1497" s="5">
        <v>1503391.0</v>
      </c>
      <c r="F1497" s="5">
        <v>1503870.0</v>
      </c>
      <c r="G1497" s="5"/>
      <c r="H1497" s="5" t="s">
        <v>488</v>
      </c>
      <c r="I1497" s="5"/>
      <c r="J1497" s="7" t="str">
        <f t="shared" si="313"/>
        <v>Chain et al. 2005. Infect Immun. 73:8353-61</v>
      </c>
      <c r="K1497" s="8" t="str">
        <f t="shared" si="314"/>
        <v>Brucella abortus 2308; accesion number NC_007618</v>
      </c>
      <c r="L1497" s="3"/>
      <c r="M1497" s="3"/>
      <c r="N1497" s="3"/>
      <c r="O1497" s="3"/>
      <c r="P1497" s="3"/>
      <c r="Q1497" s="3"/>
      <c r="R1497" s="3"/>
      <c r="S1497" s="3"/>
      <c r="T1497" s="3"/>
      <c r="U1497" s="3"/>
      <c r="V1497" s="3"/>
      <c r="W1497" s="3"/>
      <c r="X1497" s="3"/>
      <c r="Y1497" s="3"/>
      <c r="Z1497" s="3"/>
    </row>
    <row r="1498" ht="30.0" customHeight="1">
      <c r="A1498" s="5" t="s">
        <v>4777</v>
      </c>
      <c r="B1498" s="5" t="s">
        <v>4777</v>
      </c>
      <c r="C1498" s="5" t="s">
        <v>4778</v>
      </c>
      <c r="D1498" s="6"/>
      <c r="E1498" s="5">
        <v>1503935.0</v>
      </c>
      <c r="F1498" s="5">
        <v>1505017.0</v>
      </c>
      <c r="G1498" s="5"/>
      <c r="H1498" s="5" t="s">
        <v>4779</v>
      </c>
      <c r="I1498" s="5"/>
      <c r="J1498" s="7" t="str">
        <f t="shared" si="313"/>
        <v>Chain et al. 2005. Infect Immun. 73:8353-61</v>
      </c>
      <c r="K1498" s="8" t="str">
        <f t="shared" si="314"/>
        <v>Brucella abortus 2308; accesion number NC_007618</v>
      </c>
      <c r="L1498" s="3"/>
      <c r="M1498" s="3"/>
      <c r="N1498" s="3"/>
      <c r="O1498" s="3"/>
      <c r="P1498" s="3"/>
      <c r="Q1498" s="3"/>
      <c r="R1498" s="3"/>
      <c r="S1498" s="3"/>
      <c r="T1498" s="3"/>
      <c r="U1498" s="3"/>
      <c r="V1498" s="3"/>
      <c r="W1498" s="3"/>
      <c r="X1498" s="3"/>
      <c r="Y1498" s="3"/>
      <c r="Z1498" s="3"/>
    </row>
    <row r="1499" ht="30.0" customHeight="1">
      <c r="A1499" s="5" t="s">
        <v>4780</v>
      </c>
      <c r="B1499" s="5" t="s">
        <v>4780</v>
      </c>
      <c r="C1499" s="5" t="s">
        <v>4781</v>
      </c>
      <c r="D1499" s="6"/>
      <c r="E1499" s="5">
        <v>1505020.0</v>
      </c>
      <c r="F1499" s="5">
        <v>1505121.0</v>
      </c>
      <c r="G1499" s="5" t="s">
        <v>35</v>
      </c>
      <c r="H1499" s="5" t="s">
        <v>52</v>
      </c>
      <c r="I1499" s="5"/>
      <c r="J1499" s="7" t="str">
        <f t="shared" si="313"/>
        <v>Chain et al. 2005. Infect Immun. 73:8353-61</v>
      </c>
      <c r="K1499" s="8" t="str">
        <f t="shared" si="314"/>
        <v>Brucella abortus 2308; accesion number NC_007618</v>
      </c>
      <c r="L1499" s="3"/>
      <c r="M1499" s="3"/>
      <c r="N1499" s="3"/>
      <c r="O1499" s="3"/>
      <c r="P1499" s="3"/>
      <c r="Q1499" s="3"/>
      <c r="R1499" s="3"/>
      <c r="S1499" s="3"/>
      <c r="T1499" s="3"/>
      <c r="U1499" s="3"/>
      <c r="V1499" s="3"/>
      <c r="W1499" s="3"/>
      <c r="X1499" s="3"/>
      <c r="Y1499" s="3"/>
      <c r="Z1499" s="3"/>
    </row>
    <row r="1500" ht="30.0" customHeight="1">
      <c r="A1500" s="5" t="s">
        <v>4782</v>
      </c>
      <c r="B1500" s="5" t="s">
        <v>4782</v>
      </c>
      <c r="C1500" s="5" t="s">
        <v>4783</v>
      </c>
      <c r="D1500" s="6"/>
      <c r="E1500" s="5">
        <v>1505129.0</v>
      </c>
      <c r="F1500" s="5">
        <v>1505389.0</v>
      </c>
      <c r="G1500" s="5" t="s">
        <v>35</v>
      </c>
      <c r="H1500" s="5" t="s">
        <v>225</v>
      </c>
      <c r="I1500" s="5"/>
      <c r="J1500" s="8" t="str">
        <f>HYPERLINK("http://www.ncbi.nlm.nih.gov/pubmed/?term=20462421","Lamontagne et al. 2010. BMC Genomics. 11:300")</f>
        <v>Lamontagne et al. 2010. BMC Genomics. 11:300</v>
      </c>
      <c r="K1500" s="3"/>
      <c r="L1500" s="3"/>
      <c r="M1500" s="3"/>
      <c r="N1500" s="3"/>
      <c r="O1500" s="3"/>
      <c r="P1500" s="3"/>
      <c r="Q1500" s="3"/>
      <c r="R1500" s="3"/>
      <c r="S1500" s="3"/>
      <c r="T1500" s="3"/>
      <c r="U1500" s="3"/>
      <c r="V1500" s="3"/>
      <c r="W1500" s="3"/>
      <c r="X1500" s="3"/>
      <c r="Y1500" s="3"/>
      <c r="Z1500" s="3"/>
    </row>
    <row r="1501" ht="30.0" customHeight="1">
      <c r="A1501" s="5" t="s">
        <v>4784</v>
      </c>
      <c r="B1501" s="5" t="s">
        <v>4785</v>
      </c>
      <c r="C1501" s="5" t="s">
        <v>4786</v>
      </c>
      <c r="D1501" s="6"/>
      <c r="E1501" s="5">
        <v>1505683.0</v>
      </c>
      <c r="F1501" s="5">
        <v>1506594.0</v>
      </c>
      <c r="G1501" s="5"/>
      <c r="H1501" s="5" t="s">
        <v>576</v>
      </c>
      <c r="I1501" s="5" t="s">
        <v>4787</v>
      </c>
      <c r="J1501" s="7" t="str">
        <f t="shared" ref="J1501:J1526" si="315">HYPERLINK("http://www.ncbi.nlm.nih.gov/pubmed/?term=16299333","Chain et al. 2005. Infect Immun. 73:8353-61")</f>
        <v>Chain et al. 2005. Infect Immun. 73:8353-61</v>
      </c>
      <c r="K1501" s="8" t="str">
        <f t="shared" ref="K1501:K1526" si="316">HYPERLINK("http://www.ncbi.nlm.nih.gov/nuccore/NC_007618","Brucella abortus 2308; accesion number NC_007618")</f>
        <v>Brucella abortus 2308; accesion number NC_007618</v>
      </c>
      <c r="L1501" s="3"/>
      <c r="M1501" s="3"/>
      <c r="N1501" s="3"/>
      <c r="O1501" s="3"/>
      <c r="P1501" s="3"/>
      <c r="Q1501" s="3"/>
      <c r="R1501" s="3"/>
      <c r="S1501" s="3"/>
      <c r="T1501" s="3"/>
      <c r="U1501" s="3"/>
      <c r="V1501" s="3"/>
      <c r="W1501" s="3"/>
      <c r="X1501" s="3"/>
      <c r="Y1501" s="3"/>
      <c r="Z1501" s="3"/>
    </row>
    <row r="1502" ht="30.0" customHeight="1">
      <c r="A1502" s="5" t="s">
        <v>4788</v>
      </c>
      <c r="B1502" s="5" t="s">
        <v>4788</v>
      </c>
      <c r="C1502" s="5" t="s">
        <v>4789</v>
      </c>
      <c r="D1502" s="6"/>
      <c r="E1502" s="5">
        <v>1506628.0</v>
      </c>
      <c r="F1502" s="5">
        <v>1507122.0</v>
      </c>
      <c r="G1502" s="5" t="s">
        <v>35</v>
      </c>
      <c r="H1502" s="5" t="s">
        <v>1595</v>
      </c>
      <c r="I1502" s="5"/>
      <c r="J1502" s="7" t="str">
        <f t="shared" si="315"/>
        <v>Chain et al. 2005. Infect Immun. 73:8353-61</v>
      </c>
      <c r="K1502" s="8" t="str">
        <f t="shared" si="316"/>
        <v>Brucella abortus 2308; accesion number NC_007618</v>
      </c>
      <c r="L1502" s="3"/>
      <c r="M1502" s="3"/>
      <c r="N1502" s="3"/>
      <c r="O1502" s="3"/>
      <c r="P1502" s="3"/>
      <c r="Q1502" s="3"/>
      <c r="R1502" s="3"/>
      <c r="S1502" s="3"/>
      <c r="T1502" s="3"/>
      <c r="U1502" s="3"/>
      <c r="V1502" s="3"/>
      <c r="W1502" s="3"/>
      <c r="X1502" s="3"/>
      <c r="Y1502" s="3"/>
      <c r="Z1502" s="3"/>
    </row>
    <row r="1503" ht="30.0" customHeight="1">
      <c r="A1503" s="5" t="s">
        <v>4790</v>
      </c>
      <c r="B1503" s="5" t="s">
        <v>4790</v>
      </c>
      <c r="C1503" s="5" t="s">
        <v>4791</v>
      </c>
      <c r="D1503" s="6"/>
      <c r="E1503" s="5">
        <v>1507210.0</v>
      </c>
      <c r="F1503" s="5">
        <v>1507497.0</v>
      </c>
      <c r="G1503" s="5" t="s">
        <v>35</v>
      </c>
      <c r="H1503" s="5" t="s">
        <v>4792</v>
      </c>
      <c r="I1503" s="5" t="s">
        <v>4793</v>
      </c>
      <c r="J1503" s="7" t="str">
        <f t="shared" si="315"/>
        <v>Chain et al. 2005. Infect Immun. 73:8353-61</v>
      </c>
      <c r="K1503" s="8" t="str">
        <f t="shared" si="316"/>
        <v>Brucella abortus 2308; accesion number NC_007618</v>
      </c>
      <c r="L1503" s="3"/>
      <c r="M1503" s="3"/>
      <c r="N1503" s="3"/>
      <c r="O1503" s="3"/>
      <c r="P1503" s="3"/>
      <c r="Q1503" s="3"/>
      <c r="R1503" s="3"/>
      <c r="S1503" s="3"/>
      <c r="T1503" s="3"/>
      <c r="U1503" s="3"/>
      <c r="V1503" s="3"/>
      <c r="W1503" s="3"/>
      <c r="X1503" s="3"/>
      <c r="Y1503" s="3"/>
      <c r="Z1503" s="3"/>
    </row>
    <row r="1504" ht="30.0" customHeight="1">
      <c r="A1504" s="5" t="s">
        <v>4794</v>
      </c>
      <c r="B1504" s="5" t="s">
        <v>4794</v>
      </c>
      <c r="C1504" s="5" t="s">
        <v>4795</v>
      </c>
      <c r="D1504" s="6"/>
      <c r="E1504" s="5">
        <v>1507443.0</v>
      </c>
      <c r="F1504" s="5">
        <v>1507964.0</v>
      </c>
      <c r="G1504" s="5" t="s">
        <v>35</v>
      </c>
      <c r="H1504" s="5" t="s">
        <v>4796</v>
      </c>
      <c r="I1504" s="5" t="s">
        <v>4797</v>
      </c>
      <c r="J1504" s="7" t="str">
        <f t="shared" si="315"/>
        <v>Chain et al. 2005. Infect Immun. 73:8353-61</v>
      </c>
      <c r="K1504" s="8" t="str">
        <f t="shared" si="316"/>
        <v>Brucella abortus 2308; accesion number NC_007618</v>
      </c>
      <c r="L1504" s="3"/>
      <c r="M1504" s="3"/>
      <c r="N1504" s="3"/>
      <c r="O1504" s="3"/>
      <c r="P1504" s="3"/>
      <c r="Q1504" s="3"/>
      <c r="R1504" s="3"/>
      <c r="S1504" s="3"/>
      <c r="T1504" s="3"/>
      <c r="U1504" s="3"/>
      <c r="V1504" s="3"/>
      <c r="W1504" s="3"/>
      <c r="X1504" s="3"/>
      <c r="Y1504" s="3"/>
      <c r="Z1504" s="3"/>
    </row>
    <row r="1505" ht="30.0" customHeight="1">
      <c r="A1505" s="5" t="s">
        <v>4798</v>
      </c>
      <c r="B1505" s="5" t="s">
        <v>4798</v>
      </c>
      <c r="C1505" s="5" t="s">
        <v>4799</v>
      </c>
      <c r="D1505" s="6"/>
      <c r="E1505" s="5">
        <v>1508155.0</v>
      </c>
      <c r="F1505" s="5">
        <v>1509426.0</v>
      </c>
      <c r="G1505" s="5" t="s">
        <v>35</v>
      </c>
      <c r="H1505" s="5" t="s">
        <v>4800</v>
      </c>
      <c r="I1505" s="5"/>
      <c r="J1505" s="7" t="str">
        <f t="shared" si="315"/>
        <v>Chain et al. 2005. Infect Immun. 73:8353-61</v>
      </c>
      <c r="K1505" s="8" t="str">
        <f t="shared" si="316"/>
        <v>Brucella abortus 2308; accesion number NC_007618</v>
      </c>
      <c r="L1505" s="3"/>
      <c r="M1505" s="3"/>
      <c r="N1505" s="3"/>
      <c r="O1505" s="3"/>
      <c r="P1505" s="3"/>
      <c r="Q1505" s="3"/>
      <c r="R1505" s="3"/>
      <c r="S1505" s="3"/>
      <c r="T1505" s="3"/>
      <c r="U1505" s="3"/>
      <c r="V1505" s="3"/>
      <c r="W1505" s="3"/>
      <c r="X1505" s="3"/>
      <c r="Y1505" s="3"/>
      <c r="Z1505" s="3"/>
    </row>
    <row r="1506" ht="30.0" customHeight="1">
      <c r="A1506" s="5" t="s">
        <v>4801</v>
      </c>
      <c r="B1506" s="5" t="s">
        <v>4801</v>
      </c>
      <c r="C1506" s="5" t="s">
        <v>4802</v>
      </c>
      <c r="D1506" s="6"/>
      <c r="E1506" s="5">
        <v>1509423.0</v>
      </c>
      <c r="F1506" s="5">
        <v>1509929.0</v>
      </c>
      <c r="G1506" s="5" t="s">
        <v>35</v>
      </c>
      <c r="H1506" s="5" t="s">
        <v>130</v>
      </c>
      <c r="I1506" s="5"/>
      <c r="J1506" s="7" t="str">
        <f t="shared" si="315"/>
        <v>Chain et al. 2005. Infect Immun. 73:8353-61</v>
      </c>
      <c r="K1506" s="8" t="str">
        <f t="shared" si="316"/>
        <v>Brucella abortus 2308; accesion number NC_007618</v>
      </c>
      <c r="L1506" s="3"/>
      <c r="M1506" s="3"/>
      <c r="N1506" s="3"/>
      <c r="O1506" s="3"/>
      <c r="P1506" s="3"/>
      <c r="Q1506" s="3"/>
      <c r="R1506" s="3"/>
      <c r="S1506" s="3"/>
      <c r="T1506" s="3"/>
      <c r="U1506" s="3"/>
      <c r="V1506" s="3"/>
      <c r="W1506" s="3"/>
      <c r="X1506" s="3"/>
      <c r="Y1506" s="3"/>
      <c r="Z1506" s="3"/>
    </row>
    <row r="1507" ht="30.0" customHeight="1">
      <c r="A1507" s="5" t="s">
        <v>4803</v>
      </c>
      <c r="B1507" s="5" t="s">
        <v>4803</v>
      </c>
      <c r="C1507" s="5" t="s">
        <v>4804</v>
      </c>
      <c r="D1507" s="6"/>
      <c r="E1507" s="5">
        <v>1510043.0</v>
      </c>
      <c r="F1507" s="5">
        <v>1510708.0</v>
      </c>
      <c r="G1507" s="5" t="s">
        <v>35</v>
      </c>
      <c r="H1507" s="5" t="s">
        <v>52</v>
      </c>
      <c r="I1507" s="5"/>
      <c r="J1507" s="7" t="str">
        <f t="shared" si="315"/>
        <v>Chain et al. 2005. Infect Immun. 73:8353-61</v>
      </c>
      <c r="K1507" s="8" t="str">
        <f t="shared" si="316"/>
        <v>Brucella abortus 2308; accesion number NC_007618</v>
      </c>
      <c r="L1507" s="3"/>
      <c r="M1507" s="3"/>
      <c r="N1507" s="3"/>
      <c r="O1507" s="3"/>
      <c r="P1507" s="3"/>
      <c r="Q1507" s="3"/>
      <c r="R1507" s="3"/>
      <c r="S1507" s="3"/>
      <c r="T1507" s="3"/>
      <c r="U1507" s="3"/>
      <c r="V1507" s="3"/>
      <c r="W1507" s="3"/>
      <c r="X1507" s="3"/>
      <c r="Y1507" s="3"/>
      <c r="Z1507" s="3"/>
    </row>
    <row r="1508" ht="30.0" customHeight="1">
      <c r="A1508" s="5" t="s">
        <v>4805</v>
      </c>
      <c r="B1508" s="5" t="s">
        <v>4805</v>
      </c>
      <c r="C1508" s="5" t="s">
        <v>4806</v>
      </c>
      <c r="D1508" s="6"/>
      <c r="E1508" s="5">
        <v>1510828.0</v>
      </c>
      <c r="F1508" s="5">
        <v>1511835.0</v>
      </c>
      <c r="G1508" s="5"/>
      <c r="H1508" s="5" t="s">
        <v>3657</v>
      </c>
      <c r="I1508" s="5"/>
      <c r="J1508" s="7" t="str">
        <f t="shared" si="315"/>
        <v>Chain et al. 2005. Infect Immun. 73:8353-61</v>
      </c>
      <c r="K1508" s="8" t="str">
        <f t="shared" si="316"/>
        <v>Brucella abortus 2308; accesion number NC_007618</v>
      </c>
      <c r="L1508" s="3"/>
      <c r="M1508" s="3"/>
      <c r="N1508" s="3"/>
      <c r="O1508" s="3"/>
      <c r="P1508" s="3"/>
      <c r="Q1508" s="3"/>
      <c r="R1508" s="3"/>
      <c r="S1508" s="3"/>
      <c r="T1508" s="3"/>
      <c r="U1508" s="3"/>
      <c r="V1508" s="3"/>
      <c r="W1508" s="3"/>
      <c r="X1508" s="3"/>
      <c r="Y1508" s="3"/>
      <c r="Z1508" s="3"/>
    </row>
    <row r="1509" ht="30.0" customHeight="1">
      <c r="A1509" s="5" t="s">
        <v>4807</v>
      </c>
      <c r="B1509" s="5" t="s">
        <v>4807</v>
      </c>
      <c r="C1509" s="5" t="s">
        <v>4808</v>
      </c>
      <c r="D1509" s="6"/>
      <c r="E1509" s="5">
        <v>1511835.0</v>
      </c>
      <c r="F1509" s="5">
        <v>1512767.0</v>
      </c>
      <c r="G1509" s="5"/>
      <c r="H1509" s="5" t="s">
        <v>52</v>
      </c>
      <c r="I1509" s="5"/>
      <c r="J1509" s="7" t="str">
        <f t="shared" si="315"/>
        <v>Chain et al. 2005. Infect Immun. 73:8353-61</v>
      </c>
      <c r="K1509" s="8" t="str">
        <f t="shared" si="316"/>
        <v>Brucella abortus 2308; accesion number NC_007618</v>
      </c>
      <c r="L1509" s="3"/>
      <c r="M1509" s="3"/>
      <c r="N1509" s="3"/>
      <c r="O1509" s="3"/>
      <c r="P1509" s="3"/>
      <c r="Q1509" s="3"/>
      <c r="R1509" s="3"/>
      <c r="S1509" s="3"/>
      <c r="T1509" s="3"/>
      <c r="U1509" s="3"/>
      <c r="V1509" s="3"/>
      <c r="W1509" s="3"/>
      <c r="X1509" s="3"/>
      <c r="Y1509" s="3"/>
      <c r="Z1509" s="3"/>
    </row>
    <row r="1510" ht="30.0" customHeight="1">
      <c r="A1510" s="5" t="s">
        <v>4809</v>
      </c>
      <c r="B1510" s="5" t="s">
        <v>4809</v>
      </c>
      <c r="C1510" s="5" t="s">
        <v>4810</v>
      </c>
      <c r="D1510" s="6"/>
      <c r="E1510" s="5">
        <v>1512764.0</v>
      </c>
      <c r="F1510" s="5">
        <v>1515610.0</v>
      </c>
      <c r="G1510" s="5"/>
      <c r="H1510" s="5" t="s">
        <v>4811</v>
      </c>
      <c r="I1510" s="5"/>
      <c r="J1510" s="7" t="str">
        <f t="shared" si="315"/>
        <v>Chain et al. 2005. Infect Immun. 73:8353-61</v>
      </c>
      <c r="K1510" s="8" t="str">
        <f t="shared" si="316"/>
        <v>Brucella abortus 2308; accesion number NC_007618</v>
      </c>
      <c r="L1510" s="3"/>
      <c r="M1510" s="3"/>
      <c r="N1510" s="3"/>
      <c r="O1510" s="3"/>
      <c r="P1510" s="3"/>
      <c r="Q1510" s="3"/>
      <c r="R1510" s="3"/>
      <c r="S1510" s="3"/>
      <c r="T1510" s="3"/>
      <c r="U1510" s="3"/>
      <c r="V1510" s="3"/>
      <c r="W1510" s="3"/>
      <c r="X1510" s="3"/>
      <c r="Y1510" s="3"/>
      <c r="Z1510" s="3"/>
    </row>
    <row r="1511" ht="30.0" customHeight="1">
      <c r="A1511" s="5" t="s">
        <v>4812</v>
      </c>
      <c r="B1511" s="5" t="s">
        <v>4812</v>
      </c>
      <c r="C1511" s="5" t="s">
        <v>4813</v>
      </c>
      <c r="D1511" s="6"/>
      <c r="E1511" s="5">
        <v>1515674.0</v>
      </c>
      <c r="F1511" s="5">
        <v>1517743.0</v>
      </c>
      <c r="G1511" s="5"/>
      <c r="H1511" s="5" t="s">
        <v>52</v>
      </c>
      <c r="I1511" s="5"/>
      <c r="J1511" s="7" t="str">
        <f t="shared" si="315"/>
        <v>Chain et al. 2005. Infect Immun. 73:8353-61</v>
      </c>
      <c r="K1511" s="8" t="str">
        <f t="shared" si="316"/>
        <v>Brucella abortus 2308; accesion number NC_007618</v>
      </c>
      <c r="L1511" s="3"/>
      <c r="M1511" s="3"/>
      <c r="N1511" s="3"/>
      <c r="O1511" s="3"/>
      <c r="P1511" s="3"/>
      <c r="Q1511" s="3"/>
      <c r="R1511" s="3"/>
      <c r="S1511" s="3"/>
      <c r="T1511" s="3"/>
      <c r="U1511" s="3"/>
      <c r="V1511" s="3"/>
      <c r="W1511" s="3"/>
      <c r="X1511" s="3"/>
      <c r="Y1511" s="3"/>
      <c r="Z1511" s="3"/>
    </row>
    <row r="1512" ht="30.0" customHeight="1">
      <c r="A1512" s="5" t="s">
        <v>4814</v>
      </c>
      <c r="B1512" s="5" t="s">
        <v>4814</v>
      </c>
      <c r="C1512" s="5" t="s">
        <v>4815</v>
      </c>
      <c r="D1512" s="6"/>
      <c r="E1512" s="5">
        <v>1517811.0</v>
      </c>
      <c r="F1512" s="5">
        <v>1518317.0</v>
      </c>
      <c r="G1512" s="5" t="s">
        <v>35</v>
      </c>
      <c r="H1512" s="5" t="s">
        <v>1595</v>
      </c>
      <c r="I1512" s="5"/>
      <c r="J1512" s="7" t="str">
        <f t="shared" si="315"/>
        <v>Chain et al. 2005. Infect Immun. 73:8353-61</v>
      </c>
      <c r="K1512" s="8" t="str">
        <f t="shared" si="316"/>
        <v>Brucella abortus 2308; accesion number NC_007618</v>
      </c>
      <c r="L1512" s="3"/>
      <c r="M1512" s="3"/>
      <c r="N1512" s="3"/>
      <c r="O1512" s="3"/>
      <c r="P1512" s="3"/>
      <c r="Q1512" s="3"/>
      <c r="R1512" s="3"/>
      <c r="S1512" s="3"/>
      <c r="T1512" s="3"/>
      <c r="U1512" s="3"/>
      <c r="V1512" s="3"/>
      <c r="W1512" s="3"/>
      <c r="X1512" s="3"/>
      <c r="Y1512" s="3"/>
      <c r="Z1512" s="3"/>
    </row>
    <row r="1513" ht="30.0" customHeight="1">
      <c r="A1513" s="5" t="s">
        <v>4816</v>
      </c>
      <c r="B1513" s="5" t="s">
        <v>4816</v>
      </c>
      <c r="C1513" s="5" t="s">
        <v>4817</v>
      </c>
      <c r="D1513" s="6"/>
      <c r="E1513" s="5">
        <v>1518621.0</v>
      </c>
      <c r="F1513" s="5">
        <v>1519604.0</v>
      </c>
      <c r="G1513" s="5"/>
      <c r="H1513" s="5" t="s">
        <v>1998</v>
      </c>
      <c r="I1513" s="5"/>
      <c r="J1513" s="7" t="str">
        <f t="shared" si="315"/>
        <v>Chain et al. 2005. Infect Immun. 73:8353-61</v>
      </c>
      <c r="K1513" s="8" t="str">
        <f t="shared" si="316"/>
        <v>Brucella abortus 2308; accesion number NC_007618</v>
      </c>
      <c r="L1513" s="3"/>
      <c r="M1513" s="3"/>
      <c r="N1513" s="3"/>
      <c r="O1513" s="3"/>
      <c r="P1513" s="3"/>
      <c r="Q1513" s="3"/>
      <c r="R1513" s="3"/>
      <c r="S1513" s="3"/>
      <c r="T1513" s="3"/>
      <c r="U1513" s="3"/>
      <c r="V1513" s="3"/>
      <c r="W1513" s="3"/>
      <c r="X1513" s="3"/>
      <c r="Y1513" s="3"/>
      <c r="Z1513" s="3"/>
    </row>
    <row r="1514" ht="30.0" customHeight="1">
      <c r="A1514" s="5" t="s">
        <v>4818</v>
      </c>
      <c r="B1514" s="5" t="s">
        <v>4818</v>
      </c>
      <c r="C1514" s="5" t="s">
        <v>4819</v>
      </c>
      <c r="D1514" s="6"/>
      <c r="E1514" s="5">
        <v>1519752.0</v>
      </c>
      <c r="F1514" s="5">
        <v>1520435.0</v>
      </c>
      <c r="G1514" s="5"/>
      <c r="H1514" s="5" t="s">
        <v>4820</v>
      </c>
      <c r="I1514" s="5"/>
      <c r="J1514" s="7" t="str">
        <f t="shared" si="315"/>
        <v>Chain et al. 2005. Infect Immun. 73:8353-61</v>
      </c>
      <c r="K1514" s="8" t="str">
        <f t="shared" si="316"/>
        <v>Brucella abortus 2308; accesion number NC_007618</v>
      </c>
      <c r="L1514" s="3"/>
      <c r="M1514" s="3"/>
      <c r="N1514" s="3"/>
      <c r="O1514" s="3"/>
      <c r="P1514" s="3"/>
      <c r="Q1514" s="3"/>
      <c r="R1514" s="3"/>
      <c r="S1514" s="3"/>
      <c r="T1514" s="3"/>
      <c r="U1514" s="3"/>
      <c r="V1514" s="3"/>
      <c r="W1514" s="3"/>
      <c r="X1514" s="3"/>
      <c r="Y1514" s="3"/>
      <c r="Z1514" s="3"/>
    </row>
    <row r="1515" ht="30.0" customHeight="1">
      <c r="A1515" s="5" t="s">
        <v>4821</v>
      </c>
      <c r="B1515" s="5" t="s">
        <v>4821</v>
      </c>
      <c r="C1515" s="5" t="s">
        <v>4822</v>
      </c>
      <c r="D1515" s="6"/>
      <c r="E1515" s="5">
        <v>1520469.0</v>
      </c>
      <c r="F1515" s="5">
        <v>1520924.0</v>
      </c>
      <c r="G1515" s="5" t="s">
        <v>35</v>
      </c>
      <c r="H1515" s="5" t="s">
        <v>130</v>
      </c>
      <c r="I1515" s="5"/>
      <c r="J1515" s="7" t="str">
        <f t="shared" si="315"/>
        <v>Chain et al. 2005. Infect Immun. 73:8353-61</v>
      </c>
      <c r="K1515" s="8" t="str">
        <f t="shared" si="316"/>
        <v>Brucella abortus 2308; accesion number NC_007618</v>
      </c>
      <c r="L1515" s="3"/>
      <c r="M1515" s="3"/>
      <c r="N1515" s="3"/>
      <c r="O1515" s="3"/>
      <c r="P1515" s="3"/>
      <c r="Q1515" s="3"/>
      <c r="R1515" s="3"/>
      <c r="S1515" s="3"/>
      <c r="T1515" s="3"/>
      <c r="U1515" s="3"/>
      <c r="V1515" s="3"/>
      <c r="W1515" s="3"/>
      <c r="X1515" s="3"/>
      <c r="Y1515" s="3"/>
      <c r="Z1515" s="3"/>
    </row>
    <row r="1516" ht="30.0" customHeight="1">
      <c r="A1516" s="5" t="s">
        <v>4823</v>
      </c>
      <c r="B1516" s="5" t="s">
        <v>4823</v>
      </c>
      <c r="C1516" s="5" t="s">
        <v>4824</v>
      </c>
      <c r="D1516" s="6"/>
      <c r="E1516" s="5">
        <v>1521033.0</v>
      </c>
      <c r="F1516" s="5">
        <v>1521935.0</v>
      </c>
      <c r="G1516" s="5"/>
      <c r="H1516" s="5" t="s">
        <v>4825</v>
      </c>
      <c r="I1516" s="5"/>
      <c r="J1516" s="7" t="str">
        <f t="shared" si="315"/>
        <v>Chain et al. 2005. Infect Immun. 73:8353-61</v>
      </c>
      <c r="K1516" s="8" t="str">
        <f t="shared" si="316"/>
        <v>Brucella abortus 2308; accesion number NC_007618</v>
      </c>
      <c r="L1516" s="3"/>
      <c r="M1516" s="3"/>
      <c r="N1516" s="3"/>
      <c r="O1516" s="3"/>
      <c r="P1516" s="3"/>
      <c r="Q1516" s="3"/>
      <c r="R1516" s="3"/>
      <c r="S1516" s="3"/>
      <c r="T1516" s="3"/>
      <c r="U1516" s="3"/>
      <c r="V1516" s="3"/>
      <c r="W1516" s="3"/>
      <c r="X1516" s="3"/>
      <c r="Y1516" s="3"/>
      <c r="Z1516" s="3"/>
    </row>
    <row r="1517" ht="30.0" customHeight="1">
      <c r="A1517" s="5" t="s">
        <v>4826</v>
      </c>
      <c r="B1517" s="5" t="s">
        <v>4826</v>
      </c>
      <c r="C1517" s="5" t="s">
        <v>4827</v>
      </c>
      <c r="D1517" s="6"/>
      <c r="E1517" s="5">
        <v>1521929.0</v>
      </c>
      <c r="F1517" s="5">
        <v>1522057.0</v>
      </c>
      <c r="G1517" s="5" t="s">
        <v>35</v>
      </c>
      <c r="H1517" s="5" t="s">
        <v>52</v>
      </c>
      <c r="I1517" s="5"/>
      <c r="J1517" s="7" t="str">
        <f t="shared" si="315"/>
        <v>Chain et al. 2005. Infect Immun. 73:8353-61</v>
      </c>
      <c r="K1517" s="8" t="str">
        <f t="shared" si="316"/>
        <v>Brucella abortus 2308; accesion number NC_007618</v>
      </c>
      <c r="L1517" s="3"/>
      <c r="M1517" s="3"/>
      <c r="N1517" s="3"/>
      <c r="O1517" s="3"/>
      <c r="P1517" s="3"/>
      <c r="Q1517" s="3"/>
      <c r="R1517" s="3"/>
      <c r="S1517" s="3"/>
      <c r="T1517" s="3"/>
      <c r="U1517" s="3"/>
      <c r="V1517" s="3"/>
      <c r="W1517" s="3"/>
      <c r="X1517" s="3"/>
      <c r="Y1517" s="3"/>
      <c r="Z1517" s="3"/>
    </row>
    <row r="1518" ht="30.0" customHeight="1">
      <c r="A1518" s="5" t="s">
        <v>4828</v>
      </c>
      <c r="B1518" s="5" t="s">
        <v>4829</v>
      </c>
      <c r="C1518" s="5" t="s">
        <v>4830</v>
      </c>
      <c r="D1518" s="6"/>
      <c r="E1518" s="5">
        <v>1522136.0</v>
      </c>
      <c r="F1518" s="5">
        <v>1523803.0</v>
      </c>
      <c r="G1518" s="5" t="s">
        <v>35</v>
      </c>
      <c r="H1518" s="5" t="s">
        <v>2152</v>
      </c>
      <c r="I1518" s="5"/>
      <c r="J1518" s="7" t="str">
        <f t="shared" si="315"/>
        <v>Chain et al. 2005. Infect Immun. 73:8353-61</v>
      </c>
      <c r="K1518" s="8" t="str">
        <f t="shared" si="316"/>
        <v>Brucella abortus 2308; accesion number NC_007618</v>
      </c>
      <c r="L1518" s="3"/>
      <c r="M1518" s="3"/>
      <c r="N1518" s="3"/>
      <c r="O1518" s="3"/>
      <c r="P1518" s="3"/>
      <c r="Q1518" s="3"/>
      <c r="R1518" s="3"/>
      <c r="S1518" s="3"/>
      <c r="T1518" s="3"/>
      <c r="U1518" s="3"/>
      <c r="V1518" s="3"/>
      <c r="W1518" s="3"/>
      <c r="X1518" s="3"/>
      <c r="Y1518" s="3"/>
      <c r="Z1518" s="3"/>
    </row>
    <row r="1519" ht="30.0" customHeight="1">
      <c r="A1519" s="5" t="s">
        <v>4831</v>
      </c>
      <c r="B1519" s="5" t="s">
        <v>4831</v>
      </c>
      <c r="C1519" s="5" t="s">
        <v>4832</v>
      </c>
      <c r="D1519" s="6"/>
      <c r="E1519" s="5">
        <v>1523995.0</v>
      </c>
      <c r="F1519" s="5">
        <v>1524153.0</v>
      </c>
      <c r="G1519" s="5" t="s">
        <v>35</v>
      </c>
      <c r="H1519" s="5" t="s">
        <v>52</v>
      </c>
      <c r="I1519" s="5"/>
      <c r="J1519" s="7" t="str">
        <f t="shared" si="315"/>
        <v>Chain et al. 2005. Infect Immun. 73:8353-61</v>
      </c>
      <c r="K1519" s="8" t="str">
        <f t="shared" si="316"/>
        <v>Brucella abortus 2308; accesion number NC_007618</v>
      </c>
      <c r="L1519" s="3"/>
      <c r="M1519" s="3"/>
      <c r="N1519" s="3"/>
      <c r="O1519" s="3"/>
      <c r="P1519" s="3"/>
      <c r="Q1519" s="3"/>
      <c r="R1519" s="3"/>
      <c r="S1519" s="3"/>
      <c r="T1519" s="3"/>
      <c r="U1519" s="3"/>
      <c r="V1519" s="3"/>
      <c r="W1519" s="3"/>
      <c r="X1519" s="3"/>
      <c r="Y1519" s="3"/>
      <c r="Z1519" s="3"/>
    </row>
    <row r="1520" ht="30.0" customHeight="1">
      <c r="A1520" s="5" t="s">
        <v>4833</v>
      </c>
      <c r="B1520" s="5" t="s">
        <v>4833</v>
      </c>
      <c r="C1520" s="5" t="s">
        <v>4834</v>
      </c>
      <c r="D1520" s="6"/>
      <c r="E1520" s="5">
        <v>1525581.0</v>
      </c>
      <c r="F1520" s="5">
        <v>1527776.0</v>
      </c>
      <c r="G1520" s="5" t="s">
        <v>35</v>
      </c>
      <c r="H1520" s="5" t="s">
        <v>4835</v>
      </c>
      <c r="I1520" s="5" t="s">
        <v>4836</v>
      </c>
      <c r="J1520" s="7" t="str">
        <f t="shared" si="315"/>
        <v>Chain et al. 2005. Infect Immun. 73:8353-61</v>
      </c>
      <c r="K1520" s="8" t="str">
        <f t="shared" si="316"/>
        <v>Brucella abortus 2308; accesion number NC_007618</v>
      </c>
      <c r="L1520" s="3"/>
      <c r="M1520" s="3"/>
      <c r="N1520" s="3"/>
      <c r="O1520" s="3"/>
      <c r="P1520" s="3"/>
      <c r="Q1520" s="3"/>
      <c r="R1520" s="3"/>
      <c r="S1520" s="3"/>
      <c r="T1520" s="3"/>
      <c r="U1520" s="3"/>
      <c r="V1520" s="3"/>
      <c r="W1520" s="3"/>
      <c r="X1520" s="3"/>
      <c r="Y1520" s="3"/>
      <c r="Z1520" s="3"/>
    </row>
    <row r="1521" ht="30.0" customHeight="1">
      <c r="A1521" s="5" t="s">
        <v>4837</v>
      </c>
      <c r="B1521" s="5" t="s">
        <v>4838</v>
      </c>
      <c r="C1521" s="5" t="s">
        <v>4839</v>
      </c>
      <c r="D1521" s="6"/>
      <c r="E1521" s="5">
        <v>1528455.0</v>
      </c>
      <c r="F1521" s="5">
        <v>1528916.0</v>
      </c>
      <c r="G1521" s="5"/>
      <c r="H1521" s="5" t="s">
        <v>108</v>
      </c>
      <c r="I1521" s="5"/>
      <c r="J1521" s="7" t="str">
        <f t="shared" si="315"/>
        <v>Chain et al. 2005. Infect Immun. 73:8353-61</v>
      </c>
      <c r="K1521" s="8" t="str">
        <f t="shared" si="316"/>
        <v>Brucella abortus 2308; accesion number NC_007618</v>
      </c>
      <c r="L1521" s="3"/>
      <c r="M1521" s="3"/>
      <c r="N1521" s="3"/>
      <c r="O1521" s="3"/>
      <c r="P1521" s="3"/>
      <c r="Q1521" s="3"/>
      <c r="R1521" s="3"/>
      <c r="S1521" s="3"/>
      <c r="T1521" s="3"/>
      <c r="U1521" s="3"/>
      <c r="V1521" s="3"/>
      <c r="W1521" s="3"/>
      <c r="X1521" s="3"/>
      <c r="Y1521" s="3"/>
      <c r="Z1521" s="3"/>
    </row>
    <row r="1522" ht="30.0" customHeight="1">
      <c r="A1522" s="5" t="s">
        <v>4840</v>
      </c>
      <c r="B1522" s="5" t="s">
        <v>4840</v>
      </c>
      <c r="C1522" s="5" t="s">
        <v>4841</v>
      </c>
      <c r="D1522" s="6"/>
      <c r="E1522" s="5">
        <v>1529168.0</v>
      </c>
      <c r="F1522" s="5">
        <v>1529467.0</v>
      </c>
      <c r="G1522" s="5"/>
      <c r="H1522" s="5" t="s">
        <v>757</v>
      </c>
      <c r="I1522" s="5"/>
      <c r="J1522" s="7" t="str">
        <f t="shared" si="315"/>
        <v>Chain et al. 2005. Infect Immun. 73:8353-61</v>
      </c>
      <c r="K1522" s="8" t="str">
        <f t="shared" si="316"/>
        <v>Brucella abortus 2308; accesion number NC_007618</v>
      </c>
      <c r="L1522" s="3"/>
      <c r="M1522" s="3"/>
      <c r="N1522" s="3"/>
      <c r="O1522" s="3"/>
      <c r="P1522" s="3"/>
      <c r="Q1522" s="3"/>
      <c r="R1522" s="3"/>
      <c r="S1522" s="3"/>
      <c r="T1522" s="3"/>
      <c r="U1522" s="3"/>
      <c r="V1522" s="3"/>
      <c r="W1522" s="3"/>
      <c r="X1522" s="3"/>
      <c r="Y1522" s="3"/>
      <c r="Z1522" s="3"/>
    </row>
    <row r="1523" ht="30.0" customHeight="1">
      <c r="A1523" s="5" t="s">
        <v>4842</v>
      </c>
      <c r="B1523" s="5" t="s">
        <v>4842</v>
      </c>
      <c r="C1523" s="5" t="s">
        <v>4843</v>
      </c>
      <c r="D1523" s="6"/>
      <c r="E1523" s="5">
        <v>1529562.0</v>
      </c>
      <c r="F1523" s="5">
        <v>1530854.0</v>
      </c>
      <c r="G1523" s="5"/>
      <c r="H1523" s="5" t="s">
        <v>1979</v>
      </c>
      <c r="I1523" s="5"/>
      <c r="J1523" s="7" t="str">
        <f t="shared" si="315"/>
        <v>Chain et al. 2005. Infect Immun. 73:8353-61</v>
      </c>
      <c r="K1523" s="8" t="str">
        <f t="shared" si="316"/>
        <v>Brucella abortus 2308; accesion number NC_007618</v>
      </c>
      <c r="L1523" s="3"/>
      <c r="M1523" s="3"/>
      <c r="N1523" s="3"/>
      <c r="O1523" s="3"/>
      <c r="P1523" s="3"/>
      <c r="Q1523" s="3"/>
      <c r="R1523" s="3"/>
      <c r="S1523" s="3"/>
      <c r="T1523" s="3"/>
      <c r="U1523" s="3"/>
      <c r="V1523" s="3"/>
      <c r="W1523" s="3"/>
      <c r="X1523" s="3"/>
      <c r="Y1523" s="3"/>
      <c r="Z1523" s="3"/>
    </row>
    <row r="1524" ht="30.0" customHeight="1">
      <c r="A1524" s="5" t="s">
        <v>4844</v>
      </c>
      <c r="B1524" s="5" t="s">
        <v>4844</v>
      </c>
      <c r="C1524" s="5" t="s">
        <v>4845</v>
      </c>
      <c r="D1524" s="6"/>
      <c r="E1524" s="5">
        <v>1530849.0</v>
      </c>
      <c r="F1524" s="5">
        <v>1531814.0</v>
      </c>
      <c r="G1524" s="5" t="s">
        <v>35</v>
      </c>
      <c r="H1524" s="5" t="s">
        <v>371</v>
      </c>
      <c r="I1524" s="5"/>
      <c r="J1524" s="7" t="str">
        <f t="shared" si="315"/>
        <v>Chain et al. 2005. Infect Immun. 73:8353-61</v>
      </c>
      <c r="K1524" s="8" t="str">
        <f t="shared" si="316"/>
        <v>Brucella abortus 2308; accesion number NC_007618</v>
      </c>
      <c r="L1524" s="3"/>
      <c r="M1524" s="3"/>
      <c r="N1524" s="3"/>
      <c r="O1524" s="3"/>
      <c r="P1524" s="3"/>
      <c r="Q1524" s="3"/>
      <c r="R1524" s="3"/>
      <c r="S1524" s="3"/>
      <c r="T1524" s="3"/>
      <c r="U1524" s="3"/>
      <c r="V1524" s="3"/>
      <c r="W1524" s="3"/>
      <c r="X1524" s="3"/>
      <c r="Y1524" s="3"/>
      <c r="Z1524" s="3"/>
    </row>
    <row r="1525" ht="30.0" customHeight="1">
      <c r="A1525" s="5" t="s">
        <v>4846</v>
      </c>
      <c r="B1525" s="5" t="s">
        <v>4846</v>
      </c>
      <c r="C1525" s="5" t="s">
        <v>4847</v>
      </c>
      <c r="D1525" s="6"/>
      <c r="E1525" s="5">
        <v>1531820.0</v>
      </c>
      <c r="F1525" s="5">
        <v>1533016.0</v>
      </c>
      <c r="G1525" s="5" t="s">
        <v>35</v>
      </c>
      <c r="H1525" s="5" t="s">
        <v>52</v>
      </c>
      <c r="I1525" s="5"/>
      <c r="J1525" s="7" t="str">
        <f t="shared" si="315"/>
        <v>Chain et al. 2005. Infect Immun. 73:8353-61</v>
      </c>
      <c r="K1525" s="8" t="str">
        <f t="shared" si="316"/>
        <v>Brucella abortus 2308; accesion number NC_007618</v>
      </c>
      <c r="L1525" s="3"/>
      <c r="M1525" s="3"/>
      <c r="N1525" s="3"/>
      <c r="O1525" s="3"/>
      <c r="P1525" s="3"/>
      <c r="Q1525" s="3"/>
      <c r="R1525" s="3"/>
      <c r="S1525" s="3"/>
      <c r="T1525" s="3"/>
      <c r="U1525" s="3"/>
      <c r="V1525" s="3"/>
      <c r="W1525" s="3"/>
      <c r="X1525" s="3"/>
      <c r="Y1525" s="3"/>
      <c r="Z1525" s="3"/>
    </row>
    <row r="1526" ht="30.0" customHeight="1">
      <c r="A1526" s="5" t="s">
        <v>4848</v>
      </c>
      <c r="B1526" s="5" t="s">
        <v>4848</v>
      </c>
      <c r="C1526" s="5" t="s">
        <v>4849</v>
      </c>
      <c r="D1526" s="6"/>
      <c r="E1526" s="5">
        <v>1533013.0</v>
      </c>
      <c r="F1526" s="5">
        <v>1533162.0</v>
      </c>
      <c r="G1526" s="5" t="s">
        <v>35</v>
      </c>
      <c r="H1526" s="5" t="s">
        <v>52</v>
      </c>
      <c r="I1526" s="5"/>
      <c r="J1526" s="7" t="str">
        <f t="shared" si="315"/>
        <v>Chain et al. 2005. Infect Immun. 73:8353-61</v>
      </c>
      <c r="K1526" s="8" t="str">
        <f t="shared" si="316"/>
        <v>Brucella abortus 2308; accesion number NC_007618</v>
      </c>
      <c r="L1526" s="3"/>
      <c r="M1526" s="3"/>
      <c r="N1526" s="3"/>
      <c r="O1526" s="3"/>
      <c r="P1526" s="3"/>
      <c r="Q1526" s="3"/>
      <c r="R1526" s="3"/>
      <c r="S1526" s="3"/>
      <c r="T1526" s="3"/>
      <c r="U1526" s="3"/>
      <c r="V1526" s="3"/>
      <c r="W1526" s="3"/>
      <c r="X1526" s="3"/>
      <c r="Y1526" s="3"/>
      <c r="Z1526" s="3"/>
    </row>
    <row r="1527" ht="30.0" customHeight="1">
      <c r="A1527" s="5" t="s">
        <v>4850</v>
      </c>
      <c r="B1527" s="5" t="s">
        <v>4851</v>
      </c>
      <c r="C1527" s="5" t="s">
        <v>4852</v>
      </c>
      <c r="D1527" s="6"/>
      <c r="E1527" s="5">
        <v>1533451.0</v>
      </c>
      <c r="F1527" s="5">
        <v>1534419.0</v>
      </c>
      <c r="G1527" s="5"/>
      <c r="H1527" s="5" t="s">
        <v>4853</v>
      </c>
      <c r="I1527" s="5"/>
      <c r="J1527" s="11" t="str">
        <f>HYPERLINK("http://www.ncbi.nlm.nih.gov/pubmed/23161032","Herrmann et al. 2013. J Bacteriol. 95(3):493-501")</f>
        <v>Herrmann et al. 2013. J Bacteriol. 95(3):493-501</v>
      </c>
      <c r="K1527" s="3"/>
      <c r="L1527" s="9"/>
      <c r="M1527" s="3"/>
      <c r="N1527" s="3"/>
      <c r="O1527" s="3"/>
      <c r="P1527" s="3"/>
      <c r="Q1527" s="3"/>
      <c r="R1527" s="3"/>
      <c r="S1527" s="3"/>
      <c r="T1527" s="3"/>
      <c r="U1527" s="3"/>
      <c r="V1527" s="3"/>
      <c r="W1527" s="3"/>
      <c r="X1527" s="3"/>
      <c r="Y1527" s="3"/>
      <c r="Z1527" s="3"/>
    </row>
    <row r="1528" ht="30.0" customHeight="1">
      <c r="A1528" s="5" t="s">
        <v>4854</v>
      </c>
      <c r="B1528" s="5" t="s">
        <v>4854</v>
      </c>
      <c r="C1528" s="5" t="s">
        <v>4855</v>
      </c>
      <c r="D1528" s="6"/>
      <c r="E1528" s="5">
        <v>1534508.0</v>
      </c>
      <c r="F1528" s="5">
        <v>1535344.0</v>
      </c>
      <c r="G1528" s="5"/>
      <c r="H1528" s="5" t="s">
        <v>350</v>
      </c>
      <c r="I1528" s="5"/>
      <c r="J1528" s="7" t="str">
        <f t="shared" ref="J1528:J1533" si="317">HYPERLINK("http://www.ncbi.nlm.nih.gov/pubmed/?term=16299333","Chain et al. 2005. Infect Immun. 73:8353-61")</f>
        <v>Chain et al. 2005. Infect Immun. 73:8353-61</v>
      </c>
      <c r="K1528" s="8" t="str">
        <f t="shared" ref="K1528:K1533" si="318">HYPERLINK("http://www.ncbi.nlm.nih.gov/nuccore/NC_007618","Brucella abortus 2308; accesion number NC_007618")</f>
        <v>Brucella abortus 2308; accesion number NC_007618</v>
      </c>
      <c r="L1528" s="3"/>
      <c r="M1528" s="3"/>
      <c r="N1528" s="3"/>
      <c r="O1528" s="3"/>
      <c r="P1528" s="3"/>
      <c r="Q1528" s="3"/>
      <c r="R1528" s="3"/>
      <c r="S1528" s="3"/>
      <c r="T1528" s="3"/>
      <c r="U1528" s="3"/>
      <c r="V1528" s="3"/>
      <c r="W1528" s="3"/>
      <c r="X1528" s="3"/>
      <c r="Y1528" s="3"/>
      <c r="Z1528" s="3"/>
    </row>
    <row r="1529" ht="30.0" customHeight="1">
      <c r="A1529" s="5" t="s">
        <v>4856</v>
      </c>
      <c r="B1529" s="5" t="s">
        <v>4856</v>
      </c>
      <c r="C1529" s="5" t="s">
        <v>4857</v>
      </c>
      <c r="D1529" s="6"/>
      <c r="E1529" s="5">
        <v>1535514.0</v>
      </c>
      <c r="F1529" s="5">
        <v>1536560.0</v>
      </c>
      <c r="G1529" s="5"/>
      <c r="H1529" s="5" t="s">
        <v>39</v>
      </c>
      <c r="I1529" s="5"/>
      <c r="J1529" s="7" t="str">
        <f t="shared" si="317"/>
        <v>Chain et al. 2005. Infect Immun. 73:8353-61</v>
      </c>
      <c r="K1529" s="8" t="str">
        <f t="shared" si="318"/>
        <v>Brucella abortus 2308; accesion number NC_007618</v>
      </c>
      <c r="L1529" s="3"/>
      <c r="M1529" s="3"/>
      <c r="N1529" s="3"/>
      <c r="O1529" s="3"/>
      <c r="P1529" s="3"/>
      <c r="Q1529" s="3"/>
      <c r="R1529" s="3"/>
      <c r="S1529" s="3"/>
      <c r="T1529" s="3"/>
      <c r="U1529" s="3"/>
      <c r="V1529" s="3"/>
      <c r="W1529" s="3"/>
      <c r="X1529" s="3"/>
      <c r="Y1529" s="3"/>
      <c r="Z1529" s="3"/>
    </row>
    <row r="1530" ht="30.0" customHeight="1">
      <c r="A1530" s="5" t="s">
        <v>4858</v>
      </c>
      <c r="B1530" s="5" t="s">
        <v>4858</v>
      </c>
      <c r="C1530" s="5" t="s">
        <v>4859</v>
      </c>
      <c r="D1530" s="6"/>
      <c r="E1530" s="5">
        <v>1536834.0</v>
      </c>
      <c r="F1530" s="5">
        <v>1537682.0</v>
      </c>
      <c r="G1530" s="5" t="s">
        <v>35</v>
      </c>
      <c r="H1530" s="5" t="s">
        <v>39</v>
      </c>
      <c r="I1530" s="5"/>
      <c r="J1530" s="7" t="str">
        <f t="shared" si="317"/>
        <v>Chain et al. 2005. Infect Immun. 73:8353-61</v>
      </c>
      <c r="K1530" s="8" t="str">
        <f t="shared" si="318"/>
        <v>Brucella abortus 2308; accesion number NC_007618</v>
      </c>
      <c r="L1530" s="3"/>
      <c r="M1530" s="3"/>
      <c r="N1530" s="3"/>
      <c r="O1530" s="3"/>
      <c r="P1530" s="3"/>
      <c r="Q1530" s="3"/>
      <c r="R1530" s="3"/>
      <c r="S1530" s="3"/>
      <c r="T1530" s="3"/>
      <c r="U1530" s="3"/>
      <c r="V1530" s="3"/>
      <c r="W1530" s="3"/>
      <c r="X1530" s="3"/>
      <c r="Y1530" s="3"/>
      <c r="Z1530" s="3"/>
    </row>
    <row r="1531" ht="30.0" customHeight="1">
      <c r="A1531" s="5" t="s">
        <v>4860</v>
      </c>
      <c r="B1531" s="5" t="s">
        <v>4860</v>
      </c>
      <c r="C1531" s="5" t="s">
        <v>4861</v>
      </c>
      <c r="D1531" s="6"/>
      <c r="E1531" s="5">
        <v>1537679.0</v>
      </c>
      <c r="F1531" s="5">
        <v>1538536.0</v>
      </c>
      <c r="G1531" s="5" t="s">
        <v>35</v>
      </c>
      <c r="H1531" s="5" t="s">
        <v>39</v>
      </c>
      <c r="I1531" s="5"/>
      <c r="J1531" s="7" t="str">
        <f t="shared" si="317"/>
        <v>Chain et al. 2005. Infect Immun. 73:8353-61</v>
      </c>
      <c r="K1531" s="8" t="str">
        <f t="shared" si="318"/>
        <v>Brucella abortus 2308; accesion number NC_007618</v>
      </c>
      <c r="L1531" s="3"/>
      <c r="M1531" s="3"/>
      <c r="N1531" s="3"/>
      <c r="O1531" s="3"/>
      <c r="P1531" s="3"/>
      <c r="Q1531" s="3"/>
      <c r="R1531" s="3"/>
      <c r="S1531" s="3"/>
      <c r="T1531" s="3"/>
      <c r="U1531" s="3"/>
      <c r="V1531" s="3"/>
      <c r="W1531" s="3"/>
      <c r="X1531" s="3"/>
      <c r="Y1531" s="3"/>
      <c r="Z1531" s="3"/>
    </row>
    <row r="1532" ht="30.0" customHeight="1">
      <c r="A1532" s="5" t="s">
        <v>4862</v>
      </c>
      <c r="B1532" s="5" t="s">
        <v>4862</v>
      </c>
      <c r="C1532" s="5" t="s">
        <v>4863</v>
      </c>
      <c r="D1532" s="6"/>
      <c r="E1532" s="5">
        <v>1538533.0</v>
      </c>
      <c r="F1532" s="5">
        <v>1539441.0</v>
      </c>
      <c r="G1532" s="5" t="s">
        <v>35</v>
      </c>
      <c r="H1532" s="5" t="s">
        <v>4864</v>
      </c>
      <c r="I1532" s="5"/>
      <c r="J1532" s="7" t="str">
        <f t="shared" si="317"/>
        <v>Chain et al. 2005. Infect Immun. 73:8353-61</v>
      </c>
      <c r="K1532" s="8" t="str">
        <f t="shared" si="318"/>
        <v>Brucella abortus 2308; accesion number NC_007618</v>
      </c>
      <c r="L1532" s="3"/>
      <c r="M1532" s="3"/>
      <c r="N1532" s="3"/>
      <c r="O1532" s="3"/>
      <c r="P1532" s="3"/>
      <c r="Q1532" s="3"/>
      <c r="R1532" s="3"/>
      <c r="S1532" s="3"/>
      <c r="T1532" s="3"/>
      <c r="U1532" s="3"/>
      <c r="V1532" s="3"/>
      <c r="W1532" s="3"/>
      <c r="X1532" s="3"/>
      <c r="Y1532" s="3"/>
      <c r="Z1532" s="3"/>
    </row>
    <row r="1533" ht="30.0" customHeight="1">
      <c r="A1533" s="5" t="s">
        <v>4865</v>
      </c>
      <c r="B1533" s="5" t="s">
        <v>4865</v>
      </c>
      <c r="C1533" s="5" t="s">
        <v>4866</v>
      </c>
      <c r="D1533" s="6"/>
      <c r="E1533" s="5">
        <v>1539449.0</v>
      </c>
      <c r="F1533" s="5">
        <v>1540456.0</v>
      </c>
      <c r="G1533" s="5" t="s">
        <v>35</v>
      </c>
      <c r="H1533" s="5" t="s">
        <v>350</v>
      </c>
      <c r="I1533" s="5"/>
      <c r="J1533" s="7" t="str">
        <f t="shared" si="317"/>
        <v>Chain et al. 2005. Infect Immun. 73:8353-61</v>
      </c>
      <c r="K1533" s="8" t="str">
        <f t="shared" si="318"/>
        <v>Brucella abortus 2308; accesion number NC_007618</v>
      </c>
      <c r="L1533" s="3"/>
      <c r="M1533" s="3"/>
      <c r="N1533" s="3"/>
      <c r="O1533" s="3"/>
      <c r="P1533" s="3"/>
      <c r="Q1533" s="3"/>
      <c r="R1533" s="3"/>
      <c r="S1533" s="3"/>
      <c r="T1533" s="3"/>
      <c r="U1533" s="3"/>
      <c r="V1533" s="3"/>
      <c r="W1533" s="3"/>
      <c r="X1533" s="3"/>
      <c r="Y1533" s="3"/>
      <c r="Z1533" s="3"/>
    </row>
    <row r="1534" ht="30.0" customHeight="1">
      <c r="A1534" s="5" t="s">
        <v>4867</v>
      </c>
      <c r="B1534" s="5" t="s">
        <v>4867</v>
      </c>
      <c r="C1534" s="5" t="s">
        <v>4868</v>
      </c>
      <c r="D1534" s="6"/>
      <c r="E1534" s="5">
        <v>1540679.0</v>
      </c>
      <c r="F1534" s="5">
        <v>1541239.0</v>
      </c>
      <c r="G1534" s="5" t="s">
        <v>35</v>
      </c>
      <c r="H1534" s="5" t="s">
        <v>4869</v>
      </c>
      <c r="I1534" s="5" t="s">
        <v>3237</v>
      </c>
      <c r="J1534" s="11" t="str">
        <f>HYPERLINK("http://www.ncbi.nlm.nih.gov/nuccore/NC_004310.3","Brucella suis 1330 genome; accesion number NC_004310")</f>
        <v>Brucella suis 1330 genome; accesion number NC_004310</v>
      </c>
      <c r="K1534" s="13" t="s">
        <v>154</v>
      </c>
      <c r="L1534" s="3"/>
      <c r="M1534" s="3"/>
      <c r="N1534" s="3"/>
      <c r="O1534" s="3"/>
      <c r="P1534" s="3"/>
      <c r="Q1534" s="3"/>
      <c r="R1534" s="3"/>
      <c r="S1534" s="3"/>
      <c r="T1534" s="3"/>
      <c r="U1534" s="3"/>
      <c r="V1534" s="3"/>
      <c r="W1534" s="3"/>
      <c r="X1534" s="3"/>
      <c r="Y1534" s="3"/>
      <c r="Z1534" s="3"/>
    </row>
    <row r="1535" ht="30.0" customHeight="1">
      <c r="A1535" s="5" t="s">
        <v>4870</v>
      </c>
      <c r="B1535" s="5" t="s">
        <v>4870</v>
      </c>
      <c r="C1535" s="5" t="s">
        <v>4871</v>
      </c>
      <c r="D1535" s="6" t="s">
        <v>59</v>
      </c>
      <c r="E1535" s="5">
        <v>1541258.0</v>
      </c>
      <c r="F1535" s="5">
        <v>1542316.0</v>
      </c>
      <c r="G1535" s="5" t="s">
        <v>35</v>
      </c>
      <c r="H1535" s="5"/>
      <c r="I1535" s="5" t="s">
        <v>4872</v>
      </c>
      <c r="J1535" s="11" t="str">
        <f>HYPERLINK("http://www.ncbi.nlm.nih.gov/nuccore/17986284","Brucella melitensis 16M genome; accession number NC_003317")</f>
        <v>Brucella melitensis 16M genome; accession number NC_003317</v>
      </c>
      <c r="K1535" s="13" t="s">
        <v>471</v>
      </c>
      <c r="L1535" s="3"/>
      <c r="M1535" s="3"/>
      <c r="N1535" s="3"/>
      <c r="O1535" s="3"/>
      <c r="P1535" s="3"/>
      <c r="Q1535" s="3"/>
      <c r="R1535" s="3"/>
      <c r="S1535" s="3"/>
      <c r="T1535" s="3"/>
      <c r="U1535" s="3"/>
      <c r="V1535" s="3"/>
      <c r="W1535" s="3"/>
      <c r="X1535" s="3"/>
      <c r="Y1535" s="3"/>
      <c r="Z1535" s="3"/>
    </row>
    <row r="1536" ht="30.0" customHeight="1">
      <c r="A1536" s="5" t="s">
        <v>4873</v>
      </c>
      <c r="B1536" s="5" t="s">
        <v>4873</v>
      </c>
      <c r="C1536" s="5" t="s">
        <v>4874</v>
      </c>
      <c r="D1536" s="6"/>
      <c r="E1536" s="5">
        <v>1542493.0</v>
      </c>
      <c r="F1536" s="5">
        <v>1542798.0</v>
      </c>
      <c r="G1536" s="5"/>
      <c r="H1536" s="5" t="s">
        <v>52</v>
      </c>
      <c r="I1536" s="5"/>
      <c r="J1536" s="7" t="str">
        <f t="shared" ref="J1536:J1537" si="319">HYPERLINK("http://www.ncbi.nlm.nih.gov/pubmed/?term=16299333","Chain et al. 2005. Infect Immun. 73:8353-61")</f>
        <v>Chain et al. 2005. Infect Immun. 73:8353-61</v>
      </c>
      <c r="K1536" s="8" t="str">
        <f t="shared" ref="K1536:K1537" si="320">HYPERLINK("http://www.ncbi.nlm.nih.gov/nuccore/NC_007618","Brucella abortus 2308; accesion number NC_007618")</f>
        <v>Brucella abortus 2308; accesion number NC_007618</v>
      </c>
      <c r="L1536" s="3"/>
      <c r="M1536" s="3"/>
      <c r="N1536" s="3"/>
      <c r="O1536" s="3"/>
      <c r="P1536" s="3"/>
      <c r="Q1536" s="3"/>
      <c r="R1536" s="3"/>
      <c r="S1536" s="3"/>
      <c r="T1536" s="3"/>
      <c r="U1536" s="3"/>
      <c r="V1536" s="3"/>
      <c r="W1536" s="3"/>
      <c r="X1536" s="3"/>
      <c r="Y1536" s="3"/>
      <c r="Z1536" s="3"/>
    </row>
    <row r="1537" ht="30.0" customHeight="1">
      <c r="A1537" s="5" t="s">
        <v>4875</v>
      </c>
      <c r="B1537" s="5" t="s">
        <v>4875</v>
      </c>
      <c r="C1537" s="5" t="s">
        <v>4876</v>
      </c>
      <c r="D1537" s="6"/>
      <c r="E1537" s="5">
        <v>1543039.0</v>
      </c>
      <c r="F1537" s="5">
        <v>1543266.0</v>
      </c>
      <c r="G1537" s="5" t="s">
        <v>35</v>
      </c>
      <c r="H1537" s="5" t="s">
        <v>52</v>
      </c>
      <c r="I1537" s="5"/>
      <c r="J1537" s="7" t="str">
        <f t="shared" si="319"/>
        <v>Chain et al. 2005. Infect Immun. 73:8353-61</v>
      </c>
      <c r="K1537" s="8" t="str">
        <f t="shared" si="320"/>
        <v>Brucella abortus 2308; accesion number NC_007618</v>
      </c>
      <c r="L1537" s="3"/>
      <c r="M1537" s="3"/>
      <c r="N1537" s="3"/>
      <c r="O1537" s="3"/>
      <c r="P1537" s="3"/>
      <c r="Q1537" s="3"/>
      <c r="R1537" s="3"/>
      <c r="S1537" s="3"/>
      <c r="T1537" s="3"/>
      <c r="U1537" s="3"/>
      <c r="V1537" s="3"/>
      <c r="W1537" s="3"/>
      <c r="X1537" s="3"/>
      <c r="Y1537" s="3"/>
      <c r="Z1537" s="3"/>
    </row>
    <row r="1538" ht="30.0" customHeight="1">
      <c r="A1538" s="5" t="s">
        <v>4877</v>
      </c>
      <c r="B1538" s="5" t="s">
        <v>4877</v>
      </c>
      <c r="C1538" s="5" t="s">
        <v>4878</v>
      </c>
      <c r="D1538" s="6"/>
      <c r="E1538" s="5">
        <v>1543256.0</v>
      </c>
      <c r="F1538" s="5">
        <v>1543603.0</v>
      </c>
      <c r="G1538" s="5"/>
      <c r="H1538" s="5" t="s">
        <v>108</v>
      </c>
      <c r="I1538" s="5"/>
      <c r="J1538" s="8" t="str">
        <f>HYPERLINK("http://www.ncbi.nlm.nih.gov/pubmed/16113274","Haine et al; Infect Immun. 2005 Sep;73(9):5578-86.")</f>
        <v>Haine et al; Infect Immun. 2005 Sep;73(9):5578-86.</v>
      </c>
      <c r="K1538" s="3"/>
      <c r="L1538" s="3"/>
      <c r="M1538" s="3"/>
      <c r="N1538" s="3"/>
      <c r="O1538" s="3"/>
      <c r="P1538" s="3"/>
      <c r="Q1538" s="3"/>
      <c r="R1538" s="3"/>
      <c r="S1538" s="3"/>
      <c r="T1538" s="3"/>
      <c r="U1538" s="3"/>
      <c r="V1538" s="3"/>
      <c r="W1538" s="3"/>
      <c r="X1538" s="3"/>
      <c r="Y1538" s="3"/>
      <c r="Z1538" s="3"/>
    </row>
    <row r="1539" ht="30.0" customHeight="1">
      <c r="A1539" s="5" t="s">
        <v>4879</v>
      </c>
      <c r="B1539" s="5" t="s">
        <v>4879</v>
      </c>
      <c r="C1539" s="5" t="s">
        <v>4880</v>
      </c>
      <c r="D1539" s="6"/>
      <c r="E1539" s="5">
        <v>1543633.0</v>
      </c>
      <c r="F1539" s="5">
        <v>1544463.0</v>
      </c>
      <c r="G1539" s="5"/>
      <c r="H1539" s="5" t="s">
        <v>488</v>
      </c>
      <c r="I1539" s="5"/>
      <c r="J1539" s="7" t="str">
        <f t="shared" ref="J1539:J1541" si="321">HYPERLINK("http://www.ncbi.nlm.nih.gov/pubmed/?term=16299333","Chain et al. 2005. Infect Immun. 73:8353-61")</f>
        <v>Chain et al. 2005. Infect Immun. 73:8353-61</v>
      </c>
      <c r="K1539" s="8" t="str">
        <f t="shared" ref="K1539:K1541" si="322">HYPERLINK("http://www.ncbi.nlm.nih.gov/nuccore/NC_007618","Brucella abortus 2308; accesion number NC_007618")</f>
        <v>Brucella abortus 2308; accesion number NC_007618</v>
      </c>
      <c r="L1539" s="3"/>
      <c r="M1539" s="3"/>
      <c r="N1539" s="3"/>
      <c r="O1539" s="3"/>
      <c r="P1539" s="3"/>
      <c r="Q1539" s="3"/>
      <c r="R1539" s="3"/>
      <c r="S1539" s="3"/>
      <c r="T1539" s="3"/>
      <c r="U1539" s="3"/>
      <c r="V1539" s="3"/>
      <c r="W1539" s="3"/>
      <c r="X1539" s="3"/>
      <c r="Y1539" s="3"/>
      <c r="Z1539" s="3"/>
    </row>
    <row r="1540" ht="30.0" customHeight="1">
      <c r="A1540" s="5" t="s">
        <v>4881</v>
      </c>
      <c r="B1540" s="5" t="s">
        <v>4882</v>
      </c>
      <c r="C1540" s="5" t="s">
        <v>4883</v>
      </c>
      <c r="D1540" s="6"/>
      <c r="E1540" s="5">
        <v>1544685.0</v>
      </c>
      <c r="F1540" s="5">
        <v>1545881.0</v>
      </c>
      <c r="G1540" s="5" t="s">
        <v>35</v>
      </c>
      <c r="H1540" s="5" t="s">
        <v>4884</v>
      </c>
      <c r="I1540" s="5" t="s">
        <v>4885</v>
      </c>
      <c r="J1540" s="7" t="str">
        <f t="shared" si="321"/>
        <v>Chain et al. 2005. Infect Immun. 73:8353-61</v>
      </c>
      <c r="K1540" s="8" t="str">
        <f t="shared" si="322"/>
        <v>Brucella abortus 2308; accesion number NC_007618</v>
      </c>
      <c r="L1540" s="3"/>
      <c r="M1540" s="3"/>
      <c r="N1540" s="3"/>
      <c r="O1540" s="3"/>
      <c r="P1540" s="3"/>
      <c r="Q1540" s="3"/>
      <c r="R1540" s="3"/>
      <c r="S1540" s="3"/>
      <c r="T1540" s="3"/>
      <c r="U1540" s="3"/>
      <c r="V1540" s="3"/>
      <c r="W1540" s="3"/>
      <c r="X1540" s="3"/>
      <c r="Y1540" s="3"/>
      <c r="Z1540" s="3"/>
    </row>
    <row r="1541" ht="30.0" customHeight="1">
      <c r="A1541" s="5" t="s">
        <v>4886</v>
      </c>
      <c r="B1541" s="5" t="s">
        <v>4886</v>
      </c>
      <c r="C1541" s="5" t="s">
        <v>4887</v>
      </c>
      <c r="D1541" s="6"/>
      <c r="E1541" s="5">
        <v>1545919.0</v>
      </c>
      <c r="F1541" s="5">
        <v>1546077.0</v>
      </c>
      <c r="G1541" s="5" t="s">
        <v>35</v>
      </c>
      <c r="H1541" s="5" t="s">
        <v>52</v>
      </c>
      <c r="I1541" s="5"/>
      <c r="J1541" s="7" t="str">
        <f t="shared" si="321"/>
        <v>Chain et al. 2005. Infect Immun. 73:8353-61</v>
      </c>
      <c r="K1541" s="8" t="str">
        <f t="shared" si="322"/>
        <v>Brucella abortus 2308; accesion number NC_007618</v>
      </c>
      <c r="L1541" s="3"/>
      <c r="M1541" s="3"/>
      <c r="N1541" s="3"/>
      <c r="O1541" s="3"/>
      <c r="P1541" s="3"/>
      <c r="Q1541" s="3"/>
      <c r="R1541" s="3"/>
      <c r="S1541" s="3"/>
      <c r="T1541" s="3"/>
      <c r="U1541" s="3"/>
      <c r="V1541" s="3"/>
      <c r="W1541" s="3"/>
      <c r="X1541" s="3"/>
      <c r="Y1541" s="3"/>
      <c r="Z1541" s="3"/>
    </row>
    <row r="1542" ht="30.0" customHeight="1">
      <c r="A1542" s="5" t="s">
        <v>4888</v>
      </c>
      <c r="B1542" s="5" t="s">
        <v>4888</v>
      </c>
      <c r="C1542" s="5" t="s">
        <v>4889</v>
      </c>
      <c r="D1542" s="6"/>
      <c r="E1542" s="5">
        <v>1546186.0</v>
      </c>
      <c r="F1542" s="5">
        <v>1546461.0</v>
      </c>
      <c r="G1542" s="5"/>
      <c r="H1542" s="5" t="s">
        <v>225</v>
      </c>
      <c r="I1542" s="5"/>
      <c r="J1542" s="11" t="str">
        <f>HYPERLINK("http://www.ncbi.nlm.nih.gov/pubmed/20598601","Gora et al. 2010. Mol Cell.13;39(3):455-67")</f>
        <v>Gora et al. 2010. Mol Cell.13;39(3):455-67</v>
      </c>
      <c r="K1542" s="3"/>
      <c r="L1542" s="9"/>
      <c r="M1542" s="3"/>
      <c r="N1542" s="3"/>
      <c r="O1542" s="3"/>
      <c r="P1542" s="3"/>
      <c r="Q1542" s="3"/>
      <c r="R1542" s="3"/>
      <c r="S1542" s="3"/>
      <c r="T1542" s="3"/>
      <c r="U1542" s="3"/>
      <c r="V1542" s="3"/>
      <c r="W1542" s="3"/>
      <c r="X1542" s="3"/>
      <c r="Y1542" s="3"/>
      <c r="Z1542" s="3"/>
    </row>
    <row r="1543" ht="30.0" customHeight="1">
      <c r="A1543" s="5" t="s">
        <v>4890</v>
      </c>
      <c r="B1543" s="5" t="s">
        <v>4890</v>
      </c>
      <c r="C1543" s="5" t="s">
        <v>4891</v>
      </c>
      <c r="D1543" s="6"/>
      <c r="E1543" s="5">
        <v>1546664.0</v>
      </c>
      <c r="F1543" s="5">
        <v>1546957.0</v>
      </c>
      <c r="G1543" s="5"/>
      <c r="H1543" s="5" t="s">
        <v>225</v>
      </c>
      <c r="I1543" s="5"/>
      <c r="J1543" s="8" t="str">
        <f t="shared" ref="J1543:J1544" si="323">HYPERLINK("http://www.ncbi.nlm.nih.gov/pubmed/?term=20462421","Lamontagne et al. 2010. BMC Genomics. 11:300")</f>
        <v>Lamontagne et al. 2010. BMC Genomics. 11:300</v>
      </c>
      <c r="K1543" s="3"/>
      <c r="L1543" s="3"/>
      <c r="M1543" s="3"/>
      <c r="N1543" s="3"/>
      <c r="O1543" s="3"/>
      <c r="P1543" s="3"/>
      <c r="Q1543" s="3"/>
      <c r="R1543" s="3"/>
      <c r="S1543" s="3"/>
      <c r="T1543" s="3"/>
      <c r="U1543" s="3"/>
      <c r="V1543" s="3"/>
      <c r="W1543" s="3"/>
      <c r="X1543" s="3"/>
      <c r="Y1543" s="3"/>
      <c r="Z1543" s="3"/>
    </row>
    <row r="1544" ht="30.0" customHeight="1">
      <c r="A1544" s="5" t="s">
        <v>4892</v>
      </c>
      <c r="B1544" s="5" t="s">
        <v>4892</v>
      </c>
      <c r="C1544" s="5" t="s">
        <v>4893</v>
      </c>
      <c r="D1544" s="6"/>
      <c r="E1544" s="5">
        <v>1547005.0</v>
      </c>
      <c r="F1544" s="5">
        <v>1547940.0</v>
      </c>
      <c r="G1544" s="5" t="s">
        <v>35</v>
      </c>
      <c r="H1544" s="5" t="s">
        <v>225</v>
      </c>
      <c r="I1544" s="5"/>
      <c r="J1544" s="8" t="str">
        <f t="shared" si="323"/>
        <v>Lamontagne et al. 2010. BMC Genomics. 11:300</v>
      </c>
      <c r="K1544" s="3"/>
      <c r="L1544" s="3"/>
      <c r="M1544" s="3"/>
      <c r="N1544" s="3"/>
      <c r="O1544" s="3"/>
      <c r="P1544" s="3"/>
      <c r="Q1544" s="3"/>
      <c r="R1544" s="3"/>
      <c r="S1544" s="3"/>
      <c r="T1544" s="3"/>
      <c r="U1544" s="3"/>
      <c r="V1544" s="3"/>
      <c r="W1544" s="3"/>
      <c r="X1544" s="3"/>
      <c r="Y1544" s="3"/>
      <c r="Z1544" s="3"/>
    </row>
    <row r="1545" ht="30.0" customHeight="1">
      <c r="A1545" s="5" t="s">
        <v>4894</v>
      </c>
      <c r="B1545" s="5" t="s">
        <v>4894</v>
      </c>
      <c r="C1545" s="5" t="s">
        <v>4895</v>
      </c>
      <c r="D1545" s="6"/>
      <c r="E1545" s="5">
        <v>1548170.0</v>
      </c>
      <c r="F1545" s="5">
        <v>1548766.0</v>
      </c>
      <c r="G1545" s="5" t="s">
        <v>35</v>
      </c>
      <c r="H1545" s="5" t="s">
        <v>52</v>
      </c>
      <c r="I1545" s="5"/>
      <c r="J1545" s="7" t="str">
        <f>HYPERLINK("http://www.ncbi.nlm.nih.gov/pubmed/?term=16299333","Chain et al. 2005. Infect Immun. 73:8353-61")</f>
        <v>Chain et al. 2005. Infect Immun. 73:8353-61</v>
      </c>
      <c r="K1545" s="8" t="str">
        <f>HYPERLINK("http://www.ncbi.nlm.nih.gov/nuccore/NC_007618","Brucella abortus 2308; accesion number NC_007618")</f>
        <v>Brucella abortus 2308; accesion number NC_007618</v>
      </c>
      <c r="L1545" s="3"/>
      <c r="M1545" s="3"/>
      <c r="N1545" s="3"/>
      <c r="O1545" s="3"/>
      <c r="P1545" s="3"/>
      <c r="Q1545" s="3"/>
      <c r="R1545" s="3"/>
      <c r="S1545" s="3"/>
      <c r="T1545" s="3"/>
      <c r="U1545" s="3"/>
      <c r="V1545" s="3"/>
      <c r="W1545" s="3"/>
      <c r="X1545" s="3"/>
      <c r="Y1545" s="3"/>
      <c r="Z1545" s="3"/>
    </row>
    <row r="1546" ht="30.0" customHeight="1">
      <c r="A1546" s="5" t="s">
        <v>4896</v>
      </c>
      <c r="B1546" s="5" t="s">
        <v>4896</v>
      </c>
      <c r="C1546" s="5" t="s">
        <v>4897</v>
      </c>
      <c r="D1546" s="6"/>
      <c r="E1546" s="5">
        <v>1549178.0</v>
      </c>
      <c r="F1546" s="5">
        <v>1549807.0</v>
      </c>
      <c r="G1546" s="5"/>
      <c r="H1546" s="5" t="s">
        <v>4898</v>
      </c>
      <c r="I1546" s="5"/>
      <c r="J1546" s="8" t="str">
        <f>HYPERLINK("http://www.ncbi.nlm.nih.gov/pubmed/17136100","Biondi et al. 2006. Nature. 444(7121):899-904")</f>
        <v>Biondi et al. 2006. Nature. 444(7121):899-904</v>
      </c>
      <c r="K1546" s="3"/>
      <c r="L1546" s="9"/>
      <c r="M1546" s="3"/>
      <c r="N1546" s="3"/>
      <c r="O1546" s="3"/>
      <c r="P1546" s="3"/>
      <c r="Q1546" s="3"/>
      <c r="R1546" s="3"/>
      <c r="S1546" s="3"/>
      <c r="T1546" s="3"/>
      <c r="U1546" s="3"/>
      <c r="V1546" s="3"/>
      <c r="W1546" s="3"/>
      <c r="X1546" s="3"/>
      <c r="Y1546" s="3"/>
      <c r="Z1546" s="3"/>
    </row>
    <row r="1547" ht="30.0" customHeight="1">
      <c r="A1547" s="5" t="s">
        <v>4899</v>
      </c>
      <c r="B1547" s="5" t="s">
        <v>4900</v>
      </c>
      <c r="C1547" s="5" t="s">
        <v>4901</v>
      </c>
      <c r="D1547" s="6"/>
      <c r="E1547" s="5">
        <v>1549920.0</v>
      </c>
      <c r="F1547" s="5">
        <v>1550618.0</v>
      </c>
      <c r="G1547" s="5" t="s">
        <v>35</v>
      </c>
      <c r="H1547" s="5" t="s">
        <v>334</v>
      </c>
      <c r="I1547" s="5"/>
      <c r="J1547" s="8" t="str">
        <f>HYPERLINK("http://www.ncbi.nlm.nih.gov/pubmed/11929544","Bellefontaine et al. 2002. Mol Microbiol. 43(4):945-60")</f>
        <v>Bellefontaine et al. 2002. Mol Microbiol. 43(4):945-60</v>
      </c>
      <c r="K1547" s="3"/>
      <c r="L1547" s="9"/>
      <c r="M1547" s="3"/>
      <c r="N1547" s="3"/>
      <c r="O1547" s="3"/>
      <c r="P1547" s="3"/>
      <c r="Q1547" s="3"/>
      <c r="R1547" s="3"/>
      <c r="S1547" s="3"/>
      <c r="T1547" s="3"/>
      <c r="U1547" s="3"/>
      <c r="V1547" s="3"/>
      <c r="W1547" s="3"/>
      <c r="X1547" s="3"/>
      <c r="Y1547" s="3"/>
      <c r="Z1547" s="3"/>
    </row>
    <row r="1548" ht="30.0" customHeight="1">
      <c r="A1548" s="5" t="s">
        <v>4902</v>
      </c>
      <c r="B1548" s="5" t="s">
        <v>4902</v>
      </c>
      <c r="C1548" s="5" t="s">
        <v>4903</v>
      </c>
      <c r="D1548" s="6"/>
      <c r="E1548" s="5">
        <v>1551149.0</v>
      </c>
      <c r="F1548" s="5">
        <v>1551541.0</v>
      </c>
      <c r="G1548" s="5"/>
      <c r="H1548" s="5" t="s">
        <v>225</v>
      </c>
      <c r="I1548" s="5"/>
      <c r="J1548" s="8" t="str">
        <f>HYPERLINK("http://www.ncbi.nlm.nih.gov/pubmed/?term=20462421","Lamontagne et al. 2010. BMC Genomics. 11:300")</f>
        <v>Lamontagne et al. 2010. BMC Genomics. 11:300</v>
      </c>
      <c r="K1548" s="3"/>
      <c r="L1548" s="3"/>
      <c r="M1548" s="3"/>
      <c r="N1548" s="3"/>
      <c r="O1548" s="3"/>
      <c r="P1548" s="3"/>
      <c r="Q1548" s="3"/>
      <c r="R1548" s="3"/>
      <c r="S1548" s="3"/>
      <c r="T1548" s="3"/>
      <c r="U1548" s="3"/>
      <c r="V1548" s="3"/>
      <c r="W1548" s="3"/>
      <c r="X1548" s="3"/>
      <c r="Y1548" s="3"/>
      <c r="Z1548" s="3"/>
    </row>
    <row r="1549" ht="30.0" customHeight="1">
      <c r="A1549" s="5" t="s">
        <v>4904</v>
      </c>
      <c r="B1549" s="5" t="s">
        <v>4904</v>
      </c>
      <c r="C1549" s="5" t="s">
        <v>4905</v>
      </c>
      <c r="D1549" s="6"/>
      <c r="E1549" s="5">
        <v>1551625.0</v>
      </c>
      <c r="F1549" s="5">
        <v>1552749.0</v>
      </c>
      <c r="G1549" s="5" t="s">
        <v>35</v>
      </c>
      <c r="H1549" s="5" t="s">
        <v>4906</v>
      </c>
      <c r="I1549" s="5"/>
      <c r="J1549" s="7" t="str">
        <f t="shared" ref="J1549:J1553" si="324">HYPERLINK("http://www.ncbi.nlm.nih.gov/pubmed/?term=16299333","Chain et al. 2005. Infect Immun. 73:8353-61")</f>
        <v>Chain et al. 2005. Infect Immun. 73:8353-61</v>
      </c>
      <c r="K1549" s="8" t="str">
        <f t="shared" ref="K1549:K1553" si="325">HYPERLINK("http://www.ncbi.nlm.nih.gov/nuccore/NC_007618","Brucella abortus 2308; accesion number NC_007618")</f>
        <v>Brucella abortus 2308; accesion number NC_007618</v>
      </c>
      <c r="L1549" s="3"/>
      <c r="M1549" s="3"/>
      <c r="N1549" s="3"/>
      <c r="O1549" s="3"/>
      <c r="P1549" s="3"/>
      <c r="Q1549" s="3"/>
      <c r="R1549" s="3"/>
      <c r="S1549" s="3"/>
      <c r="T1549" s="3"/>
      <c r="U1549" s="3"/>
      <c r="V1549" s="3"/>
      <c r="W1549" s="3"/>
      <c r="X1549" s="3"/>
      <c r="Y1549" s="3"/>
      <c r="Z1549" s="3"/>
    </row>
    <row r="1550" ht="30.0" customHeight="1">
      <c r="A1550" s="5" t="s">
        <v>4907</v>
      </c>
      <c r="B1550" s="5" t="s">
        <v>4907</v>
      </c>
      <c r="C1550" s="5" t="s">
        <v>4908</v>
      </c>
      <c r="D1550" s="6"/>
      <c r="E1550" s="5">
        <v>1552909.0</v>
      </c>
      <c r="F1550" s="5">
        <v>1553865.0</v>
      </c>
      <c r="G1550" s="5" t="s">
        <v>35</v>
      </c>
      <c r="H1550" s="5" t="s">
        <v>774</v>
      </c>
      <c r="I1550" s="5"/>
      <c r="J1550" s="7" t="str">
        <f t="shared" si="324"/>
        <v>Chain et al. 2005. Infect Immun. 73:8353-61</v>
      </c>
      <c r="K1550" s="8" t="str">
        <f t="shared" si="325"/>
        <v>Brucella abortus 2308; accesion number NC_007618</v>
      </c>
      <c r="L1550" s="3"/>
      <c r="M1550" s="3"/>
      <c r="N1550" s="3"/>
      <c r="O1550" s="3"/>
      <c r="P1550" s="3"/>
      <c r="Q1550" s="3"/>
      <c r="R1550" s="3"/>
      <c r="S1550" s="3"/>
      <c r="T1550" s="3"/>
      <c r="U1550" s="3"/>
      <c r="V1550" s="3"/>
      <c r="W1550" s="3"/>
      <c r="X1550" s="3"/>
      <c r="Y1550" s="3"/>
      <c r="Z1550" s="3"/>
    </row>
    <row r="1551" ht="30.0" customHeight="1">
      <c r="A1551" s="5" t="s">
        <v>4909</v>
      </c>
      <c r="B1551" s="5" t="s">
        <v>4909</v>
      </c>
      <c r="C1551" s="5" t="s">
        <v>4910</v>
      </c>
      <c r="D1551" s="6"/>
      <c r="E1551" s="5">
        <v>1553871.0</v>
      </c>
      <c r="F1551" s="5">
        <v>1553996.0</v>
      </c>
      <c r="G1551" s="5" t="s">
        <v>35</v>
      </c>
      <c r="H1551" s="5" t="s">
        <v>52</v>
      </c>
      <c r="I1551" s="5"/>
      <c r="J1551" s="7" t="str">
        <f t="shared" si="324"/>
        <v>Chain et al. 2005. Infect Immun. 73:8353-61</v>
      </c>
      <c r="K1551" s="8" t="str">
        <f t="shared" si="325"/>
        <v>Brucella abortus 2308; accesion number NC_007618</v>
      </c>
      <c r="L1551" s="3"/>
      <c r="M1551" s="3"/>
      <c r="N1551" s="3"/>
      <c r="O1551" s="3"/>
      <c r="P1551" s="3"/>
      <c r="Q1551" s="3"/>
      <c r="R1551" s="3"/>
      <c r="S1551" s="3"/>
      <c r="T1551" s="3"/>
      <c r="U1551" s="3"/>
      <c r="V1551" s="3"/>
      <c r="W1551" s="3"/>
      <c r="X1551" s="3"/>
      <c r="Y1551" s="3"/>
      <c r="Z1551" s="3"/>
    </row>
    <row r="1552" ht="30.0" customHeight="1">
      <c r="A1552" s="5" t="s">
        <v>4911</v>
      </c>
      <c r="B1552" s="5" t="s">
        <v>4911</v>
      </c>
      <c r="C1552" s="5" t="s">
        <v>4912</v>
      </c>
      <c r="D1552" s="6"/>
      <c r="E1552" s="5">
        <v>1554267.0</v>
      </c>
      <c r="F1552" s="5">
        <v>1554521.0</v>
      </c>
      <c r="G1552" s="5"/>
      <c r="H1552" s="5" t="s">
        <v>52</v>
      </c>
      <c r="I1552" s="5"/>
      <c r="J1552" s="7" t="str">
        <f t="shared" si="324"/>
        <v>Chain et al. 2005. Infect Immun. 73:8353-61</v>
      </c>
      <c r="K1552" s="8" t="str">
        <f t="shared" si="325"/>
        <v>Brucella abortus 2308; accesion number NC_007618</v>
      </c>
      <c r="L1552" s="3"/>
      <c r="M1552" s="3"/>
      <c r="N1552" s="3"/>
      <c r="O1552" s="3"/>
      <c r="P1552" s="3"/>
      <c r="Q1552" s="3"/>
      <c r="R1552" s="3"/>
      <c r="S1552" s="3"/>
      <c r="T1552" s="3"/>
      <c r="U1552" s="3"/>
      <c r="V1552" s="3"/>
      <c r="W1552" s="3"/>
      <c r="X1552" s="3"/>
      <c r="Y1552" s="3"/>
      <c r="Z1552" s="3"/>
    </row>
    <row r="1553" ht="30.0" customHeight="1">
      <c r="A1553" s="5" t="s">
        <v>4913</v>
      </c>
      <c r="B1553" s="5" t="s">
        <v>4913</v>
      </c>
      <c r="C1553" s="5" t="s">
        <v>4914</v>
      </c>
      <c r="D1553" s="6"/>
      <c r="E1553" s="5">
        <v>1554697.0</v>
      </c>
      <c r="F1553" s="5">
        <v>1555479.0</v>
      </c>
      <c r="G1553" s="5" t="s">
        <v>35</v>
      </c>
      <c r="H1553" s="5" t="s">
        <v>382</v>
      </c>
      <c r="I1553" s="5"/>
      <c r="J1553" s="7" t="str">
        <f t="shared" si="324"/>
        <v>Chain et al. 2005. Infect Immun. 73:8353-61</v>
      </c>
      <c r="K1553" s="8" t="str">
        <f t="shared" si="325"/>
        <v>Brucella abortus 2308; accesion number NC_007618</v>
      </c>
      <c r="L1553" s="3"/>
      <c r="M1553" s="3"/>
      <c r="N1553" s="3"/>
      <c r="O1553" s="3"/>
      <c r="P1553" s="3"/>
      <c r="Q1553" s="3"/>
      <c r="R1553" s="3"/>
      <c r="S1553" s="3"/>
      <c r="T1553" s="3"/>
      <c r="U1553" s="3"/>
      <c r="V1553" s="3"/>
      <c r="W1553" s="3"/>
      <c r="X1553" s="3"/>
      <c r="Y1553" s="3"/>
      <c r="Z1553" s="3"/>
    </row>
    <row r="1554" ht="30.0" customHeight="1">
      <c r="A1554" s="5" t="s">
        <v>4915</v>
      </c>
      <c r="B1554" s="5" t="s">
        <v>4915</v>
      </c>
      <c r="C1554" s="5" t="s">
        <v>4916</v>
      </c>
      <c r="D1554" s="6"/>
      <c r="E1554" s="5">
        <v>1556224.0</v>
      </c>
      <c r="F1554" s="5">
        <v>1559331.0</v>
      </c>
      <c r="G1554" s="5"/>
      <c r="H1554" s="5" t="s">
        <v>3465</v>
      </c>
      <c r="I1554" s="5"/>
      <c r="J1554" s="15" t="str">
        <f>HYPERLINK("http://www.ncbi.nlm.nih.gov/pubmed/17304218","Hallez et al. 2007. EMBO J. 26(5):1444-55")</f>
        <v>Hallez et al. 2007. EMBO J. 26(5):1444-55</v>
      </c>
      <c r="K1554" s="3"/>
      <c r="L1554" s="3"/>
      <c r="M1554" s="3"/>
      <c r="N1554" s="3"/>
      <c r="O1554" s="3"/>
      <c r="P1554" s="3"/>
      <c r="Q1554" s="3"/>
      <c r="R1554" s="3"/>
      <c r="S1554" s="3"/>
      <c r="T1554" s="3"/>
      <c r="U1554" s="3"/>
      <c r="V1554" s="3"/>
      <c r="W1554" s="3"/>
      <c r="X1554" s="3"/>
      <c r="Y1554" s="3"/>
      <c r="Z1554" s="3"/>
    </row>
    <row r="1555" ht="30.0" customHeight="1">
      <c r="A1555" s="5" t="s">
        <v>4917</v>
      </c>
      <c r="B1555" s="5" t="s">
        <v>4917</v>
      </c>
      <c r="C1555" s="5" t="s">
        <v>4918</v>
      </c>
      <c r="D1555" s="6"/>
      <c r="E1555" s="5">
        <v>1559551.0</v>
      </c>
      <c r="F1555" s="5">
        <v>1559658.0</v>
      </c>
      <c r="G1555" s="5" t="s">
        <v>35</v>
      </c>
      <c r="H1555" s="5" t="s">
        <v>52</v>
      </c>
      <c r="I1555" s="5"/>
      <c r="J1555" s="7" t="str">
        <f t="shared" ref="J1555:J1557" si="326">HYPERLINK("http://www.ncbi.nlm.nih.gov/pubmed/?term=16299333","Chain et al. 2005. Infect Immun. 73:8353-61")</f>
        <v>Chain et al. 2005. Infect Immun. 73:8353-61</v>
      </c>
      <c r="K1555" s="8" t="str">
        <f t="shared" ref="K1555:K1557" si="327">HYPERLINK("http://www.ncbi.nlm.nih.gov/nuccore/NC_007618","Brucella abortus 2308; accesion number NC_007618")</f>
        <v>Brucella abortus 2308; accesion number NC_007618</v>
      </c>
      <c r="L1555" s="3"/>
      <c r="M1555" s="3"/>
      <c r="N1555" s="3"/>
      <c r="O1555" s="3"/>
      <c r="P1555" s="3"/>
      <c r="Q1555" s="3"/>
      <c r="R1555" s="3"/>
      <c r="S1555" s="3"/>
      <c r="T1555" s="3"/>
      <c r="U1555" s="3"/>
      <c r="V1555" s="3"/>
      <c r="W1555" s="3"/>
      <c r="X1555" s="3"/>
      <c r="Y1555" s="3"/>
      <c r="Z1555" s="3"/>
    </row>
    <row r="1556" ht="30.0" customHeight="1">
      <c r="A1556" s="5" t="s">
        <v>4919</v>
      </c>
      <c r="B1556" s="5" t="s">
        <v>4919</v>
      </c>
      <c r="C1556" s="5" t="s">
        <v>4920</v>
      </c>
      <c r="D1556" s="6"/>
      <c r="E1556" s="5">
        <v>1560072.0</v>
      </c>
      <c r="F1556" s="5">
        <v>1562009.0</v>
      </c>
      <c r="G1556" s="5"/>
      <c r="H1556" s="5" t="s">
        <v>4921</v>
      </c>
      <c r="I1556" s="5"/>
      <c r="J1556" s="7" t="str">
        <f t="shared" si="326"/>
        <v>Chain et al. 2005. Infect Immun. 73:8353-61</v>
      </c>
      <c r="K1556" s="8" t="str">
        <f t="shared" si="327"/>
        <v>Brucella abortus 2308; accesion number NC_007618</v>
      </c>
      <c r="L1556" s="3"/>
      <c r="M1556" s="3"/>
      <c r="N1556" s="3"/>
      <c r="O1556" s="3"/>
      <c r="P1556" s="3"/>
      <c r="Q1556" s="3"/>
      <c r="R1556" s="3"/>
      <c r="S1556" s="3"/>
      <c r="T1556" s="3"/>
      <c r="U1556" s="3"/>
      <c r="V1556" s="3"/>
      <c r="W1556" s="3"/>
      <c r="X1556" s="3"/>
      <c r="Y1556" s="3"/>
      <c r="Z1556" s="3"/>
    </row>
    <row r="1557" ht="30.0" customHeight="1">
      <c r="A1557" s="5" t="s">
        <v>4922</v>
      </c>
      <c r="B1557" s="5" t="s">
        <v>4922</v>
      </c>
      <c r="C1557" s="5" t="s">
        <v>4923</v>
      </c>
      <c r="D1557" s="6"/>
      <c r="E1557" s="5">
        <v>1562017.0</v>
      </c>
      <c r="F1557" s="5">
        <v>1562838.0</v>
      </c>
      <c r="G1557" s="5" t="s">
        <v>35</v>
      </c>
      <c r="H1557" s="5" t="s">
        <v>350</v>
      </c>
      <c r="I1557" s="5"/>
      <c r="J1557" s="7" t="str">
        <f t="shared" si="326"/>
        <v>Chain et al. 2005. Infect Immun. 73:8353-61</v>
      </c>
      <c r="K1557" s="8" t="str">
        <f t="shared" si="327"/>
        <v>Brucella abortus 2308; accesion number NC_007618</v>
      </c>
      <c r="L1557" s="3"/>
      <c r="M1557" s="3"/>
      <c r="N1557" s="3"/>
      <c r="O1557" s="3"/>
      <c r="P1557" s="3"/>
      <c r="Q1557" s="3"/>
      <c r="R1557" s="3"/>
      <c r="S1557" s="3"/>
      <c r="T1557" s="3"/>
      <c r="U1557" s="3"/>
      <c r="V1557" s="3"/>
      <c r="W1557" s="3"/>
      <c r="X1557" s="3"/>
      <c r="Y1557" s="3"/>
      <c r="Z1557" s="3"/>
    </row>
    <row r="1558" ht="30.0" customHeight="1">
      <c r="A1558" s="5" t="s">
        <v>4924</v>
      </c>
      <c r="B1558" s="5" t="s">
        <v>4924</v>
      </c>
      <c r="C1558" s="5" t="s">
        <v>4925</v>
      </c>
      <c r="D1558" s="6" t="s">
        <v>59</v>
      </c>
      <c r="E1558" s="5">
        <v>1562840.0</v>
      </c>
      <c r="F1558" s="5">
        <v>1563750.0</v>
      </c>
      <c r="G1558" s="5" t="s">
        <v>35</v>
      </c>
      <c r="H1558" s="5"/>
      <c r="I1558" s="5" t="s">
        <v>4926</v>
      </c>
      <c r="J1558" s="12" t="s">
        <v>803</v>
      </c>
      <c r="K1558" s="13" t="s">
        <v>471</v>
      </c>
      <c r="L1558" s="3"/>
      <c r="M1558" s="3"/>
      <c r="N1558" s="3"/>
      <c r="O1558" s="3"/>
      <c r="P1558" s="3"/>
      <c r="Q1558" s="3"/>
      <c r="R1558" s="3"/>
      <c r="S1558" s="3"/>
      <c r="T1558" s="3"/>
      <c r="U1558" s="3"/>
      <c r="V1558" s="3"/>
      <c r="W1558" s="3"/>
      <c r="X1558" s="3"/>
      <c r="Y1558" s="3"/>
      <c r="Z1558" s="3"/>
    </row>
    <row r="1559" ht="30.0" customHeight="1">
      <c r="A1559" s="5" t="s">
        <v>4927</v>
      </c>
      <c r="B1559" s="5" t="s">
        <v>4927</v>
      </c>
      <c r="C1559" s="5" t="s">
        <v>4928</v>
      </c>
      <c r="D1559" s="6"/>
      <c r="E1559" s="5">
        <v>1563766.0</v>
      </c>
      <c r="F1559" s="5">
        <v>1564911.0</v>
      </c>
      <c r="G1559" s="5" t="s">
        <v>35</v>
      </c>
      <c r="H1559" s="5" t="s">
        <v>4929</v>
      </c>
      <c r="I1559" s="5"/>
      <c r="J1559" s="7" t="str">
        <f t="shared" ref="J1559:J1560" si="328">HYPERLINK("http://www.ncbi.nlm.nih.gov/pubmed/?term=16299333","Chain et al. 2005. Infect Immun. 73:8353-61")</f>
        <v>Chain et al. 2005. Infect Immun. 73:8353-61</v>
      </c>
      <c r="K1559" s="8" t="str">
        <f t="shared" ref="K1559:K1560" si="329">HYPERLINK("http://www.ncbi.nlm.nih.gov/nuccore/NC_007618","Brucella abortus 2308; accesion number NC_007618")</f>
        <v>Brucella abortus 2308; accesion number NC_007618</v>
      </c>
      <c r="L1559" s="3"/>
      <c r="M1559" s="3"/>
      <c r="N1559" s="3"/>
      <c r="O1559" s="3"/>
      <c r="P1559" s="3"/>
      <c r="Q1559" s="3"/>
      <c r="R1559" s="3"/>
      <c r="S1559" s="3"/>
      <c r="T1559" s="3"/>
      <c r="U1559" s="3"/>
      <c r="V1559" s="3"/>
      <c r="W1559" s="3"/>
      <c r="X1559" s="3"/>
      <c r="Y1559" s="3"/>
      <c r="Z1559" s="3"/>
    </row>
    <row r="1560" ht="30.0" customHeight="1">
      <c r="A1560" s="5" t="s">
        <v>4930</v>
      </c>
      <c r="B1560" s="5" t="s">
        <v>4930</v>
      </c>
      <c r="C1560" s="5" t="s">
        <v>4931</v>
      </c>
      <c r="D1560" s="6"/>
      <c r="E1560" s="5">
        <v>1565153.0</v>
      </c>
      <c r="F1560" s="5">
        <v>1566256.0</v>
      </c>
      <c r="G1560" s="5" t="s">
        <v>35</v>
      </c>
      <c r="H1560" s="5" t="s">
        <v>760</v>
      </c>
      <c r="I1560" s="5"/>
      <c r="J1560" s="7" t="str">
        <f t="shared" si="328"/>
        <v>Chain et al. 2005. Infect Immun. 73:8353-61</v>
      </c>
      <c r="K1560" s="8" t="str">
        <f t="shared" si="329"/>
        <v>Brucella abortus 2308; accesion number NC_007618</v>
      </c>
      <c r="L1560" s="3"/>
      <c r="M1560" s="3"/>
      <c r="N1560" s="3"/>
      <c r="O1560" s="3"/>
      <c r="P1560" s="3"/>
      <c r="Q1560" s="3"/>
      <c r="R1560" s="3"/>
      <c r="S1560" s="3"/>
      <c r="T1560" s="3"/>
      <c r="U1560" s="3"/>
      <c r="V1560" s="3"/>
      <c r="W1560" s="3"/>
      <c r="X1560" s="3"/>
      <c r="Y1560" s="3"/>
      <c r="Z1560" s="3"/>
    </row>
    <row r="1561" ht="30.0" customHeight="1">
      <c r="A1561" s="5" t="s">
        <v>4932</v>
      </c>
      <c r="B1561" s="5" t="s">
        <v>4932</v>
      </c>
      <c r="C1561" s="5" t="s">
        <v>4933</v>
      </c>
      <c r="D1561" s="6" t="s">
        <v>59</v>
      </c>
      <c r="E1561" s="5">
        <v>1566478.0</v>
      </c>
      <c r="F1561" s="5">
        <v>1567890.0</v>
      </c>
      <c r="G1561" s="5" t="s">
        <v>35</v>
      </c>
      <c r="H1561" s="5"/>
      <c r="I1561" s="5" t="s">
        <v>4934</v>
      </c>
      <c r="J1561" s="11" t="str">
        <f>HYPERLINK("http://www.ncbi.nlm.nih.gov/nuccore/NC_004310.3","Brucella suis 1330 genome; accesion number NC_004310")</f>
        <v>Brucella suis 1330 genome; accesion number NC_004310</v>
      </c>
      <c r="K1561" s="13" t="s">
        <v>154</v>
      </c>
      <c r="L1561" s="3"/>
      <c r="M1561" s="3"/>
      <c r="N1561" s="3"/>
      <c r="O1561" s="3"/>
      <c r="P1561" s="3"/>
      <c r="Q1561" s="3"/>
      <c r="R1561" s="3"/>
      <c r="S1561" s="3"/>
      <c r="T1561" s="3"/>
      <c r="U1561" s="3"/>
      <c r="V1561" s="3"/>
      <c r="W1561" s="3"/>
      <c r="X1561" s="3"/>
      <c r="Y1561" s="3"/>
      <c r="Z1561" s="3"/>
    </row>
    <row r="1562" ht="30.0" customHeight="1">
      <c r="A1562" s="5" t="s">
        <v>4935</v>
      </c>
      <c r="B1562" s="5" t="s">
        <v>4936</v>
      </c>
      <c r="C1562" s="5" t="s">
        <v>4937</v>
      </c>
      <c r="D1562" s="6"/>
      <c r="E1562" s="5">
        <v>1568139.0</v>
      </c>
      <c r="F1562" s="5">
        <v>1569428.0</v>
      </c>
      <c r="G1562" s="5"/>
      <c r="H1562" s="5" t="s">
        <v>4938</v>
      </c>
      <c r="I1562" s="5"/>
      <c r="J1562" s="7" t="str">
        <f t="shared" ref="J1562:J1566" si="330">HYPERLINK("http://www.ncbi.nlm.nih.gov/pubmed/?term=16299333","Chain et al. 2005. Infect Immun. 73:8353-61")</f>
        <v>Chain et al. 2005. Infect Immun. 73:8353-61</v>
      </c>
      <c r="K1562" s="8" t="str">
        <f t="shared" ref="K1562:K1566" si="331">HYPERLINK("http://www.ncbi.nlm.nih.gov/nuccore/NC_007618","Brucella abortus 2308; accesion number NC_007618")</f>
        <v>Brucella abortus 2308; accesion number NC_007618</v>
      </c>
      <c r="L1562" s="3"/>
      <c r="M1562" s="3"/>
      <c r="N1562" s="3"/>
      <c r="O1562" s="3"/>
      <c r="P1562" s="3"/>
      <c r="Q1562" s="3"/>
      <c r="R1562" s="3"/>
      <c r="S1562" s="3"/>
      <c r="T1562" s="3"/>
      <c r="U1562" s="3"/>
      <c r="V1562" s="3"/>
      <c r="W1562" s="3"/>
      <c r="X1562" s="3"/>
      <c r="Y1562" s="3"/>
      <c r="Z1562" s="3"/>
    </row>
    <row r="1563" ht="30.0" customHeight="1">
      <c r="A1563" s="5" t="s">
        <v>4939</v>
      </c>
      <c r="B1563" s="5" t="s">
        <v>4939</v>
      </c>
      <c r="C1563" s="5" t="s">
        <v>4940</v>
      </c>
      <c r="D1563" s="6"/>
      <c r="E1563" s="5">
        <v>1569463.0</v>
      </c>
      <c r="F1563" s="5">
        <v>1569699.0</v>
      </c>
      <c r="G1563" s="5"/>
      <c r="H1563" s="5" t="s">
        <v>52</v>
      </c>
      <c r="I1563" s="5"/>
      <c r="J1563" s="7" t="str">
        <f t="shared" si="330"/>
        <v>Chain et al. 2005. Infect Immun. 73:8353-61</v>
      </c>
      <c r="K1563" s="8" t="str">
        <f t="shared" si="331"/>
        <v>Brucella abortus 2308; accesion number NC_007618</v>
      </c>
      <c r="L1563" s="3"/>
      <c r="M1563" s="3"/>
      <c r="N1563" s="3"/>
      <c r="O1563" s="3"/>
      <c r="P1563" s="3"/>
      <c r="Q1563" s="3"/>
      <c r="R1563" s="3"/>
      <c r="S1563" s="3"/>
      <c r="T1563" s="3"/>
      <c r="U1563" s="3"/>
      <c r="V1563" s="3"/>
      <c r="W1563" s="3"/>
      <c r="X1563" s="3"/>
      <c r="Y1563" s="3"/>
      <c r="Z1563" s="3"/>
    </row>
    <row r="1564" ht="30.0" customHeight="1">
      <c r="A1564" s="5" t="s">
        <v>4941</v>
      </c>
      <c r="B1564" s="5" t="s">
        <v>4941</v>
      </c>
      <c r="C1564" s="5" t="s">
        <v>4942</v>
      </c>
      <c r="D1564" s="6"/>
      <c r="E1564" s="5">
        <v>1569729.0</v>
      </c>
      <c r="F1564" s="5">
        <v>1569824.0</v>
      </c>
      <c r="G1564" s="5"/>
      <c r="H1564" s="5" t="s">
        <v>52</v>
      </c>
      <c r="I1564" s="5"/>
      <c r="J1564" s="7" t="str">
        <f t="shared" si="330"/>
        <v>Chain et al. 2005. Infect Immun. 73:8353-61</v>
      </c>
      <c r="K1564" s="8" t="str">
        <f t="shared" si="331"/>
        <v>Brucella abortus 2308; accesion number NC_007618</v>
      </c>
      <c r="L1564" s="3"/>
      <c r="M1564" s="3"/>
      <c r="N1564" s="3"/>
      <c r="O1564" s="3"/>
      <c r="P1564" s="3"/>
      <c r="Q1564" s="3"/>
      <c r="R1564" s="3"/>
      <c r="S1564" s="3"/>
      <c r="T1564" s="3"/>
      <c r="U1564" s="3"/>
      <c r="V1564" s="3"/>
      <c r="W1564" s="3"/>
      <c r="X1564" s="3"/>
      <c r="Y1564" s="3"/>
      <c r="Z1564" s="3"/>
    </row>
    <row r="1565" ht="30.0" customHeight="1">
      <c r="A1565" s="5" t="s">
        <v>4943</v>
      </c>
      <c r="B1565" s="5" t="s">
        <v>4943</v>
      </c>
      <c r="C1565" s="5" t="s">
        <v>4944</v>
      </c>
      <c r="D1565" s="6"/>
      <c r="E1565" s="5">
        <v>1570412.0</v>
      </c>
      <c r="F1565" s="5">
        <v>1571179.0</v>
      </c>
      <c r="G1565" s="5"/>
      <c r="H1565" s="5" t="s">
        <v>4945</v>
      </c>
      <c r="I1565" s="5" t="s">
        <v>4946</v>
      </c>
      <c r="J1565" s="7" t="str">
        <f t="shared" si="330"/>
        <v>Chain et al. 2005. Infect Immun. 73:8353-61</v>
      </c>
      <c r="K1565" s="8" t="str">
        <f t="shared" si="331"/>
        <v>Brucella abortus 2308; accesion number NC_007618</v>
      </c>
      <c r="L1565" s="3"/>
      <c r="M1565" s="3"/>
      <c r="N1565" s="3"/>
      <c r="O1565" s="3"/>
      <c r="P1565" s="3"/>
      <c r="Q1565" s="3"/>
      <c r="R1565" s="3"/>
      <c r="S1565" s="3"/>
      <c r="T1565" s="3"/>
      <c r="U1565" s="3"/>
      <c r="V1565" s="3"/>
      <c r="W1565" s="3"/>
      <c r="X1565" s="3"/>
      <c r="Y1565" s="3"/>
      <c r="Z1565" s="3"/>
    </row>
    <row r="1566" ht="30.0" customHeight="1">
      <c r="A1566" s="5" t="s">
        <v>4947</v>
      </c>
      <c r="B1566" s="5" t="s">
        <v>4947</v>
      </c>
      <c r="C1566" s="5" t="s">
        <v>4948</v>
      </c>
      <c r="D1566" s="6"/>
      <c r="E1566" s="5">
        <v>1571245.0</v>
      </c>
      <c r="F1566" s="5">
        <v>1572039.0</v>
      </c>
      <c r="G1566" s="5"/>
      <c r="H1566" s="5" t="s">
        <v>378</v>
      </c>
      <c r="I1566" s="5"/>
      <c r="J1566" s="7" t="str">
        <f t="shared" si="330"/>
        <v>Chain et al. 2005. Infect Immun. 73:8353-61</v>
      </c>
      <c r="K1566" s="8" t="str">
        <f t="shared" si="331"/>
        <v>Brucella abortus 2308; accesion number NC_007618</v>
      </c>
      <c r="L1566" s="3"/>
      <c r="M1566" s="3"/>
      <c r="N1566" s="3"/>
      <c r="O1566" s="3"/>
      <c r="P1566" s="3"/>
      <c r="Q1566" s="3"/>
      <c r="R1566" s="3"/>
      <c r="S1566" s="3"/>
      <c r="T1566" s="3"/>
      <c r="U1566" s="3"/>
      <c r="V1566" s="3"/>
      <c r="W1566" s="3"/>
      <c r="X1566" s="3"/>
      <c r="Y1566" s="3"/>
      <c r="Z1566" s="3"/>
    </row>
    <row r="1567" ht="30.0" customHeight="1">
      <c r="A1567" s="5" t="s">
        <v>4949</v>
      </c>
      <c r="B1567" s="5" t="s">
        <v>4949</v>
      </c>
      <c r="C1567" s="5" t="s">
        <v>4950</v>
      </c>
      <c r="D1567" s="6" t="s">
        <v>59</v>
      </c>
      <c r="E1567" s="5">
        <v>1572049.0</v>
      </c>
      <c r="F1567" s="5">
        <v>1573806.0</v>
      </c>
      <c r="G1567" s="5"/>
      <c r="H1567" s="5"/>
      <c r="I1567" s="5" t="s">
        <v>4951</v>
      </c>
      <c r="J1567" s="11" t="str">
        <f>HYPERLINK("http://www.ncbi.nlm.nih.gov/nuccore/NC_004310.3","Brucella suis 1330 genome; accesion number NC_004310")</f>
        <v>Brucella suis 1330 genome; accesion number NC_004310</v>
      </c>
      <c r="K1567" s="13" t="s">
        <v>154</v>
      </c>
      <c r="L1567" s="3"/>
      <c r="M1567" s="3"/>
      <c r="N1567" s="3"/>
      <c r="O1567" s="3"/>
      <c r="P1567" s="3"/>
      <c r="Q1567" s="3"/>
      <c r="R1567" s="3"/>
      <c r="S1567" s="3"/>
      <c r="T1567" s="3"/>
      <c r="U1567" s="3"/>
      <c r="V1567" s="3"/>
      <c r="W1567" s="3"/>
      <c r="X1567" s="3"/>
      <c r="Y1567" s="3"/>
      <c r="Z1567" s="3"/>
    </row>
    <row r="1568" ht="30.0" customHeight="1">
      <c r="A1568" s="5" t="s">
        <v>4952</v>
      </c>
      <c r="B1568" s="5" t="s">
        <v>4952</v>
      </c>
      <c r="C1568" s="5" t="s">
        <v>4953</v>
      </c>
      <c r="D1568" s="6"/>
      <c r="E1568" s="5">
        <v>1573834.0</v>
      </c>
      <c r="F1568" s="5">
        <v>1574436.0</v>
      </c>
      <c r="G1568" s="5"/>
      <c r="H1568" s="5" t="s">
        <v>4954</v>
      </c>
      <c r="I1568" s="5"/>
      <c r="J1568" s="7" t="str">
        <f t="shared" ref="J1568:J1571" si="332">HYPERLINK("http://www.ncbi.nlm.nih.gov/pubmed/?term=16299333","Chain et al. 2005. Infect Immun. 73:8353-61")</f>
        <v>Chain et al. 2005. Infect Immun. 73:8353-61</v>
      </c>
      <c r="K1568" s="8" t="str">
        <f t="shared" ref="K1568:K1571" si="333">HYPERLINK("http://www.ncbi.nlm.nih.gov/nuccore/NC_007618","Brucella abortus 2308; accesion number NC_007618")</f>
        <v>Brucella abortus 2308; accesion number NC_007618</v>
      </c>
      <c r="L1568" s="3"/>
      <c r="M1568" s="3"/>
      <c r="N1568" s="3"/>
      <c r="O1568" s="3"/>
      <c r="P1568" s="3"/>
      <c r="Q1568" s="3"/>
      <c r="R1568" s="3"/>
      <c r="S1568" s="3"/>
      <c r="T1568" s="3"/>
      <c r="U1568" s="3"/>
      <c r="V1568" s="3"/>
      <c r="W1568" s="3"/>
      <c r="X1568" s="3"/>
      <c r="Y1568" s="3"/>
      <c r="Z1568" s="3"/>
    </row>
    <row r="1569" ht="30.0" customHeight="1">
      <c r="A1569" s="5" t="s">
        <v>4955</v>
      </c>
      <c r="B1569" s="5" t="s">
        <v>4956</v>
      </c>
      <c r="C1569" s="5" t="s">
        <v>4957</v>
      </c>
      <c r="D1569" s="6"/>
      <c r="E1569" s="5">
        <v>1574715.0</v>
      </c>
      <c r="F1569" s="5">
        <v>1575500.0</v>
      </c>
      <c r="G1569" s="5"/>
      <c r="H1569" s="5" t="s">
        <v>4958</v>
      </c>
      <c r="I1569" s="5" t="s">
        <v>4959</v>
      </c>
      <c r="J1569" s="7" t="str">
        <f t="shared" si="332"/>
        <v>Chain et al. 2005. Infect Immun. 73:8353-61</v>
      </c>
      <c r="K1569" s="8" t="str">
        <f t="shared" si="333"/>
        <v>Brucella abortus 2308; accesion number NC_007618</v>
      </c>
      <c r="L1569" s="8" t="str">
        <f>HYPERLINK("https://www.ncbi.nlm.nih.gov/pubmed/12874309","Sahli et al. 2003. Infect Immun. 71:4326-32")</f>
        <v>Sahli et al. 2003. Infect Immun. 71:4326-32</v>
      </c>
      <c r="M1569" s="3"/>
      <c r="N1569" s="3"/>
      <c r="O1569" s="3"/>
      <c r="P1569" s="3"/>
      <c r="Q1569" s="3"/>
      <c r="R1569" s="3"/>
      <c r="S1569" s="3"/>
      <c r="T1569" s="3"/>
      <c r="U1569" s="3"/>
      <c r="V1569" s="3"/>
      <c r="W1569" s="3"/>
      <c r="X1569" s="3"/>
      <c r="Y1569" s="3"/>
      <c r="Z1569" s="3"/>
    </row>
    <row r="1570" ht="30.0" customHeight="1">
      <c r="A1570" s="5" t="s">
        <v>4960</v>
      </c>
      <c r="B1570" s="5" t="s">
        <v>4960</v>
      </c>
      <c r="C1570" s="5" t="s">
        <v>4961</v>
      </c>
      <c r="D1570" s="6"/>
      <c r="E1570" s="5">
        <v>1575637.0</v>
      </c>
      <c r="F1570" s="5">
        <v>1577187.0</v>
      </c>
      <c r="G1570" s="5" t="s">
        <v>35</v>
      </c>
      <c r="H1570" s="5" t="s">
        <v>3348</v>
      </c>
      <c r="I1570" s="5"/>
      <c r="J1570" s="7" t="str">
        <f t="shared" si="332"/>
        <v>Chain et al. 2005. Infect Immun. 73:8353-61</v>
      </c>
      <c r="K1570" s="8" t="str">
        <f t="shared" si="333"/>
        <v>Brucella abortus 2308; accesion number NC_007618</v>
      </c>
      <c r="L1570" s="3"/>
      <c r="M1570" s="3"/>
      <c r="N1570" s="3"/>
      <c r="O1570" s="3"/>
      <c r="P1570" s="3"/>
      <c r="Q1570" s="3"/>
      <c r="R1570" s="3"/>
      <c r="S1570" s="3"/>
      <c r="T1570" s="3"/>
      <c r="U1570" s="3"/>
      <c r="V1570" s="3"/>
      <c r="W1570" s="3"/>
      <c r="X1570" s="3"/>
      <c r="Y1570" s="3"/>
      <c r="Z1570" s="3"/>
    </row>
    <row r="1571" ht="30.0" customHeight="1">
      <c r="A1571" s="5" t="s">
        <v>4962</v>
      </c>
      <c r="B1571" s="5" t="s">
        <v>4962</v>
      </c>
      <c r="C1571" s="5" t="s">
        <v>4963</v>
      </c>
      <c r="D1571" s="6"/>
      <c r="E1571" s="5">
        <v>1577740.0</v>
      </c>
      <c r="F1571" s="5">
        <v>1578021.0</v>
      </c>
      <c r="G1571" s="5"/>
      <c r="H1571" s="5" t="s">
        <v>52</v>
      </c>
      <c r="I1571" s="5"/>
      <c r="J1571" s="7" t="str">
        <f t="shared" si="332"/>
        <v>Chain et al. 2005. Infect Immun. 73:8353-61</v>
      </c>
      <c r="K1571" s="8" t="str">
        <f t="shared" si="333"/>
        <v>Brucella abortus 2308; accesion number NC_007618</v>
      </c>
      <c r="L1571" s="3"/>
      <c r="M1571" s="3"/>
      <c r="N1571" s="3"/>
      <c r="O1571" s="3"/>
      <c r="P1571" s="3"/>
      <c r="Q1571" s="3"/>
      <c r="R1571" s="3"/>
      <c r="S1571" s="3"/>
      <c r="T1571" s="3"/>
      <c r="U1571" s="3"/>
      <c r="V1571" s="3"/>
      <c r="W1571" s="3"/>
      <c r="X1571" s="3"/>
      <c r="Y1571" s="3"/>
      <c r="Z1571" s="3"/>
    </row>
    <row r="1572" ht="30.0" customHeight="1">
      <c r="A1572" s="5" t="s">
        <v>4964</v>
      </c>
      <c r="B1572" s="5" t="s">
        <v>4964</v>
      </c>
      <c r="C1572" s="5" t="s">
        <v>4965</v>
      </c>
      <c r="D1572" s="6"/>
      <c r="E1572" s="5">
        <v>1578298.0</v>
      </c>
      <c r="F1572" s="5">
        <v>1578945.0</v>
      </c>
      <c r="G1572" s="5" t="s">
        <v>35</v>
      </c>
      <c r="H1572" s="5" t="s">
        <v>4966</v>
      </c>
      <c r="I1572" s="5"/>
      <c r="J1572" s="12" t="s">
        <v>803</v>
      </c>
      <c r="K1572" s="11" t="str">
        <f>HYPERLINK("http://www.ncbi.nlm.nih.gov/nuccore/62288991","Brucella abortus 9-941 genome; acession number NC_006932")</f>
        <v>Brucella abortus 9-941 genome; acession number NC_006932</v>
      </c>
      <c r="L1572" s="3"/>
      <c r="M1572" s="3"/>
      <c r="N1572" s="3"/>
      <c r="O1572" s="3"/>
      <c r="P1572" s="3"/>
      <c r="Q1572" s="3"/>
      <c r="R1572" s="3"/>
      <c r="S1572" s="3"/>
      <c r="T1572" s="3"/>
      <c r="U1572" s="3"/>
      <c r="V1572" s="3"/>
      <c r="W1572" s="3"/>
      <c r="X1572" s="3"/>
      <c r="Y1572" s="3"/>
      <c r="Z1572" s="3"/>
    </row>
    <row r="1573" ht="30.0" customHeight="1">
      <c r="A1573" s="5" t="s">
        <v>4967</v>
      </c>
      <c r="B1573" s="5" t="s">
        <v>4967</v>
      </c>
      <c r="C1573" s="5" t="s">
        <v>4968</v>
      </c>
      <c r="D1573" s="6" t="s">
        <v>59</v>
      </c>
      <c r="E1573" s="5">
        <v>1579011.0</v>
      </c>
      <c r="F1573" s="5">
        <v>1581094.0</v>
      </c>
      <c r="G1573" s="5" t="s">
        <v>35</v>
      </c>
      <c r="H1573" s="5"/>
      <c r="I1573" s="5" t="s">
        <v>4969</v>
      </c>
      <c r="J1573" s="12" t="s">
        <v>803</v>
      </c>
      <c r="K1573" s="13" t="s">
        <v>471</v>
      </c>
      <c r="L1573" s="3"/>
      <c r="M1573" s="3"/>
      <c r="N1573" s="3"/>
      <c r="O1573" s="3"/>
      <c r="P1573" s="3"/>
      <c r="Q1573" s="3"/>
      <c r="R1573" s="3"/>
      <c r="S1573" s="3"/>
      <c r="T1573" s="3"/>
      <c r="U1573" s="3"/>
      <c r="V1573" s="3"/>
      <c r="W1573" s="3"/>
      <c r="X1573" s="3"/>
      <c r="Y1573" s="3"/>
      <c r="Z1573" s="3"/>
    </row>
    <row r="1574" ht="30.0" customHeight="1">
      <c r="A1574" s="5" t="s">
        <v>4970</v>
      </c>
      <c r="B1574" s="5" t="s">
        <v>4970</v>
      </c>
      <c r="C1574" s="5" t="s">
        <v>4971</v>
      </c>
      <c r="D1574" s="6"/>
      <c r="E1574" s="5">
        <v>1581253.0</v>
      </c>
      <c r="F1574" s="5">
        <v>1581909.0</v>
      </c>
      <c r="G1574" s="5" t="s">
        <v>35</v>
      </c>
      <c r="H1574" s="5" t="s">
        <v>4972</v>
      </c>
      <c r="I1574" s="5"/>
      <c r="J1574" s="12" t="s">
        <v>803</v>
      </c>
      <c r="K1574" s="13" t="s">
        <v>471</v>
      </c>
      <c r="L1574" s="3"/>
      <c r="M1574" s="3"/>
      <c r="N1574" s="3"/>
      <c r="O1574" s="3"/>
      <c r="P1574" s="3"/>
      <c r="Q1574" s="3"/>
      <c r="R1574" s="3"/>
      <c r="S1574" s="3"/>
      <c r="T1574" s="3"/>
      <c r="U1574" s="3"/>
      <c r="V1574" s="3"/>
      <c r="W1574" s="3"/>
      <c r="X1574" s="3"/>
      <c r="Y1574" s="3"/>
      <c r="Z1574" s="3"/>
    </row>
    <row r="1575" ht="30.0" customHeight="1">
      <c r="A1575" s="5" t="s">
        <v>4973</v>
      </c>
      <c r="B1575" s="5" t="s">
        <v>4973</v>
      </c>
      <c r="C1575" s="5" t="s">
        <v>4974</v>
      </c>
      <c r="D1575" s="6"/>
      <c r="E1575" s="5">
        <v>1581906.0</v>
      </c>
      <c r="F1575" s="5">
        <v>1582934.0</v>
      </c>
      <c r="G1575" s="5" t="s">
        <v>35</v>
      </c>
      <c r="H1575" s="5" t="s">
        <v>4975</v>
      </c>
      <c r="I1575" s="5"/>
      <c r="J1575" s="12" t="s">
        <v>803</v>
      </c>
      <c r="K1575" s="13" t="s">
        <v>471</v>
      </c>
      <c r="L1575" s="3"/>
      <c r="M1575" s="3"/>
      <c r="N1575" s="3"/>
      <c r="O1575" s="3"/>
      <c r="P1575" s="3"/>
      <c r="Q1575" s="3"/>
      <c r="R1575" s="3"/>
      <c r="S1575" s="3"/>
      <c r="T1575" s="3"/>
      <c r="U1575" s="3"/>
      <c r="V1575" s="3"/>
      <c r="W1575" s="3"/>
      <c r="X1575" s="3"/>
      <c r="Y1575" s="3"/>
      <c r="Z1575" s="3"/>
    </row>
    <row r="1576" ht="30.0" customHeight="1">
      <c r="A1576" s="5" t="s">
        <v>4976</v>
      </c>
      <c r="B1576" s="5" t="s">
        <v>4976</v>
      </c>
      <c r="C1576" s="5" t="s">
        <v>4977</v>
      </c>
      <c r="D1576" s="6"/>
      <c r="E1576" s="5">
        <v>1582931.0</v>
      </c>
      <c r="F1576" s="5">
        <v>1583704.0</v>
      </c>
      <c r="G1576" s="5" t="s">
        <v>35</v>
      </c>
      <c r="H1576" s="5" t="s">
        <v>2229</v>
      </c>
      <c r="I1576" s="5"/>
      <c r="J1576" s="7" t="str">
        <f t="shared" ref="J1576:J1579" si="334">HYPERLINK("http://www.ncbi.nlm.nih.gov/pubmed/?term=16299333","Chain et al. 2005. Infect Immun. 73:8353-61")</f>
        <v>Chain et al. 2005. Infect Immun. 73:8353-61</v>
      </c>
      <c r="K1576" s="8" t="str">
        <f t="shared" ref="K1576:K1581" si="335">HYPERLINK("http://www.ncbi.nlm.nih.gov/nuccore/NC_007618","Brucella abortus 2308; accesion number NC_007618")</f>
        <v>Brucella abortus 2308; accesion number NC_007618</v>
      </c>
      <c r="L1576" s="3"/>
      <c r="M1576" s="3"/>
      <c r="N1576" s="3"/>
      <c r="O1576" s="3"/>
      <c r="P1576" s="3"/>
      <c r="Q1576" s="3"/>
      <c r="R1576" s="3"/>
      <c r="S1576" s="3"/>
      <c r="T1576" s="3"/>
      <c r="U1576" s="3"/>
      <c r="V1576" s="3"/>
      <c r="W1576" s="3"/>
      <c r="X1576" s="3"/>
      <c r="Y1576" s="3"/>
      <c r="Z1576" s="3"/>
    </row>
    <row r="1577" ht="30.0" customHeight="1">
      <c r="A1577" s="5" t="s">
        <v>4978</v>
      </c>
      <c r="B1577" s="5" t="s">
        <v>4978</v>
      </c>
      <c r="C1577" s="5" t="s">
        <v>4979</v>
      </c>
      <c r="D1577" s="6"/>
      <c r="E1577" s="5">
        <v>1583793.0</v>
      </c>
      <c r="F1577" s="5">
        <v>1584782.0</v>
      </c>
      <c r="G1577" s="5" t="s">
        <v>35</v>
      </c>
      <c r="H1577" s="5" t="s">
        <v>4980</v>
      </c>
      <c r="I1577" s="5"/>
      <c r="J1577" s="7" t="str">
        <f t="shared" si="334"/>
        <v>Chain et al. 2005. Infect Immun. 73:8353-61</v>
      </c>
      <c r="K1577" s="8" t="str">
        <f t="shared" si="335"/>
        <v>Brucella abortus 2308; accesion number NC_007618</v>
      </c>
      <c r="L1577" s="3"/>
      <c r="M1577" s="3"/>
      <c r="N1577" s="3"/>
      <c r="O1577" s="3"/>
      <c r="P1577" s="3"/>
      <c r="Q1577" s="3"/>
      <c r="R1577" s="3"/>
      <c r="S1577" s="3"/>
      <c r="T1577" s="3"/>
      <c r="U1577" s="3"/>
      <c r="V1577" s="3"/>
      <c r="W1577" s="3"/>
      <c r="X1577" s="3"/>
      <c r="Y1577" s="3"/>
      <c r="Z1577" s="3"/>
    </row>
    <row r="1578" ht="30.0" customHeight="1">
      <c r="A1578" s="5" t="s">
        <v>4981</v>
      </c>
      <c r="B1578" s="5" t="s">
        <v>4982</v>
      </c>
      <c r="C1578" s="5" t="s">
        <v>4983</v>
      </c>
      <c r="D1578" s="6"/>
      <c r="E1578" s="5">
        <v>1584958.0</v>
      </c>
      <c r="F1578" s="5">
        <v>1585962.0</v>
      </c>
      <c r="G1578" s="5" t="s">
        <v>35</v>
      </c>
      <c r="H1578" s="5" t="s">
        <v>4984</v>
      </c>
      <c r="I1578" s="5"/>
      <c r="J1578" s="7" t="str">
        <f t="shared" si="334"/>
        <v>Chain et al. 2005. Infect Immun. 73:8353-61</v>
      </c>
      <c r="K1578" s="8" t="str">
        <f t="shared" si="335"/>
        <v>Brucella abortus 2308; accesion number NC_007618</v>
      </c>
      <c r="L1578" s="3"/>
      <c r="M1578" s="3"/>
      <c r="N1578" s="3"/>
      <c r="O1578" s="3"/>
      <c r="P1578" s="3"/>
      <c r="Q1578" s="3"/>
      <c r="R1578" s="3"/>
      <c r="S1578" s="3"/>
      <c r="T1578" s="3"/>
      <c r="U1578" s="3"/>
      <c r="V1578" s="3"/>
      <c r="W1578" s="3"/>
      <c r="X1578" s="3"/>
      <c r="Y1578" s="3"/>
      <c r="Z1578" s="3"/>
    </row>
    <row r="1579" ht="30.0" customHeight="1">
      <c r="A1579" s="5" t="s">
        <v>4985</v>
      </c>
      <c r="B1579" s="5" t="s">
        <v>4986</v>
      </c>
      <c r="C1579" s="5" t="s">
        <v>4987</v>
      </c>
      <c r="D1579" s="6"/>
      <c r="E1579" s="5">
        <v>1586058.0</v>
      </c>
      <c r="F1579" s="5">
        <v>1587536.0</v>
      </c>
      <c r="G1579" s="5" t="s">
        <v>35</v>
      </c>
      <c r="H1579" s="5" t="s">
        <v>4988</v>
      </c>
      <c r="I1579" s="5"/>
      <c r="J1579" s="7" t="str">
        <f t="shared" si="334"/>
        <v>Chain et al. 2005. Infect Immun. 73:8353-61</v>
      </c>
      <c r="K1579" s="8" t="str">
        <f t="shared" si="335"/>
        <v>Brucella abortus 2308; accesion number NC_007618</v>
      </c>
      <c r="L1579" s="3"/>
      <c r="M1579" s="3"/>
      <c r="N1579" s="3"/>
      <c r="O1579" s="3"/>
      <c r="P1579" s="3"/>
      <c r="Q1579" s="3"/>
      <c r="R1579" s="3"/>
      <c r="S1579" s="3"/>
      <c r="T1579" s="3"/>
      <c r="U1579" s="3"/>
      <c r="V1579" s="3"/>
      <c r="W1579" s="3"/>
      <c r="X1579" s="3"/>
      <c r="Y1579" s="3"/>
      <c r="Z1579" s="3"/>
    </row>
    <row r="1580" ht="30.0" customHeight="1">
      <c r="A1580" s="5" t="s">
        <v>4989</v>
      </c>
      <c r="B1580" s="5" t="s">
        <v>4990</v>
      </c>
      <c r="C1580" s="5" t="s">
        <v>4991</v>
      </c>
      <c r="D1580" s="6"/>
      <c r="E1580" s="5">
        <v>1587832.0</v>
      </c>
      <c r="F1580" s="5">
        <v>1588149.0</v>
      </c>
      <c r="G1580" s="5"/>
      <c r="H1580" s="5" t="s">
        <v>4992</v>
      </c>
      <c r="I1580" s="5" t="s">
        <v>4993</v>
      </c>
      <c r="J1580" s="7" t="str">
        <f>HYPERLINK("http://www.ncbi.nlm.nih.gov/pubmed/19019140","de Jong; et al. Mol Microbiol. 2008 Dec;70(6):1378-96.")</f>
        <v>de Jong; et al. Mol Microbiol. 2008 Dec;70(6):1378-96.</v>
      </c>
      <c r="K1580" s="8" t="str">
        <f t="shared" si="335"/>
        <v>Brucella abortus 2308; accesion number NC_007618</v>
      </c>
      <c r="L1580" s="3"/>
      <c r="M1580" s="3"/>
      <c r="N1580" s="3"/>
      <c r="O1580" s="3"/>
      <c r="P1580" s="3"/>
      <c r="Q1580" s="3"/>
      <c r="R1580" s="3"/>
      <c r="S1580" s="3"/>
      <c r="T1580" s="3"/>
      <c r="U1580" s="3"/>
      <c r="V1580" s="3"/>
      <c r="W1580" s="3"/>
      <c r="X1580" s="3"/>
      <c r="Y1580" s="3"/>
      <c r="Z1580" s="3"/>
    </row>
    <row r="1581" ht="30.0" customHeight="1">
      <c r="A1581" s="5" t="s">
        <v>4994</v>
      </c>
      <c r="B1581" s="5" t="s">
        <v>4994</v>
      </c>
      <c r="C1581" s="5" t="s">
        <v>4995</v>
      </c>
      <c r="D1581" s="6"/>
      <c r="E1581" s="5">
        <v>1588551.0</v>
      </c>
      <c r="F1581" s="5">
        <v>1590167.0</v>
      </c>
      <c r="G1581" s="5"/>
      <c r="H1581" s="5" t="s">
        <v>1798</v>
      </c>
      <c r="I1581" s="5"/>
      <c r="J1581" s="7" t="str">
        <f>HYPERLINK("http://www.ncbi.nlm.nih.gov/pubmed/?term=16299333","Chain et al. 2005. Infect Immun. 73:8353-61")</f>
        <v>Chain et al. 2005. Infect Immun. 73:8353-61</v>
      </c>
      <c r="K1581" s="8" t="str">
        <f t="shared" si="335"/>
        <v>Brucella abortus 2308; accesion number NC_007618</v>
      </c>
      <c r="L1581" s="3"/>
      <c r="M1581" s="3"/>
      <c r="N1581" s="3"/>
      <c r="O1581" s="3"/>
      <c r="P1581" s="3"/>
      <c r="Q1581" s="3"/>
      <c r="R1581" s="3"/>
      <c r="S1581" s="3"/>
      <c r="T1581" s="3"/>
      <c r="U1581" s="3"/>
      <c r="V1581" s="3"/>
      <c r="W1581" s="3"/>
      <c r="X1581" s="3"/>
      <c r="Y1581" s="3"/>
      <c r="Z1581" s="3"/>
    </row>
    <row r="1582" ht="30.0" customHeight="1">
      <c r="A1582" s="5" t="s">
        <v>4996</v>
      </c>
      <c r="B1582" s="5" t="s">
        <v>4997</v>
      </c>
      <c r="C1582" s="5" t="s">
        <v>4998</v>
      </c>
      <c r="D1582" s="6"/>
      <c r="E1582" s="5">
        <v>1590773.0</v>
      </c>
      <c r="F1582" s="5">
        <v>1591594.0</v>
      </c>
      <c r="G1582" s="5" t="s">
        <v>35</v>
      </c>
      <c r="H1582" s="5" t="s">
        <v>4999</v>
      </c>
      <c r="I1582" s="5"/>
      <c r="J1582" s="11" t="str">
        <f>HYPERLINK("http://www.ncbi.nlm.nih.gov/pubmed/16113274","Haine et al. 2005. Infect Immun. 73(9):5578-86")</f>
        <v>Haine et al. 2005. Infect Immun. 73(9):5578-86</v>
      </c>
      <c r="K1582" s="9"/>
      <c r="L1582" s="3"/>
      <c r="M1582" s="3"/>
      <c r="N1582" s="3"/>
      <c r="O1582" s="3"/>
      <c r="P1582" s="3"/>
      <c r="Q1582" s="3"/>
      <c r="R1582" s="3"/>
      <c r="S1582" s="3"/>
      <c r="T1582" s="3"/>
      <c r="U1582" s="3"/>
      <c r="V1582" s="3"/>
      <c r="W1582" s="3"/>
      <c r="X1582" s="3"/>
      <c r="Y1582" s="3"/>
      <c r="Z1582" s="3"/>
    </row>
    <row r="1583" ht="30.0" customHeight="1">
      <c r="A1583" s="5" t="s">
        <v>5000</v>
      </c>
      <c r="B1583" s="5" t="s">
        <v>5001</v>
      </c>
      <c r="C1583" s="5" t="s">
        <v>5002</v>
      </c>
      <c r="D1583" s="6"/>
      <c r="E1583" s="5">
        <v>1591712.0</v>
      </c>
      <c r="F1583" s="5">
        <v>1593163.0</v>
      </c>
      <c r="G1583" s="5"/>
      <c r="H1583" s="5" t="s">
        <v>675</v>
      </c>
      <c r="I1583" s="5"/>
      <c r="J1583" s="7" t="str">
        <f t="shared" ref="J1583:J1590" si="336">HYPERLINK("http://www.ncbi.nlm.nih.gov/pubmed/?term=16299333","Chain et al. 2005. Infect Immun. 73:8353-61")</f>
        <v>Chain et al. 2005. Infect Immun. 73:8353-61</v>
      </c>
      <c r="K1583" s="8" t="str">
        <f t="shared" ref="K1583:K1590" si="337">HYPERLINK("http://www.ncbi.nlm.nih.gov/nuccore/NC_007618","Brucella abortus 2308; accesion number NC_007618")</f>
        <v>Brucella abortus 2308; accesion number NC_007618</v>
      </c>
      <c r="L1583" s="3"/>
      <c r="M1583" s="3"/>
      <c r="N1583" s="3"/>
      <c r="O1583" s="3"/>
      <c r="P1583" s="3"/>
      <c r="Q1583" s="3"/>
      <c r="R1583" s="3"/>
      <c r="S1583" s="3"/>
      <c r="T1583" s="3"/>
      <c r="U1583" s="3"/>
      <c r="V1583" s="3"/>
      <c r="W1583" s="3"/>
      <c r="X1583" s="3"/>
      <c r="Y1583" s="3"/>
      <c r="Z1583" s="3"/>
    </row>
    <row r="1584" ht="30.0" customHeight="1">
      <c r="A1584" s="5" t="s">
        <v>5003</v>
      </c>
      <c r="B1584" s="5" t="s">
        <v>5003</v>
      </c>
      <c r="C1584" s="5" t="s">
        <v>5004</v>
      </c>
      <c r="D1584" s="6"/>
      <c r="E1584" s="5">
        <v>1593280.0</v>
      </c>
      <c r="F1584" s="5">
        <v>1593870.0</v>
      </c>
      <c r="G1584" s="5"/>
      <c r="H1584" s="5" t="s">
        <v>5005</v>
      </c>
      <c r="I1584" s="5"/>
      <c r="J1584" s="7" t="str">
        <f t="shared" si="336"/>
        <v>Chain et al. 2005. Infect Immun. 73:8353-61</v>
      </c>
      <c r="K1584" s="8" t="str">
        <f t="shared" si="337"/>
        <v>Brucella abortus 2308; accesion number NC_007618</v>
      </c>
      <c r="L1584" s="3"/>
      <c r="M1584" s="3"/>
      <c r="N1584" s="3"/>
      <c r="O1584" s="3"/>
      <c r="P1584" s="3"/>
      <c r="Q1584" s="3"/>
      <c r="R1584" s="3"/>
      <c r="S1584" s="3"/>
      <c r="T1584" s="3"/>
      <c r="U1584" s="3"/>
      <c r="V1584" s="3"/>
      <c r="W1584" s="3"/>
      <c r="X1584" s="3"/>
      <c r="Y1584" s="3"/>
      <c r="Z1584" s="3"/>
    </row>
    <row r="1585" ht="30.0" customHeight="1">
      <c r="A1585" s="5" t="s">
        <v>5006</v>
      </c>
      <c r="B1585" s="5" t="s">
        <v>5007</v>
      </c>
      <c r="C1585" s="5" t="s">
        <v>5008</v>
      </c>
      <c r="D1585" s="6"/>
      <c r="E1585" s="5">
        <v>1593983.0</v>
      </c>
      <c r="F1585" s="5">
        <v>1594501.0</v>
      </c>
      <c r="G1585" s="5"/>
      <c r="H1585" s="5" t="s">
        <v>5009</v>
      </c>
      <c r="I1585" s="5"/>
      <c r="J1585" s="7" t="str">
        <f t="shared" si="336"/>
        <v>Chain et al. 2005. Infect Immun. 73:8353-61</v>
      </c>
      <c r="K1585" s="8" t="str">
        <f t="shared" si="337"/>
        <v>Brucella abortus 2308; accesion number NC_007618</v>
      </c>
      <c r="L1585" s="3"/>
      <c r="M1585" s="3"/>
      <c r="N1585" s="3"/>
      <c r="O1585" s="3"/>
      <c r="P1585" s="3"/>
      <c r="Q1585" s="3"/>
      <c r="R1585" s="3"/>
      <c r="S1585" s="3"/>
      <c r="T1585" s="3"/>
      <c r="U1585" s="3"/>
      <c r="V1585" s="3"/>
      <c r="W1585" s="3"/>
      <c r="X1585" s="3"/>
      <c r="Y1585" s="3"/>
      <c r="Z1585" s="3"/>
    </row>
    <row r="1586" ht="30.0" customHeight="1">
      <c r="A1586" s="5" t="s">
        <v>5010</v>
      </c>
      <c r="B1586" s="5" t="s">
        <v>5010</v>
      </c>
      <c r="C1586" s="5" t="s">
        <v>5011</v>
      </c>
      <c r="D1586" s="6"/>
      <c r="E1586" s="5">
        <v>1594518.0</v>
      </c>
      <c r="F1586" s="5">
        <v>1595090.0</v>
      </c>
      <c r="G1586" s="5" t="s">
        <v>35</v>
      </c>
      <c r="H1586" s="5" t="s">
        <v>5012</v>
      </c>
      <c r="I1586" s="5"/>
      <c r="J1586" s="7" t="str">
        <f t="shared" si="336"/>
        <v>Chain et al. 2005. Infect Immun. 73:8353-61</v>
      </c>
      <c r="K1586" s="8" t="str">
        <f t="shared" si="337"/>
        <v>Brucella abortus 2308; accesion number NC_007618</v>
      </c>
      <c r="L1586" s="3"/>
      <c r="M1586" s="3"/>
      <c r="N1586" s="3"/>
      <c r="O1586" s="3"/>
      <c r="P1586" s="3"/>
      <c r="Q1586" s="3"/>
      <c r="R1586" s="3"/>
      <c r="S1586" s="3"/>
      <c r="T1586" s="3"/>
      <c r="U1586" s="3"/>
      <c r="V1586" s="3"/>
      <c r="W1586" s="3"/>
      <c r="X1586" s="3"/>
      <c r="Y1586" s="3"/>
      <c r="Z1586" s="3"/>
    </row>
    <row r="1587" ht="30.0" customHeight="1">
      <c r="A1587" s="5" t="s">
        <v>5013</v>
      </c>
      <c r="B1587" s="5" t="s">
        <v>5013</v>
      </c>
      <c r="C1587" s="5" t="s">
        <v>5014</v>
      </c>
      <c r="D1587" s="6"/>
      <c r="E1587" s="5">
        <v>1595087.0</v>
      </c>
      <c r="F1587" s="5">
        <v>1595179.0</v>
      </c>
      <c r="G1587" s="5" t="s">
        <v>35</v>
      </c>
      <c r="H1587" s="5" t="s">
        <v>52</v>
      </c>
      <c r="I1587" s="5"/>
      <c r="J1587" s="7" t="str">
        <f t="shared" si="336"/>
        <v>Chain et al. 2005. Infect Immun. 73:8353-61</v>
      </c>
      <c r="K1587" s="8" t="str">
        <f t="shared" si="337"/>
        <v>Brucella abortus 2308; accesion number NC_007618</v>
      </c>
      <c r="L1587" s="3"/>
      <c r="M1587" s="3"/>
      <c r="N1587" s="3"/>
      <c r="O1587" s="3"/>
      <c r="P1587" s="3"/>
      <c r="Q1587" s="3"/>
      <c r="R1587" s="3"/>
      <c r="S1587" s="3"/>
      <c r="T1587" s="3"/>
      <c r="U1587" s="3"/>
      <c r="V1587" s="3"/>
      <c r="W1587" s="3"/>
      <c r="X1587" s="3"/>
      <c r="Y1587" s="3"/>
      <c r="Z1587" s="3"/>
    </row>
    <row r="1588" ht="30.0" customHeight="1">
      <c r="A1588" s="5" t="s">
        <v>5015</v>
      </c>
      <c r="B1588" s="5" t="s">
        <v>5015</v>
      </c>
      <c r="C1588" s="5" t="s">
        <v>5016</v>
      </c>
      <c r="D1588" s="6"/>
      <c r="E1588" s="5">
        <v>1595241.0</v>
      </c>
      <c r="F1588" s="5">
        <v>1595348.0</v>
      </c>
      <c r="G1588" s="5" t="s">
        <v>35</v>
      </c>
      <c r="H1588" s="5" t="s">
        <v>52</v>
      </c>
      <c r="I1588" s="5"/>
      <c r="J1588" s="7" t="str">
        <f t="shared" si="336"/>
        <v>Chain et al. 2005. Infect Immun. 73:8353-61</v>
      </c>
      <c r="K1588" s="8" t="str">
        <f t="shared" si="337"/>
        <v>Brucella abortus 2308; accesion number NC_007618</v>
      </c>
      <c r="L1588" s="3"/>
      <c r="M1588" s="3"/>
      <c r="N1588" s="3"/>
      <c r="O1588" s="3"/>
      <c r="P1588" s="3"/>
      <c r="Q1588" s="3"/>
      <c r="R1588" s="3"/>
      <c r="S1588" s="3"/>
      <c r="T1588" s="3"/>
      <c r="U1588" s="3"/>
      <c r="V1588" s="3"/>
      <c r="W1588" s="3"/>
      <c r="X1588" s="3"/>
      <c r="Y1588" s="3"/>
      <c r="Z1588" s="3"/>
    </row>
    <row r="1589" ht="30.0" customHeight="1">
      <c r="A1589" s="5" t="s">
        <v>5017</v>
      </c>
      <c r="B1589" s="5" t="s">
        <v>5018</v>
      </c>
      <c r="C1589" s="5" t="s">
        <v>5019</v>
      </c>
      <c r="D1589" s="6"/>
      <c r="E1589" s="5">
        <v>1595364.0</v>
      </c>
      <c r="F1589" s="5">
        <v>1596062.0</v>
      </c>
      <c r="G1589" s="5" t="s">
        <v>35</v>
      </c>
      <c r="H1589" s="5" t="s">
        <v>5020</v>
      </c>
      <c r="I1589" s="5"/>
      <c r="J1589" s="7" t="str">
        <f t="shared" si="336"/>
        <v>Chain et al. 2005. Infect Immun. 73:8353-61</v>
      </c>
      <c r="K1589" s="8" t="str">
        <f t="shared" si="337"/>
        <v>Brucella abortus 2308; accesion number NC_007618</v>
      </c>
      <c r="L1589" s="3"/>
      <c r="M1589" s="3"/>
      <c r="N1589" s="3"/>
      <c r="O1589" s="3"/>
      <c r="P1589" s="3"/>
      <c r="Q1589" s="3"/>
      <c r="R1589" s="3"/>
      <c r="S1589" s="3"/>
      <c r="T1589" s="3"/>
      <c r="U1589" s="3"/>
      <c r="V1589" s="3"/>
      <c r="W1589" s="3"/>
      <c r="X1589" s="3"/>
      <c r="Y1589" s="3"/>
      <c r="Z1589" s="3"/>
    </row>
    <row r="1590" ht="30.0" customHeight="1">
      <c r="A1590" s="5" t="s">
        <v>5021</v>
      </c>
      <c r="B1590" s="5" t="s">
        <v>5021</v>
      </c>
      <c r="C1590" s="5" t="s">
        <v>5022</v>
      </c>
      <c r="D1590" s="6"/>
      <c r="E1590" s="5">
        <v>1596084.0</v>
      </c>
      <c r="F1590" s="5">
        <v>1596959.0</v>
      </c>
      <c r="G1590" s="5"/>
      <c r="H1590" s="5" t="s">
        <v>5023</v>
      </c>
      <c r="I1590" s="5" t="s">
        <v>5024</v>
      </c>
      <c r="J1590" s="7" t="str">
        <f t="shared" si="336"/>
        <v>Chain et al. 2005. Infect Immun. 73:8353-61</v>
      </c>
      <c r="K1590" s="8" t="str">
        <f t="shared" si="337"/>
        <v>Brucella abortus 2308; accesion number NC_007618</v>
      </c>
      <c r="L1590" s="3"/>
      <c r="M1590" s="3"/>
      <c r="N1590" s="3"/>
      <c r="O1590" s="3"/>
      <c r="P1590" s="3"/>
      <c r="Q1590" s="3"/>
      <c r="R1590" s="3"/>
      <c r="S1590" s="3"/>
      <c r="T1590" s="3"/>
      <c r="U1590" s="3"/>
      <c r="V1590" s="3"/>
      <c r="W1590" s="3"/>
      <c r="X1590" s="3"/>
      <c r="Y1590" s="3"/>
      <c r="Z1590" s="3"/>
    </row>
    <row r="1591" ht="30.0" customHeight="1">
      <c r="A1591" s="5" t="s">
        <v>5025</v>
      </c>
      <c r="B1591" s="5" t="s">
        <v>5026</v>
      </c>
      <c r="C1591" s="5" t="s">
        <v>5027</v>
      </c>
      <c r="D1591" s="6"/>
      <c r="E1591" s="5">
        <v>1597102.0</v>
      </c>
      <c r="F1591" s="5">
        <v>1599288.0</v>
      </c>
      <c r="G1591" s="5"/>
      <c r="H1591" s="5" t="s">
        <v>5028</v>
      </c>
      <c r="I1591" s="5" t="s">
        <v>5029</v>
      </c>
      <c r="J1591" s="8" t="str">
        <f>HYPERLINK("http://www.ncbi.nlm.nih.gov/pubmed/?term=24936050","Zúñiga-Ripa et al. 2014. J Bacteriol. 196(16):3045-57")</f>
        <v>Zúñiga-Ripa et al. 2014. J Bacteriol. 196(16):3045-57</v>
      </c>
      <c r="K1591" s="14"/>
      <c r="L1591" s="9"/>
      <c r="M1591" s="3"/>
      <c r="N1591" s="3"/>
      <c r="O1591" s="3"/>
      <c r="P1591" s="3"/>
      <c r="Q1591" s="3"/>
      <c r="R1591" s="3"/>
      <c r="S1591" s="3"/>
      <c r="T1591" s="3"/>
      <c r="U1591" s="3"/>
      <c r="V1591" s="3"/>
      <c r="W1591" s="3"/>
      <c r="X1591" s="3"/>
      <c r="Y1591" s="3"/>
      <c r="Z1591" s="3"/>
    </row>
    <row r="1592" ht="30.0" customHeight="1">
      <c r="A1592" s="5" t="s">
        <v>5030</v>
      </c>
      <c r="B1592" s="5" t="s">
        <v>5030</v>
      </c>
      <c r="C1592" s="5" t="s">
        <v>5031</v>
      </c>
      <c r="D1592" s="6"/>
      <c r="E1592" s="5">
        <v>1599593.0</v>
      </c>
      <c r="F1592" s="5">
        <v>1600087.0</v>
      </c>
      <c r="G1592" s="5"/>
      <c r="H1592" s="5" t="s">
        <v>1595</v>
      </c>
      <c r="I1592" s="5"/>
      <c r="J1592" s="7" t="str">
        <f>HYPERLINK("http://www.ncbi.nlm.nih.gov/pubmed/?term=16299333","Chain et al. 2005. Infect Immun. 73:8353-61")</f>
        <v>Chain et al. 2005. Infect Immun. 73:8353-61</v>
      </c>
      <c r="K1592" s="8" t="str">
        <f>HYPERLINK("http://www.ncbi.nlm.nih.gov/nuccore/NC_007618","Brucella abortus 2308; accesion number NC_007618")</f>
        <v>Brucella abortus 2308; accesion number NC_007618</v>
      </c>
      <c r="L1592" s="3"/>
      <c r="M1592" s="3"/>
      <c r="N1592" s="3"/>
      <c r="O1592" s="3"/>
      <c r="P1592" s="3"/>
      <c r="Q1592" s="3"/>
      <c r="R1592" s="3"/>
      <c r="S1592" s="3"/>
      <c r="T1592" s="3"/>
      <c r="U1592" s="3"/>
      <c r="V1592" s="3"/>
      <c r="W1592" s="3"/>
      <c r="X1592" s="3"/>
      <c r="Y1592" s="3"/>
      <c r="Z1592" s="3"/>
    </row>
    <row r="1593" ht="30.0" customHeight="1">
      <c r="A1593" s="5" t="s">
        <v>5032</v>
      </c>
      <c r="B1593" s="5" t="s">
        <v>5032</v>
      </c>
      <c r="C1593" s="5" t="s">
        <v>5033</v>
      </c>
      <c r="D1593" s="6"/>
      <c r="E1593" s="5">
        <v>1600146.0</v>
      </c>
      <c r="F1593" s="5">
        <v>1601057.0</v>
      </c>
      <c r="G1593" s="5" t="s">
        <v>35</v>
      </c>
      <c r="H1593" s="5" t="s">
        <v>5034</v>
      </c>
      <c r="I1593" s="5" t="s">
        <v>5035</v>
      </c>
      <c r="J1593" s="8" t="str">
        <f>HYPERLINK("http://www.ncbi.nlm.nih.gov/pubmed/16936018","Delory et al. 2006. J Bacteriol. 188(21):7707-10")</f>
        <v>Delory et al. 2006. J Bacteriol. 188(21):7707-10</v>
      </c>
      <c r="K1593" s="8" t="str">
        <f>HYPERLINK("http://www.ncbi.nlm.nih.gov/pubmed/?term=20462421","Lamontagne et al. 2010. BMC Genomics. 11:300")</f>
        <v>Lamontagne et al. 2010. BMC Genomics. 11:300</v>
      </c>
      <c r="L1593" s="9"/>
      <c r="M1593" s="3"/>
      <c r="N1593" s="3"/>
      <c r="O1593" s="3"/>
      <c r="P1593" s="3"/>
      <c r="Q1593" s="3"/>
      <c r="R1593" s="3"/>
      <c r="S1593" s="3"/>
      <c r="T1593" s="3"/>
      <c r="U1593" s="3"/>
      <c r="V1593" s="3"/>
      <c r="W1593" s="3"/>
      <c r="X1593" s="3"/>
      <c r="Y1593" s="3"/>
      <c r="Z1593" s="3"/>
    </row>
    <row r="1594" ht="30.0" customHeight="1">
      <c r="A1594" s="5" t="s">
        <v>5036</v>
      </c>
      <c r="B1594" s="5" t="s">
        <v>5036</v>
      </c>
      <c r="C1594" s="5" t="s">
        <v>5037</v>
      </c>
      <c r="D1594" s="6"/>
      <c r="E1594" s="5">
        <v>1601488.0</v>
      </c>
      <c r="F1594" s="5">
        <v>1602492.0</v>
      </c>
      <c r="G1594" s="5" t="s">
        <v>35</v>
      </c>
      <c r="H1594" s="5" t="s">
        <v>5038</v>
      </c>
      <c r="I1594" s="5"/>
      <c r="J1594" s="7" t="str">
        <f t="shared" ref="J1594:J1595" si="338">HYPERLINK("http://www.ncbi.nlm.nih.gov/pubmed/?term=16299333","Chain et al. 2005. Infect Immun. 73:8353-61")</f>
        <v>Chain et al. 2005. Infect Immun. 73:8353-61</v>
      </c>
      <c r="K1594" s="8" t="str">
        <f t="shared" ref="K1594:K1595" si="339">HYPERLINK("http://www.ncbi.nlm.nih.gov/nuccore/NC_007618","Brucella abortus 2308; accesion number NC_007618")</f>
        <v>Brucella abortus 2308; accesion number NC_007618</v>
      </c>
      <c r="L1594" s="3"/>
      <c r="M1594" s="3"/>
      <c r="N1594" s="3"/>
      <c r="O1594" s="3"/>
      <c r="P1594" s="3"/>
      <c r="Q1594" s="3"/>
      <c r="R1594" s="3"/>
      <c r="S1594" s="3"/>
      <c r="T1594" s="3"/>
      <c r="U1594" s="3"/>
      <c r="V1594" s="3"/>
      <c r="W1594" s="3"/>
      <c r="X1594" s="3"/>
      <c r="Y1594" s="3"/>
      <c r="Z1594" s="3"/>
    </row>
    <row r="1595" ht="30.0" customHeight="1">
      <c r="A1595" s="5" t="s">
        <v>5039</v>
      </c>
      <c r="B1595" s="5" t="s">
        <v>5039</v>
      </c>
      <c r="C1595" s="5" t="s">
        <v>5040</v>
      </c>
      <c r="D1595" s="6"/>
      <c r="E1595" s="5">
        <v>1602548.0</v>
      </c>
      <c r="F1595" s="5">
        <v>1603024.0</v>
      </c>
      <c r="G1595" s="5"/>
      <c r="H1595" s="5" t="s">
        <v>5041</v>
      </c>
      <c r="I1595" s="5"/>
      <c r="J1595" s="7" t="str">
        <f t="shared" si="338"/>
        <v>Chain et al. 2005. Infect Immun. 73:8353-61</v>
      </c>
      <c r="K1595" s="8" t="str">
        <f t="shared" si="339"/>
        <v>Brucella abortus 2308; accesion number NC_007618</v>
      </c>
      <c r="L1595" s="3"/>
      <c r="M1595" s="3"/>
      <c r="N1595" s="3"/>
      <c r="O1595" s="3"/>
      <c r="P1595" s="3"/>
      <c r="Q1595" s="3"/>
      <c r="R1595" s="3"/>
      <c r="S1595" s="3"/>
      <c r="T1595" s="3"/>
      <c r="U1595" s="3"/>
      <c r="V1595" s="3"/>
      <c r="W1595" s="3"/>
      <c r="X1595" s="3"/>
      <c r="Y1595" s="3"/>
      <c r="Z1595" s="3"/>
    </row>
    <row r="1596" ht="30.0" customHeight="1">
      <c r="A1596" s="5" t="s">
        <v>5042</v>
      </c>
      <c r="B1596" s="5" t="s">
        <v>5043</v>
      </c>
      <c r="C1596" s="5" t="s">
        <v>5044</v>
      </c>
      <c r="D1596" s="6"/>
      <c r="E1596" s="5">
        <v>1603403.0</v>
      </c>
      <c r="F1596" s="5">
        <v>1603828.0</v>
      </c>
      <c r="G1596" s="5"/>
      <c r="H1596" s="5" t="s">
        <v>5045</v>
      </c>
      <c r="I1596" s="5"/>
      <c r="J1596" s="8" t="str">
        <f>HYPERLINK("http://www.ncbi.nlm.nih.gov/pubmed/?term=22101848","Menscher et al. 2012. J. Bacteriol. 194:561-566.")</f>
        <v>Menscher et al. 2012. J. Bacteriol. 194:561-566.</v>
      </c>
      <c r="K1596" s="9"/>
      <c r="L1596" s="9"/>
      <c r="M1596" s="3"/>
      <c r="N1596" s="3"/>
      <c r="O1596" s="3"/>
      <c r="P1596" s="3"/>
      <c r="Q1596" s="3"/>
      <c r="R1596" s="3"/>
      <c r="S1596" s="3"/>
      <c r="T1596" s="3"/>
      <c r="U1596" s="3"/>
      <c r="V1596" s="3"/>
      <c r="W1596" s="3"/>
      <c r="X1596" s="3"/>
      <c r="Y1596" s="3"/>
      <c r="Z1596" s="3"/>
    </row>
    <row r="1597" ht="30.0" customHeight="1">
      <c r="A1597" s="5" t="s">
        <v>5046</v>
      </c>
      <c r="B1597" s="5" t="s">
        <v>5046</v>
      </c>
      <c r="C1597" s="5" t="s">
        <v>5047</v>
      </c>
      <c r="D1597" s="6"/>
      <c r="E1597" s="5">
        <v>1604064.0</v>
      </c>
      <c r="F1597" s="5">
        <v>1604999.0</v>
      </c>
      <c r="G1597" s="5" t="s">
        <v>35</v>
      </c>
      <c r="H1597" s="5" t="s">
        <v>5048</v>
      </c>
      <c r="I1597" s="5"/>
      <c r="J1597" s="8" t="str">
        <f t="shared" ref="J1597:J1599" si="340">HYPERLINK("http://www.ncbi.nlm.nih.gov/pubmed/?term=23546883","Kim et al. 2013. J. Biol. Chem. 288:13906-13916")</f>
        <v>Kim et al. 2013. J. Biol. Chem. 288:13906-13916</v>
      </c>
      <c r="K1597" s="9"/>
      <c r="L1597" s="9"/>
      <c r="M1597" s="3"/>
      <c r="N1597" s="3"/>
      <c r="O1597" s="3"/>
      <c r="P1597" s="3"/>
      <c r="Q1597" s="3"/>
      <c r="R1597" s="3"/>
      <c r="S1597" s="3"/>
      <c r="T1597" s="3"/>
      <c r="U1597" s="3"/>
      <c r="V1597" s="3"/>
      <c r="W1597" s="3"/>
      <c r="X1597" s="3"/>
      <c r="Y1597" s="3"/>
      <c r="Z1597" s="3"/>
    </row>
    <row r="1598" ht="30.0" customHeight="1">
      <c r="A1598" s="5" t="s">
        <v>5049</v>
      </c>
      <c r="B1598" s="5" t="s">
        <v>5049</v>
      </c>
      <c r="C1598" s="5" t="s">
        <v>5050</v>
      </c>
      <c r="D1598" s="6"/>
      <c r="E1598" s="5">
        <v>1605267.0</v>
      </c>
      <c r="F1598" s="5">
        <v>1605476.0</v>
      </c>
      <c r="G1598" s="5" t="s">
        <v>35</v>
      </c>
      <c r="H1598" s="5" t="s">
        <v>5051</v>
      </c>
      <c r="I1598" s="5"/>
      <c r="J1598" s="8" t="str">
        <f t="shared" si="340"/>
        <v>Kim et al. 2013. J. Biol. Chem. 288:13906-13916</v>
      </c>
      <c r="K1598" s="9"/>
      <c r="L1598" s="3"/>
      <c r="M1598" s="3"/>
      <c r="N1598" s="3"/>
      <c r="O1598" s="3"/>
      <c r="P1598" s="3"/>
      <c r="Q1598" s="3"/>
      <c r="R1598" s="3"/>
      <c r="S1598" s="3"/>
      <c r="T1598" s="3"/>
      <c r="U1598" s="3"/>
      <c r="V1598" s="3"/>
      <c r="W1598" s="3"/>
      <c r="X1598" s="3"/>
      <c r="Y1598" s="3"/>
      <c r="Z1598" s="3"/>
    </row>
    <row r="1599" ht="30.0" customHeight="1">
      <c r="A1599" s="5" t="s">
        <v>5052</v>
      </c>
      <c r="B1599" s="5" t="s">
        <v>5053</v>
      </c>
      <c r="C1599" s="5" t="s">
        <v>5054</v>
      </c>
      <c r="D1599" s="6"/>
      <c r="E1599" s="5">
        <v>1605581.0</v>
      </c>
      <c r="F1599" s="5">
        <v>1606375.0</v>
      </c>
      <c r="G1599" s="5" t="s">
        <v>35</v>
      </c>
      <c r="H1599" s="5" t="s">
        <v>5055</v>
      </c>
      <c r="I1599" s="5" t="s">
        <v>5056</v>
      </c>
      <c r="J1599" s="8" t="str">
        <f t="shared" si="340"/>
        <v>Kim et al. 2013. J. Biol. Chem. 288:13906-13916</v>
      </c>
      <c r="K1599" s="9"/>
      <c r="L1599" s="3"/>
      <c r="M1599" s="3"/>
      <c r="N1599" s="3"/>
      <c r="O1599" s="3"/>
      <c r="P1599" s="3"/>
      <c r="Q1599" s="3"/>
      <c r="R1599" s="3"/>
      <c r="S1599" s="3"/>
      <c r="T1599" s="3"/>
      <c r="U1599" s="3"/>
      <c r="V1599" s="3"/>
      <c r="W1599" s="3"/>
      <c r="X1599" s="3"/>
      <c r="Y1599" s="3"/>
      <c r="Z1599" s="3"/>
    </row>
    <row r="1600" ht="30.0" customHeight="1">
      <c r="A1600" s="5" t="s">
        <v>5057</v>
      </c>
      <c r="B1600" s="5" t="s">
        <v>5058</v>
      </c>
      <c r="C1600" s="5" t="s">
        <v>5059</v>
      </c>
      <c r="D1600" s="6"/>
      <c r="E1600" s="5">
        <v>1606822.0</v>
      </c>
      <c r="F1600" s="5">
        <v>1607394.0</v>
      </c>
      <c r="G1600" s="5"/>
      <c r="H1600" s="5" t="s">
        <v>5060</v>
      </c>
      <c r="I1600" s="5" t="s">
        <v>5061</v>
      </c>
      <c r="J1600" s="11" t="str">
        <f>HYPERLINK("http://www.ncbi.nlm.nih.gov/pubmed/16936018","Delroy et al. 2006.  Bacteriol. 188(21):7707-10")</f>
        <v>Delroy et al. 2006.  Bacteriol. 188(21):7707-10</v>
      </c>
      <c r="K1600" s="8" t="str">
        <f>HYPERLINK("http://www.ncbi.nlm.nih.gov/pubmed/21273248","Ferooz et al. 2011. Microbiology. 157(Pt 5):1263-8.")</f>
        <v>Ferooz et al. 2011. Microbiology. 157(Pt 5):1263-8.</v>
      </c>
      <c r="L1600" s="9"/>
      <c r="M1600" s="3"/>
      <c r="N1600" s="3"/>
      <c r="O1600" s="3"/>
      <c r="P1600" s="3"/>
      <c r="Q1600" s="3"/>
      <c r="R1600" s="3"/>
      <c r="S1600" s="3"/>
      <c r="T1600" s="3"/>
      <c r="U1600" s="3"/>
      <c r="V1600" s="3"/>
      <c r="W1600" s="3"/>
      <c r="X1600" s="3"/>
      <c r="Y1600" s="3"/>
      <c r="Z1600" s="3"/>
    </row>
    <row r="1601" ht="30.0" customHeight="1">
      <c r="A1601" s="5" t="s">
        <v>5062</v>
      </c>
      <c r="B1601" s="5" t="s">
        <v>5063</v>
      </c>
      <c r="C1601" s="5" t="s">
        <v>5064</v>
      </c>
      <c r="D1601" s="6"/>
      <c r="E1601" s="5">
        <v>1607595.0</v>
      </c>
      <c r="F1601" s="5">
        <v>1609049.0</v>
      </c>
      <c r="G1601" s="5"/>
      <c r="H1601" s="5" t="s">
        <v>5065</v>
      </c>
      <c r="I1601" s="5"/>
      <c r="J1601" s="8" t="str">
        <f>HYPERLINK("http://www.ncbi.nlm.nih.gov/pubmed/?term=23319565","Caswell et al. 2013. Infect Immun. 81(4):1040-51")</f>
        <v>Caswell et al. 2013. Infect Immun. 81(4):1040-51</v>
      </c>
      <c r="K1601" s="3"/>
      <c r="L1601" s="9"/>
      <c r="M1601" s="3"/>
      <c r="N1601" s="3"/>
      <c r="O1601" s="3"/>
      <c r="P1601" s="3"/>
      <c r="Q1601" s="3"/>
      <c r="R1601" s="3"/>
      <c r="S1601" s="3"/>
      <c r="T1601" s="3"/>
      <c r="U1601" s="3"/>
      <c r="V1601" s="3"/>
      <c r="W1601" s="3"/>
      <c r="X1601" s="3"/>
      <c r="Y1601" s="3"/>
      <c r="Z1601" s="3"/>
    </row>
    <row r="1602" ht="30.0" customHeight="1">
      <c r="A1602" s="5" t="s">
        <v>5066</v>
      </c>
      <c r="B1602" s="5" t="s">
        <v>5066</v>
      </c>
      <c r="C1602" s="5" t="s">
        <v>5067</v>
      </c>
      <c r="D1602" s="6"/>
      <c r="E1602" s="5">
        <v>1609110.0</v>
      </c>
      <c r="F1602" s="5">
        <v>1609541.0</v>
      </c>
      <c r="G1602" s="5" t="s">
        <v>35</v>
      </c>
      <c r="H1602" s="5" t="s">
        <v>5068</v>
      </c>
      <c r="I1602" s="5"/>
      <c r="J1602" s="7" t="str">
        <f>HYPERLINK("http://www.ncbi.nlm.nih.gov/pubmed/?term=20462421","Lamontagne et al. 2010. BMC Genomics. 11:300")</f>
        <v>Lamontagne et al. 2010. BMC Genomics. 11:300</v>
      </c>
      <c r="K1602" s="8" t="str">
        <f>HYPERLINK("http://www.ncbi.nlm.nih.gov/pubmed/?term=23546883","Kim et al. 2013. J. Biol. Chem. 288:13906-13916")</f>
        <v>Kim et al. 2013. J. Biol. Chem. 288:13906-13916</v>
      </c>
      <c r="L1602" s="3"/>
      <c r="M1602" s="3"/>
      <c r="N1602" s="3"/>
      <c r="O1602" s="3"/>
      <c r="P1602" s="3"/>
      <c r="Q1602" s="3"/>
      <c r="R1602" s="3"/>
      <c r="S1602" s="3"/>
      <c r="T1602" s="3"/>
      <c r="U1602" s="3"/>
      <c r="V1602" s="3"/>
      <c r="W1602" s="3"/>
      <c r="X1602" s="3"/>
      <c r="Y1602" s="3"/>
      <c r="Z1602" s="3"/>
    </row>
    <row r="1603" ht="30.0" customHeight="1">
      <c r="A1603" s="5" t="s">
        <v>5069</v>
      </c>
      <c r="B1603" s="5" t="s">
        <v>5069</v>
      </c>
      <c r="C1603" s="5" t="s">
        <v>5070</v>
      </c>
      <c r="D1603" s="6"/>
      <c r="E1603" s="5">
        <v>1609550.0</v>
      </c>
      <c r="F1603" s="5">
        <v>1609903.0</v>
      </c>
      <c r="G1603" s="5" t="s">
        <v>35</v>
      </c>
      <c r="H1603" s="5" t="s">
        <v>5071</v>
      </c>
      <c r="I1603" s="5"/>
      <c r="J1603" s="8" t="str">
        <f>HYPERLINK("http://www.ncbi.nlm.nih.gov/pubmed/?term=23319565","Caswell et al. 2013. Infect Immun. 81(4):1040-51")</f>
        <v>Caswell et al. 2013. Infect Immun. 81(4):1040-51</v>
      </c>
      <c r="K1603" s="3"/>
      <c r="L1603" s="3"/>
      <c r="M1603" s="3"/>
      <c r="N1603" s="3"/>
      <c r="O1603" s="3"/>
      <c r="P1603" s="3"/>
      <c r="Q1603" s="3"/>
      <c r="R1603" s="3"/>
      <c r="S1603" s="3"/>
      <c r="T1603" s="3"/>
      <c r="U1603" s="3"/>
      <c r="V1603" s="3"/>
      <c r="W1603" s="3"/>
      <c r="X1603" s="3"/>
      <c r="Y1603" s="3"/>
      <c r="Z1603" s="3"/>
    </row>
    <row r="1604" ht="30.0" customHeight="1">
      <c r="A1604" s="5" t="s">
        <v>5072</v>
      </c>
      <c r="B1604" s="5" t="s">
        <v>5072</v>
      </c>
      <c r="C1604" s="5" t="s">
        <v>5073</v>
      </c>
      <c r="D1604" s="6"/>
      <c r="E1604" s="5">
        <v>1610068.0</v>
      </c>
      <c r="F1604" s="5">
        <v>1610910.0</v>
      </c>
      <c r="G1604" s="5" t="s">
        <v>35</v>
      </c>
      <c r="H1604" s="5" t="s">
        <v>5074</v>
      </c>
      <c r="I1604" s="5"/>
      <c r="J1604" s="7" t="str">
        <f t="shared" ref="J1604:J1605" si="341">HYPERLINK("http://www.ncbi.nlm.nih.gov/pubmed/?term=16299333","Chain et al. 2005. Infect Immun. 73:8353-61")</f>
        <v>Chain et al. 2005. Infect Immun. 73:8353-61</v>
      </c>
      <c r="K1604" s="8" t="str">
        <f t="shared" ref="K1604:K1605" si="342">HYPERLINK("http://www.ncbi.nlm.nih.gov/nuccore/NC_007618","Brucella abortus 2308; accesion number NC_007618")</f>
        <v>Brucella abortus 2308; accesion number NC_007618</v>
      </c>
      <c r="L1604" s="3"/>
      <c r="M1604" s="3"/>
      <c r="N1604" s="3"/>
      <c r="O1604" s="3"/>
      <c r="P1604" s="3"/>
      <c r="Q1604" s="3"/>
      <c r="R1604" s="3"/>
      <c r="S1604" s="3"/>
      <c r="T1604" s="3"/>
      <c r="U1604" s="3"/>
      <c r="V1604" s="3"/>
      <c r="W1604" s="3"/>
      <c r="X1604" s="3"/>
      <c r="Y1604" s="3"/>
      <c r="Z1604" s="3"/>
    </row>
    <row r="1605" ht="30.0" customHeight="1">
      <c r="A1605" s="5" t="s">
        <v>5075</v>
      </c>
      <c r="B1605" s="5" t="s">
        <v>5075</v>
      </c>
      <c r="C1605" s="5" t="s">
        <v>5076</v>
      </c>
      <c r="D1605" s="6"/>
      <c r="E1605" s="5">
        <v>1611083.0</v>
      </c>
      <c r="F1605" s="5">
        <v>1611241.0</v>
      </c>
      <c r="G1605" s="5" t="s">
        <v>35</v>
      </c>
      <c r="H1605" s="5" t="s">
        <v>52</v>
      </c>
      <c r="I1605" s="5"/>
      <c r="J1605" s="7" t="str">
        <f t="shared" si="341"/>
        <v>Chain et al. 2005. Infect Immun. 73:8353-61</v>
      </c>
      <c r="K1605" s="8" t="str">
        <f t="shared" si="342"/>
        <v>Brucella abortus 2308; accesion number NC_007618</v>
      </c>
      <c r="L1605" s="3"/>
      <c r="M1605" s="3"/>
      <c r="N1605" s="3"/>
      <c r="O1605" s="3"/>
      <c r="P1605" s="3"/>
      <c r="Q1605" s="3"/>
      <c r="R1605" s="3"/>
      <c r="S1605" s="3"/>
      <c r="T1605" s="3"/>
      <c r="U1605" s="3"/>
      <c r="V1605" s="3"/>
      <c r="W1605" s="3"/>
      <c r="X1605" s="3"/>
      <c r="Y1605" s="3"/>
      <c r="Z1605" s="3"/>
    </row>
    <row r="1606" ht="30.0" customHeight="1">
      <c r="A1606" s="5" t="s">
        <v>5077</v>
      </c>
      <c r="B1606" s="5" t="s">
        <v>5078</v>
      </c>
      <c r="C1606" s="5" t="s">
        <v>5079</v>
      </c>
      <c r="D1606" s="6"/>
      <c r="E1606" s="5">
        <v>1611736.0</v>
      </c>
      <c r="F1606" s="5">
        <v>1612614.0</v>
      </c>
      <c r="G1606" s="5"/>
      <c r="H1606" s="5" t="s">
        <v>5080</v>
      </c>
      <c r="I1606" s="5" t="s">
        <v>5081</v>
      </c>
      <c r="J1606" s="13" t="s">
        <v>5082</v>
      </c>
      <c r="K1606" s="3"/>
      <c r="L1606" s="3"/>
      <c r="M1606" s="3"/>
      <c r="N1606" s="3"/>
      <c r="O1606" s="3"/>
      <c r="P1606" s="3"/>
      <c r="Q1606" s="3"/>
      <c r="R1606" s="3"/>
      <c r="S1606" s="3"/>
      <c r="T1606" s="3"/>
      <c r="U1606" s="3"/>
      <c r="V1606" s="3"/>
      <c r="W1606" s="3"/>
      <c r="X1606" s="3"/>
      <c r="Y1606" s="3"/>
      <c r="Z1606" s="3"/>
    </row>
    <row r="1607" ht="30.0" customHeight="1">
      <c r="A1607" s="5" t="s">
        <v>5083</v>
      </c>
      <c r="B1607" s="5" t="s">
        <v>5084</v>
      </c>
      <c r="C1607" s="5" t="s">
        <v>5085</v>
      </c>
      <c r="D1607" s="6"/>
      <c r="E1607" s="5">
        <v>1612620.0</v>
      </c>
      <c r="F1607" s="5">
        <v>1613114.0</v>
      </c>
      <c r="G1607" s="5"/>
      <c r="H1607" s="5" t="s">
        <v>5086</v>
      </c>
      <c r="I1607" s="5"/>
      <c r="J1607" s="8" t="str">
        <f>HYPERLINK("http://www.ncbi.nlm.nih.gov/pubmed/15385478","Danese et al. 2004. Infect Immun. 72(10):5783-90.")</f>
        <v>Danese et al. 2004. Infect Immun. 72(10):5783-90.</v>
      </c>
      <c r="K1607" s="3"/>
      <c r="L1607" s="3"/>
      <c r="M1607" s="3"/>
      <c r="N1607" s="3"/>
      <c r="O1607" s="3"/>
      <c r="P1607" s="3"/>
      <c r="Q1607" s="3"/>
      <c r="R1607" s="3"/>
      <c r="S1607" s="3"/>
      <c r="T1607" s="3"/>
      <c r="U1607" s="3"/>
      <c r="V1607" s="3"/>
      <c r="W1607" s="3"/>
      <c r="X1607" s="3"/>
      <c r="Y1607" s="3"/>
      <c r="Z1607" s="3"/>
    </row>
    <row r="1608" ht="30.0" customHeight="1">
      <c r="A1608" s="5" t="s">
        <v>5087</v>
      </c>
      <c r="B1608" s="5" t="s">
        <v>5088</v>
      </c>
      <c r="C1608" s="5" t="s">
        <v>5089</v>
      </c>
      <c r="D1608" s="6"/>
      <c r="E1608" s="5">
        <v>1613111.0</v>
      </c>
      <c r="F1608" s="5">
        <v>1613962.0</v>
      </c>
      <c r="G1608" s="5"/>
      <c r="H1608" s="5" t="s">
        <v>5090</v>
      </c>
      <c r="I1608" s="5"/>
      <c r="J1608" s="13" t="s">
        <v>5082</v>
      </c>
      <c r="K1608" s="3"/>
      <c r="L1608" s="3"/>
      <c r="M1608" s="3"/>
      <c r="N1608" s="3"/>
      <c r="O1608" s="3"/>
      <c r="P1608" s="3"/>
      <c r="Q1608" s="3"/>
      <c r="R1608" s="3"/>
      <c r="S1608" s="3"/>
      <c r="T1608" s="3"/>
      <c r="U1608" s="3"/>
      <c r="V1608" s="3"/>
      <c r="W1608" s="3"/>
      <c r="X1608" s="3"/>
      <c r="Y1608" s="3"/>
      <c r="Z1608" s="3"/>
    </row>
    <row r="1609" ht="30.0" customHeight="1">
      <c r="A1609" s="5" t="s">
        <v>5091</v>
      </c>
      <c r="B1609" s="5" t="s">
        <v>5091</v>
      </c>
      <c r="C1609" s="5" t="s">
        <v>5092</v>
      </c>
      <c r="D1609" s="6" t="s">
        <v>417</v>
      </c>
      <c r="E1609" s="5">
        <v>1614005.0</v>
      </c>
      <c r="F1609" s="5">
        <v>1614776.0</v>
      </c>
      <c r="G1609" s="5" t="s">
        <v>35</v>
      </c>
      <c r="H1609" s="5"/>
      <c r="I1609" s="5" t="s">
        <v>5093</v>
      </c>
      <c r="J1609" s="11" t="str">
        <f>HYPERLINK("http://www.ncbi.nlm.nih.gov/nuccore/NC_004310.3","Brucella suis 1330 genome; accesion number NC_004310")</f>
        <v>Brucella suis 1330 genome; accesion number NC_004310</v>
      </c>
      <c r="K1609" s="13" t="s">
        <v>154</v>
      </c>
      <c r="L1609" s="3"/>
      <c r="M1609" s="3"/>
      <c r="N1609" s="3"/>
      <c r="O1609" s="3"/>
      <c r="P1609" s="3"/>
      <c r="Q1609" s="3"/>
      <c r="R1609" s="3"/>
      <c r="S1609" s="3"/>
      <c r="T1609" s="3"/>
      <c r="U1609" s="3"/>
      <c r="V1609" s="3"/>
      <c r="W1609" s="3"/>
      <c r="X1609" s="3"/>
      <c r="Y1609" s="3"/>
      <c r="Z1609" s="3"/>
    </row>
    <row r="1610" ht="30.0" customHeight="1">
      <c r="A1610" s="5" t="s">
        <v>5094</v>
      </c>
      <c r="B1610" s="5" t="s">
        <v>5094</v>
      </c>
      <c r="C1610" s="5" t="s">
        <v>5095</v>
      </c>
      <c r="D1610" s="6"/>
      <c r="E1610" s="5">
        <v>1614795.0</v>
      </c>
      <c r="F1610" s="5">
        <v>1615595.0</v>
      </c>
      <c r="G1610" s="5" t="s">
        <v>35</v>
      </c>
      <c r="H1610" s="5" t="s">
        <v>5096</v>
      </c>
      <c r="I1610" s="5"/>
      <c r="J1610" s="7" t="str">
        <f t="shared" ref="J1610:J1613" si="343">HYPERLINK("http://www.ncbi.nlm.nih.gov/pubmed/?term=16299333","Chain et al. 2005. Infect Immun. 73:8353-61")</f>
        <v>Chain et al. 2005. Infect Immun. 73:8353-61</v>
      </c>
      <c r="K1610" s="8" t="str">
        <f t="shared" ref="K1610:K1613" si="344">HYPERLINK("http://www.ncbi.nlm.nih.gov/nuccore/NC_007618","Brucella abortus 2308; accesion number NC_007618")</f>
        <v>Brucella abortus 2308; accesion number NC_007618</v>
      </c>
      <c r="L1610" s="3"/>
      <c r="M1610" s="3"/>
      <c r="N1610" s="3"/>
      <c r="O1610" s="3"/>
      <c r="P1610" s="3"/>
      <c r="Q1610" s="3"/>
      <c r="R1610" s="3"/>
      <c r="S1610" s="3"/>
      <c r="T1610" s="3"/>
      <c r="U1610" s="3"/>
      <c r="V1610" s="3"/>
      <c r="W1610" s="3"/>
      <c r="X1610" s="3"/>
      <c r="Y1610" s="3"/>
      <c r="Z1610" s="3"/>
    </row>
    <row r="1611" ht="30.0" customHeight="1">
      <c r="A1611" s="5" t="s">
        <v>5097</v>
      </c>
      <c r="B1611" s="5" t="s">
        <v>5097</v>
      </c>
      <c r="C1611" s="5" t="s">
        <v>5098</v>
      </c>
      <c r="D1611" s="6"/>
      <c r="E1611" s="5">
        <v>1615604.0</v>
      </c>
      <c r="F1611" s="5">
        <v>1616749.0</v>
      </c>
      <c r="G1611" s="5" t="s">
        <v>35</v>
      </c>
      <c r="H1611" s="5" t="s">
        <v>5099</v>
      </c>
      <c r="I1611" s="5"/>
      <c r="J1611" s="7" t="str">
        <f t="shared" si="343"/>
        <v>Chain et al. 2005. Infect Immun. 73:8353-61</v>
      </c>
      <c r="K1611" s="8" t="str">
        <f t="shared" si="344"/>
        <v>Brucella abortus 2308; accesion number NC_007618</v>
      </c>
      <c r="L1611" s="3"/>
      <c r="M1611" s="3"/>
      <c r="N1611" s="3"/>
      <c r="O1611" s="3"/>
      <c r="P1611" s="3"/>
      <c r="Q1611" s="3"/>
      <c r="R1611" s="3"/>
      <c r="S1611" s="3"/>
      <c r="T1611" s="3"/>
      <c r="U1611" s="3"/>
      <c r="V1611" s="3"/>
      <c r="W1611" s="3"/>
      <c r="X1611" s="3"/>
      <c r="Y1611" s="3"/>
      <c r="Z1611" s="3"/>
    </row>
    <row r="1612" ht="30.0" customHeight="1">
      <c r="A1612" s="5" t="s">
        <v>5100</v>
      </c>
      <c r="B1612" s="5" t="s">
        <v>5100</v>
      </c>
      <c r="C1612" s="5" t="s">
        <v>5101</v>
      </c>
      <c r="D1612" s="6"/>
      <c r="E1612" s="5">
        <v>1616749.0</v>
      </c>
      <c r="F1612" s="5">
        <v>1617975.0</v>
      </c>
      <c r="G1612" s="5" t="s">
        <v>35</v>
      </c>
      <c r="H1612" s="5" t="s">
        <v>997</v>
      </c>
      <c r="I1612" s="5"/>
      <c r="J1612" s="7" t="str">
        <f t="shared" si="343"/>
        <v>Chain et al. 2005. Infect Immun. 73:8353-61</v>
      </c>
      <c r="K1612" s="8" t="str">
        <f t="shared" si="344"/>
        <v>Brucella abortus 2308; accesion number NC_007618</v>
      </c>
      <c r="L1612" s="3"/>
      <c r="M1612" s="3"/>
      <c r="N1612" s="3"/>
      <c r="O1612" s="3"/>
      <c r="P1612" s="3"/>
      <c r="Q1612" s="3"/>
      <c r="R1612" s="3"/>
      <c r="S1612" s="3"/>
      <c r="T1612" s="3"/>
      <c r="U1612" s="3"/>
      <c r="V1612" s="3"/>
      <c r="W1612" s="3"/>
      <c r="X1612" s="3"/>
      <c r="Y1612" s="3"/>
      <c r="Z1612" s="3"/>
    </row>
    <row r="1613" ht="30.0" customHeight="1">
      <c r="A1613" s="5" t="s">
        <v>5102</v>
      </c>
      <c r="B1613" s="5" t="s">
        <v>5103</v>
      </c>
      <c r="C1613" s="5" t="s">
        <v>5104</v>
      </c>
      <c r="D1613" s="6"/>
      <c r="E1613" s="5">
        <v>1618210.0</v>
      </c>
      <c r="F1613" s="5">
        <v>1618683.0</v>
      </c>
      <c r="G1613" s="5" t="s">
        <v>35</v>
      </c>
      <c r="H1613" s="5" t="s">
        <v>5105</v>
      </c>
      <c r="I1613" s="5" t="s">
        <v>5106</v>
      </c>
      <c r="J1613" s="7" t="str">
        <f t="shared" si="343"/>
        <v>Chain et al. 2005. Infect Immun. 73:8353-61</v>
      </c>
      <c r="K1613" s="8" t="str">
        <f t="shared" si="344"/>
        <v>Brucella abortus 2308; accesion number NC_007618</v>
      </c>
      <c r="L1613" s="3"/>
      <c r="M1613" s="3"/>
      <c r="N1613" s="3"/>
      <c r="O1613" s="3"/>
      <c r="P1613" s="3"/>
      <c r="Q1613" s="3"/>
      <c r="R1613" s="3"/>
      <c r="S1613" s="3"/>
      <c r="T1613" s="3"/>
      <c r="U1613" s="3"/>
      <c r="V1613" s="3"/>
      <c r="W1613" s="3"/>
      <c r="X1613" s="3"/>
      <c r="Y1613" s="3"/>
      <c r="Z1613" s="3"/>
    </row>
    <row r="1614" ht="30.0" customHeight="1">
      <c r="A1614" s="5" t="s">
        <v>5107</v>
      </c>
      <c r="B1614" s="5" t="s">
        <v>5107</v>
      </c>
      <c r="C1614" s="5" t="s">
        <v>5108</v>
      </c>
      <c r="D1614" s="6"/>
      <c r="E1614" s="5">
        <v>1618906.0</v>
      </c>
      <c r="F1614" s="5">
        <v>1619376.0</v>
      </c>
      <c r="G1614" s="5" t="s">
        <v>35</v>
      </c>
      <c r="H1614" s="5" t="s">
        <v>4663</v>
      </c>
      <c r="I1614" s="5"/>
      <c r="J1614" s="8" t="str">
        <f>HYPERLINK("http://journals.plos.org/plosone/article?id=10.1371/journal.pone.0029552","Fu et al. 2012. PLoS One. 7(2):e29552")</f>
        <v>Fu et al. 2012. PLoS One. 7(2):e29552</v>
      </c>
      <c r="K1614" s="3"/>
      <c r="L1614" s="9"/>
      <c r="M1614" s="3"/>
      <c r="N1614" s="3"/>
      <c r="O1614" s="3"/>
      <c r="P1614" s="3"/>
      <c r="Q1614" s="3"/>
      <c r="R1614" s="3"/>
      <c r="S1614" s="3"/>
      <c r="T1614" s="3"/>
      <c r="U1614" s="3"/>
      <c r="V1614" s="3"/>
      <c r="W1614" s="3"/>
      <c r="X1614" s="3"/>
      <c r="Y1614" s="3"/>
      <c r="Z1614" s="3"/>
    </row>
    <row r="1615" ht="30.0" customHeight="1">
      <c r="A1615" s="5" t="s">
        <v>5109</v>
      </c>
      <c r="B1615" s="5" t="s">
        <v>5109</v>
      </c>
      <c r="C1615" s="5" t="s">
        <v>5110</v>
      </c>
      <c r="D1615" s="6"/>
      <c r="E1615" s="5">
        <v>1619522.0</v>
      </c>
      <c r="F1615" s="5">
        <v>1619737.0</v>
      </c>
      <c r="G1615" s="5"/>
      <c r="H1615" s="5" t="s">
        <v>5111</v>
      </c>
      <c r="I1615" s="5"/>
      <c r="J1615" s="7" t="str">
        <f t="shared" ref="J1615:J1616" si="345">HYPERLINK("http://www.ncbi.nlm.nih.gov/pubmed/?term=16299333","Chain et al. 2005. Infect Immun. 73:8353-61")</f>
        <v>Chain et al. 2005. Infect Immun. 73:8353-61</v>
      </c>
      <c r="K1615" s="8" t="str">
        <f t="shared" ref="K1615:K1616" si="346">HYPERLINK("http://www.ncbi.nlm.nih.gov/nuccore/NC_007618","Brucella abortus 2308; accesion number NC_007618")</f>
        <v>Brucella abortus 2308; accesion number NC_007618</v>
      </c>
      <c r="L1615" s="3"/>
      <c r="M1615" s="3"/>
      <c r="N1615" s="3"/>
      <c r="O1615" s="3"/>
      <c r="P1615" s="3"/>
      <c r="Q1615" s="3"/>
      <c r="R1615" s="3"/>
      <c r="S1615" s="3"/>
      <c r="T1615" s="3"/>
      <c r="U1615" s="3"/>
      <c r="V1615" s="3"/>
      <c r="W1615" s="3"/>
      <c r="X1615" s="3"/>
      <c r="Y1615" s="3"/>
      <c r="Z1615" s="3"/>
    </row>
    <row r="1616" ht="30.0" customHeight="1">
      <c r="A1616" s="5" t="s">
        <v>5112</v>
      </c>
      <c r="B1616" s="5" t="s">
        <v>5112</v>
      </c>
      <c r="C1616" s="5" t="s">
        <v>5113</v>
      </c>
      <c r="D1616" s="6"/>
      <c r="E1616" s="5">
        <v>1619777.0</v>
      </c>
      <c r="F1616" s="5">
        <v>1620640.0</v>
      </c>
      <c r="G1616" s="5"/>
      <c r="H1616" s="5" t="s">
        <v>5114</v>
      </c>
      <c r="I1616" s="5"/>
      <c r="J1616" s="7" t="str">
        <f t="shared" si="345"/>
        <v>Chain et al. 2005. Infect Immun. 73:8353-61</v>
      </c>
      <c r="K1616" s="8" t="str">
        <f t="shared" si="346"/>
        <v>Brucella abortus 2308; accesion number NC_007618</v>
      </c>
      <c r="L1616" s="3"/>
      <c r="M1616" s="3"/>
      <c r="N1616" s="3"/>
      <c r="O1616" s="3"/>
      <c r="P1616" s="3"/>
      <c r="Q1616" s="3"/>
      <c r="R1616" s="3"/>
      <c r="S1616" s="3"/>
      <c r="T1616" s="3"/>
      <c r="U1616" s="3"/>
      <c r="V1616" s="3"/>
      <c r="W1616" s="3"/>
      <c r="X1616" s="3"/>
      <c r="Y1616" s="3"/>
      <c r="Z1616" s="3"/>
    </row>
    <row r="1617" ht="30.0" customHeight="1">
      <c r="A1617" s="5" t="s">
        <v>5115</v>
      </c>
      <c r="B1617" s="5" t="s">
        <v>5116</v>
      </c>
      <c r="C1617" s="5" t="s">
        <v>5117</v>
      </c>
      <c r="D1617" s="6"/>
      <c r="E1617" s="5">
        <v>1620667.0</v>
      </c>
      <c r="F1617" s="5">
        <v>1621650.0</v>
      </c>
      <c r="G1617" s="5" t="s">
        <v>35</v>
      </c>
      <c r="H1617" s="5" t="s">
        <v>5118</v>
      </c>
      <c r="I1617" s="5"/>
      <c r="J1617" s="12" t="s">
        <v>5119</v>
      </c>
      <c r="K1617" s="9"/>
      <c r="L1617" s="12"/>
      <c r="M1617" s="3"/>
      <c r="N1617" s="3"/>
      <c r="O1617" s="3"/>
      <c r="P1617" s="3"/>
      <c r="Q1617" s="3"/>
      <c r="R1617" s="3"/>
      <c r="S1617" s="3"/>
      <c r="T1617" s="3"/>
      <c r="U1617" s="3"/>
      <c r="V1617" s="3"/>
      <c r="W1617" s="3"/>
      <c r="X1617" s="3"/>
      <c r="Y1617" s="3"/>
      <c r="Z1617" s="3"/>
    </row>
    <row r="1618" ht="30.0" customHeight="1">
      <c r="A1618" s="5" t="s">
        <v>5120</v>
      </c>
      <c r="B1618" s="5" t="s">
        <v>5120</v>
      </c>
      <c r="C1618" s="5" t="s">
        <v>5121</v>
      </c>
      <c r="D1618" s="6"/>
      <c r="E1618" s="5">
        <v>1621767.0</v>
      </c>
      <c r="F1618" s="5">
        <v>1623197.0</v>
      </c>
      <c r="G1618" s="5"/>
      <c r="H1618" s="5" t="s">
        <v>5122</v>
      </c>
      <c r="I1618" s="5"/>
      <c r="J1618" s="7" t="str">
        <f t="shared" ref="J1618:J1627" si="347">HYPERLINK("http://www.ncbi.nlm.nih.gov/pubmed/?term=16299333","Chain et al. 2005. Infect Immun. 73:8353-61")</f>
        <v>Chain et al. 2005. Infect Immun. 73:8353-61</v>
      </c>
      <c r="K1618" s="8" t="str">
        <f t="shared" ref="K1618:K1627" si="348">HYPERLINK("http://www.ncbi.nlm.nih.gov/nuccore/NC_007618","Brucella abortus 2308; accesion number NC_007618")</f>
        <v>Brucella abortus 2308; accesion number NC_007618</v>
      </c>
      <c r="L1618" s="3"/>
      <c r="M1618" s="3"/>
      <c r="N1618" s="3"/>
      <c r="O1618" s="3"/>
      <c r="P1618" s="3"/>
      <c r="Q1618" s="3"/>
      <c r="R1618" s="3"/>
      <c r="S1618" s="3"/>
      <c r="T1618" s="3"/>
      <c r="U1618" s="3"/>
      <c r="V1618" s="3"/>
      <c r="W1618" s="3"/>
      <c r="X1618" s="3"/>
      <c r="Y1618" s="3"/>
      <c r="Z1618" s="3"/>
    </row>
    <row r="1619" ht="30.0" customHeight="1">
      <c r="A1619" s="5" t="s">
        <v>5123</v>
      </c>
      <c r="B1619" s="5" t="s">
        <v>5123</v>
      </c>
      <c r="C1619" s="5" t="s">
        <v>5124</v>
      </c>
      <c r="D1619" s="6"/>
      <c r="E1619" s="5">
        <v>1623407.0</v>
      </c>
      <c r="F1619" s="5">
        <v>1624804.0</v>
      </c>
      <c r="G1619" s="5" t="s">
        <v>35</v>
      </c>
      <c r="H1619" s="5" t="s">
        <v>5125</v>
      </c>
      <c r="I1619" s="5"/>
      <c r="J1619" s="7" t="str">
        <f t="shared" si="347"/>
        <v>Chain et al. 2005. Infect Immun. 73:8353-61</v>
      </c>
      <c r="K1619" s="8" t="str">
        <f t="shared" si="348"/>
        <v>Brucella abortus 2308; accesion number NC_007618</v>
      </c>
      <c r="L1619" s="3"/>
      <c r="M1619" s="3"/>
      <c r="N1619" s="3"/>
      <c r="O1619" s="3"/>
      <c r="P1619" s="3"/>
      <c r="Q1619" s="3"/>
      <c r="R1619" s="3"/>
      <c r="S1619" s="3"/>
      <c r="T1619" s="3"/>
      <c r="U1619" s="3"/>
      <c r="V1619" s="3"/>
      <c r="W1619" s="3"/>
      <c r="X1619" s="3"/>
      <c r="Y1619" s="3"/>
      <c r="Z1619" s="3"/>
    </row>
    <row r="1620" ht="30.0" customHeight="1">
      <c r="A1620" s="5" t="s">
        <v>5126</v>
      </c>
      <c r="B1620" s="5" t="s">
        <v>5126</v>
      </c>
      <c r="C1620" s="5" t="s">
        <v>5127</v>
      </c>
      <c r="D1620" s="6"/>
      <c r="E1620" s="5">
        <v>1625002.0</v>
      </c>
      <c r="F1620" s="5">
        <v>1625112.0</v>
      </c>
      <c r="G1620" s="5" t="s">
        <v>35</v>
      </c>
      <c r="H1620" s="5" t="s">
        <v>52</v>
      </c>
      <c r="I1620" s="5"/>
      <c r="J1620" s="7" t="str">
        <f t="shared" si="347"/>
        <v>Chain et al. 2005. Infect Immun. 73:8353-61</v>
      </c>
      <c r="K1620" s="8" t="str">
        <f t="shared" si="348"/>
        <v>Brucella abortus 2308; accesion number NC_007618</v>
      </c>
      <c r="L1620" s="3"/>
      <c r="M1620" s="3"/>
      <c r="N1620" s="3"/>
      <c r="O1620" s="3"/>
      <c r="P1620" s="3"/>
      <c r="Q1620" s="3"/>
      <c r="R1620" s="3"/>
      <c r="S1620" s="3"/>
      <c r="T1620" s="3"/>
      <c r="U1620" s="3"/>
      <c r="V1620" s="3"/>
      <c r="W1620" s="3"/>
      <c r="X1620" s="3"/>
      <c r="Y1620" s="3"/>
      <c r="Z1620" s="3"/>
    </row>
    <row r="1621" ht="30.0" customHeight="1">
      <c r="A1621" s="5" t="s">
        <v>5128</v>
      </c>
      <c r="B1621" s="5" t="s">
        <v>5129</v>
      </c>
      <c r="C1621" s="5" t="s">
        <v>5130</v>
      </c>
      <c r="D1621" s="6"/>
      <c r="E1621" s="5">
        <v>1625117.0</v>
      </c>
      <c r="F1621" s="5">
        <v>1626406.0</v>
      </c>
      <c r="G1621" s="5" t="s">
        <v>35</v>
      </c>
      <c r="H1621" s="5" t="s">
        <v>5131</v>
      </c>
      <c r="I1621" s="5" t="s">
        <v>5132</v>
      </c>
      <c r="J1621" s="7" t="str">
        <f t="shared" si="347"/>
        <v>Chain et al. 2005. Infect Immun. 73:8353-61</v>
      </c>
      <c r="K1621" s="8" t="str">
        <f t="shared" si="348"/>
        <v>Brucella abortus 2308; accesion number NC_007618</v>
      </c>
      <c r="L1621" s="3"/>
      <c r="M1621" s="3"/>
      <c r="N1621" s="3"/>
      <c r="O1621" s="3"/>
      <c r="P1621" s="3"/>
      <c r="Q1621" s="3"/>
      <c r="R1621" s="3"/>
      <c r="S1621" s="3"/>
      <c r="T1621" s="3"/>
      <c r="U1621" s="3"/>
      <c r="V1621" s="3"/>
      <c r="W1621" s="3"/>
      <c r="X1621" s="3"/>
      <c r="Y1621" s="3"/>
      <c r="Z1621" s="3"/>
    </row>
    <row r="1622" ht="30.0" customHeight="1">
      <c r="A1622" s="5" t="s">
        <v>5133</v>
      </c>
      <c r="B1622" s="5" t="s">
        <v>5133</v>
      </c>
      <c r="C1622" s="5" t="s">
        <v>5134</v>
      </c>
      <c r="D1622" s="6"/>
      <c r="E1622" s="5">
        <v>1626724.0</v>
      </c>
      <c r="F1622" s="5">
        <v>1627233.0</v>
      </c>
      <c r="G1622" s="5" t="s">
        <v>35</v>
      </c>
      <c r="H1622" s="5" t="s">
        <v>1595</v>
      </c>
      <c r="I1622" s="5"/>
      <c r="J1622" s="7" t="str">
        <f t="shared" si="347"/>
        <v>Chain et al. 2005. Infect Immun. 73:8353-61</v>
      </c>
      <c r="K1622" s="8" t="str">
        <f t="shared" si="348"/>
        <v>Brucella abortus 2308; accesion number NC_007618</v>
      </c>
      <c r="L1622" s="3"/>
      <c r="M1622" s="3"/>
      <c r="N1622" s="3"/>
      <c r="O1622" s="3"/>
      <c r="P1622" s="3"/>
      <c r="Q1622" s="3"/>
      <c r="R1622" s="3"/>
      <c r="S1622" s="3"/>
      <c r="T1622" s="3"/>
      <c r="U1622" s="3"/>
      <c r="V1622" s="3"/>
      <c r="W1622" s="3"/>
      <c r="X1622" s="3"/>
      <c r="Y1622" s="3"/>
      <c r="Z1622" s="3"/>
    </row>
    <row r="1623" ht="30.0" customHeight="1">
      <c r="A1623" s="5" t="s">
        <v>5135</v>
      </c>
      <c r="B1623" s="5" t="s">
        <v>5135</v>
      </c>
      <c r="C1623" s="5" t="s">
        <v>5136</v>
      </c>
      <c r="D1623" s="6"/>
      <c r="E1623" s="5">
        <v>1627238.0</v>
      </c>
      <c r="F1623" s="5">
        <v>1628839.0</v>
      </c>
      <c r="G1623" s="5" t="s">
        <v>35</v>
      </c>
      <c r="H1623" s="5" t="s">
        <v>5137</v>
      </c>
      <c r="I1623" s="5" t="s">
        <v>5138</v>
      </c>
      <c r="J1623" s="7" t="str">
        <f t="shared" si="347"/>
        <v>Chain et al. 2005. Infect Immun. 73:8353-61</v>
      </c>
      <c r="K1623" s="8" t="str">
        <f t="shared" si="348"/>
        <v>Brucella abortus 2308; accesion number NC_007618</v>
      </c>
      <c r="L1623" s="3"/>
      <c r="M1623" s="3"/>
      <c r="N1623" s="3"/>
      <c r="O1623" s="3"/>
      <c r="P1623" s="3"/>
      <c r="Q1623" s="3"/>
      <c r="R1623" s="3"/>
      <c r="S1623" s="3"/>
      <c r="T1623" s="3"/>
      <c r="U1623" s="3"/>
      <c r="V1623" s="3"/>
      <c r="W1623" s="3"/>
      <c r="X1623" s="3"/>
      <c r="Y1623" s="3"/>
      <c r="Z1623" s="3"/>
    </row>
    <row r="1624" ht="30.0" customHeight="1">
      <c r="A1624" s="5" t="s">
        <v>5139</v>
      </c>
      <c r="B1624" s="5" t="s">
        <v>5139</v>
      </c>
      <c r="C1624" s="5" t="s">
        <v>5140</v>
      </c>
      <c r="D1624" s="6"/>
      <c r="E1624" s="5">
        <v>1628851.0</v>
      </c>
      <c r="F1624" s="5">
        <v>1628985.0</v>
      </c>
      <c r="G1624" s="5" t="s">
        <v>35</v>
      </c>
      <c r="H1624" s="5" t="s">
        <v>52</v>
      </c>
      <c r="I1624" s="5"/>
      <c r="J1624" s="7" t="str">
        <f t="shared" si="347"/>
        <v>Chain et al. 2005. Infect Immun. 73:8353-61</v>
      </c>
      <c r="K1624" s="8" t="str">
        <f t="shared" si="348"/>
        <v>Brucella abortus 2308; accesion number NC_007618</v>
      </c>
      <c r="L1624" s="3"/>
      <c r="M1624" s="3"/>
      <c r="N1624" s="3"/>
      <c r="O1624" s="3"/>
      <c r="P1624" s="3"/>
      <c r="Q1624" s="3"/>
      <c r="R1624" s="3"/>
      <c r="S1624" s="3"/>
      <c r="T1624" s="3"/>
      <c r="U1624" s="3"/>
      <c r="V1624" s="3"/>
      <c r="W1624" s="3"/>
      <c r="X1624" s="3"/>
      <c r="Y1624" s="3"/>
      <c r="Z1624" s="3"/>
    </row>
    <row r="1625" ht="30.0" customHeight="1">
      <c r="A1625" s="5" t="s">
        <v>5141</v>
      </c>
      <c r="B1625" s="5" t="s">
        <v>5142</v>
      </c>
      <c r="C1625" s="5" t="s">
        <v>5143</v>
      </c>
      <c r="D1625" s="6"/>
      <c r="E1625" s="5">
        <v>1628982.0</v>
      </c>
      <c r="F1625" s="5">
        <v>1630157.0</v>
      </c>
      <c r="G1625" s="5" t="s">
        <v>35</v>
      </c>
      <c r="H1625" s="5" t="s">
        <v>5144</v>
      </c>
      <c r="I1625" s="5" t="s">
        <v>5145</v>
      </c>
      <c r="J1625" s="7" t="str">
        <f t="shared" si="347"/>
        <v>Chain et al. 2005. Infect Immun. 73:8353-61</v>
      </c>
      <c r="K1625" s="8" t="str">
        <f t="shared" si="348"/>
        <v>Brucella abortus 2308; accesion number NC_007618</v>
      </c>
      <c r="L1625" s="3"/>
      <c r="M1625" s="3"/>
      <c r="N1625" s="3"/>
      <c r="O1625" s="3"/>
      <c r="P1625" s="3"/>
      <c r="Q1625" s="3"/>
      <c r="R1625" s="3"/>
      <c r="S1625" s="3"/>
      <c r="T1625" s="3"/>
      <c r="U1625" s="3"/>
      <c r="V1625" s="3"/>
      <c r="W1625" s="3"/>
      <c r="X1625" s="3"/>
      <c r="Y1625" s="3"/>
      <c r="Z1625" s="3"/>
    </row>
    <row r="1626" ht="30.0" customHeight="1">
      <c r="A1626" s="5" t="s">
        <v>5146</v>
      </c>
      <c r="B1626" s="5" t="s">
        <v>5146</v>
      </c>
      <c r="C1626" s="5" t="s">
        <v>5147</v>
      </c>
      <c r="D1626" s="6"/>
      <c r="E1626" s="5">
        <v>1630308.0</v>
      </c>
      <c r="F1626" s="5">
        <v>1631264.0</v>
      </c>
      <c r="G1626" s="5" t="s">
        <v>35</v>
      </c>
      <c r="H1626" s="5" t="s">
        <v>5148</v>
      </c>
      <c r="I1626" s="5"/>
      <c r="J1626" s="7" t="str">
        <f t="shared" si="347"/>
        <v>Chain et al. 2005. Infect Immun. 73:8353-61</v>
      </c>
      <c r="K1626" s="8" t="str">
        <f t="shared" si="348"/>
        <v>Brucella abortus 2308; accesion number NC_007618</v>
      </c>
      <c r="L1626" s="3"/>
      <c r="M1626" s="3"/>
      <c r="N1626" s="3"/>
      <c r="O1626" s="3"/>
      <c r="P1626" s="3"/>
      <c r="Q1626" s="3"/>
      <c r="R1626" s="3"/>
      <c r="S1626" s="3"/>
      <c r="T1626" s="3"/>
      <c r="U1626" s="3"/>
      <c r="V1626" s="3"/>
      <c r="W1626" s="3"/>
      <c r="X1626" s="3"/>
      <c r="Y1626" s="3"/>
      <c r="Z1626" s="3"/>
    </row>
    <row r="1627" ht="30.0" customHeight="1">
      <c r="A1627" s="5" t="s">
        <v>5149</v>
      </c>
      <c r="B1627" s="5" t="s">
        <v>5149</v>
      </c>
      <c r="C1627" s="5" t="s">
        <v>5150</v>
      </c>
      <c r="D1627" s="6"/>
      <c r="E1627" s="5">
        <v>1631445.0</v>
      </c>
      <c r="F1627" s="5">
        <v>1632269.0</v>
      </c>
      <c r="G1627" s="5" t="s">
        <v>35</v>
      </c>
      <c r="H1627" s="5" t="s">
        <v>5151</v>
      </c>
      <c r="I1627" s="5"/>
      <c r="J1627" s="7" t="str">
        <f t="shared" si="347"/>
        <v>Chain et al. 2005. Infect Immun. 73:8353-61</v>
      </c>
      <c r="K1627" s="8" t="str">
        <f t="shared" si="348"/>
        <v>Brucella abortus 2308; accesion number NC_007618</v>
      </c>
      <c r="L1627" s="3"/>
      <c r="M1627" s="3"/>
      <c r="N1627" s="3"/>
      <c r="O1627" s="3"/>
      <c r="P1627" s="3"/>
      <c r="Q1627" s="3"/>
      <c r="R1627" s="3"/>
      <c r="S1627" s="3"/>
      <c r="T1627" s="3"/>
      <c r="U1627" s="3"/>
      <c r="V1627" s="3"/>
      <c r="W1627" s="3"/>
      <c r="X1627" s="3"/>
      <c r="Y1627" s="3"/>
      <c r="Z1627" s="3"/>
    </row>
    <row r="1628" ht="30.0" customHeight="1">
      <c r="A1628" s="5" t="s">
        <v>5152</v>
      </c>
      <c r="B1628" s="5" t="s">
        <v>5153</v>
      </c>
      <c r="C1628" s="5" t="s">
        <v>5154</v>
      </c>
      <c r="D1628" s="6"/>
      <c r="E1628" s="5">
        <v>1632454.0</v>
      </c>
      <c r="F1628" s="5">
        <v>1633809.0</v>
      </c>
      <c r="G1628" s="5" t="s">
        <v>35</v>
      </c>
      <c r="H1628" s="5" t="s">
        <v>5155</v>
      </c>
      <c r="I1628" s="5" t="s">
        <v>5156</v>
      </c>
      <c r="J1628" s="8" t="str">
        <f t="shared" ref="J1628:J1629" si="349">HYPERLINK("http://www.ncbi.nlm.nih.gov/pubmed/?term=20462421","Lamontagne et al. 2010. BMC Genomics. 11:300")</f>
        <v>Lamontagne et al. 2010. BMC Genomics. 11:300</v>
      </c>
      <c r="K1628" s="3"/>
      <c r="L1628" s="3"/>
      <c r="M1628" s="3"/>
      <c r="N1628" s="3"/>
      <c r="O1628" s="3"/>
      <c r="P1628" s="3"/>
      <c r="Q1628" s="3"/>
      <c r="R1628" s="3"/>
      <c r="S1628" s="3"/>
      <c r="T1628" s="3"/>
      <c r="U1628" s="3"/>
      <c r="V1628" s="3"/>
      <c r="W1628" s="3"/>
      <c r="X1628" s="3"/>
      <c r="Y1628" s="3"/>
      <c r="Z1628" s="3"/>
    </row>
    <row r="1629" ht="30.0" customHeight="1">
      <c r="A1629" s="5" t="s">
        <v>5157</v>
      </c>
      <c r="B1629" s="5" t="s">
        <v>5158</v>
      </c>
      <c r="C1629" s="5" t="s">
        <v>5159</v>
      </c>
      <c r="D1629" s="6"/>
      <c r="E1629" s="5">
        <v>1634114.0</v>
      </c>
      <c r="F1629" s="5">
        <v>1636048.0</v>
      </c>
      <c r="G1629" s="5" t="s">
        <v>35</v>
      </c>
      <c r="H1629" s="5" t="s">
        <v>5160</v>
      </c>
      <c r="I1629" s="5"/>
      <c r="J1629" s="8" t="str">
        <f t="shared" si="349"/>
        <v>Lamontagne et al. 2010. BMC Genomics. 11:300</v>
      </c>
      <c r="K1629" s="3"/>
      <c r="L1629" s="3"/>
      <c r="M1629" s="3"/>
      <c r="N1629" s="3"/>
      <c r="O1629" s="3"/>
      <c r="P1629" s="3"/>
      <c r="Q1629" s="3"/>
      <c r="R1629" s="3"/>
      <c r="S1629" s="3"/>
      <c r="T1629" s="3"/>
      <c r="U1629" s="3"/>
      <c r="V1629" s="3"/>
      <c r="W1629" s="3"/>
      <c r="X1629" s="3"/>
      <c r="Y1629" s="3"/>
      <c r="Z1629" s="3"/>
    </row>
    <row r="1630" ht="30.0" customHeight="1">
      <c r="A1630" s="5" t="s">
        <v>5161</v>
      </c>
      <c r="B1630" s="5" t="s">
        <v>5161</v>
      </c>
      <c r="C1630" s="5" t="s">
        <v>5162</v>
      </c>
      <c r="D1630" s="6"/>
      <c r="E1630" s="5">
        <v>1636184.0</v>
      </c>
      <c r="F1630" s="5">
        <v>1637530.0</v>
      </c>
      <c r="G1630" s="5" t="s">
        <v>35</v>
      </c>
      <c r="H1630" s="5" t="s">
        <v>5163</v>
      </c>
      <c r="I1630" s="5"/>
      <c r="J1630" s="7" t="str">
        <f t="shared" ref="J1630:J1632" si="350">HYPERLINK("http://www.ncbi.nlm.nih.gov/pubmed/?term=16299333","Chain et al. 2005. Infect Immun. 73:8353-61")</f>
        <v>Chain et al. 2005. Infect Immun. 73:8353-61</v>
      </c>
      <c r="K1630" s="8" t="str">
        <f t="shared" ref="K1630:K1632" si="351">HYPERLINK("http://www.ncbi.nlm.nih.gov/nuccore/NC_007618","Brucella abortus 2308; accesion number NC_007618")</f>
        <v>Brucella abortus 2308; accesion number NC_007618</v>
      </c>
      <c r="L1630" s="3"/>
      <c r="M1630" s="3"/>
      <c r="N1630" s="3"/>
      <c r="O1630" s="3"/>
      <c r="P1630" s="3"/>
      <c r="Q1630" s="3"/>
      <c r="R1630" s="3"/>
      <c r="S1630" s="3"/>
      <c r="T1630" s="3"/>
      <c r="U1630" s="3"/>
      <c r="V1630" s="3"/>
      <c r="W1630" s="3"/>
      <c r="X1630" s="3"/>
      <c r="Y1630" s="3"/>
      <c r="Z1630" s="3"/>
    </row>
    <row r="1631" ht="30.0" customHeight="1">
      <c r="A1631" s="5" t="s">
        <v>5164</v>
      </c>
      <c r="B1631" s="5" t="s">
        <v>5164</v>
      </c>
      <c r="C1631" s="5" t="s">
        <v>5165</v>
      </c>
      <c r="D1631" s="6"/>
      <c r="E1631" s="5">
        <v>1637546.0</v>
      </c>
      <c r="F1631" s="5">
        <v>1639012.0</v>
      </c>
      <c r="G1631" s="5" t="s">
        <v>35</v>
      </c>
      <c r="H1631" s="5" t="s">
        <v>5166</v>
      </c>
      <c r="I1631" s="5"/>
      <c r="J1631" s="7" t="str">
        <f t="shared" si="350"/>
        <v>Chain et al. 2005. Infect Immun. 73:8353-61</v>
      </c>
      <c r="K1631" s="8" t="str">
        <f t="shared" si="351"/>
        <v>Brucella abortus 2308; accesion number NC_007618</v>
      </c>
      <c r="L1631" s="3"/>
      <c r="M1631" s="3"/>
      <c r="N1631" s="3"/>
      <c r="O1631" s="3"/>
      <c r="P1631" s="3"/>
      <c r="Q1631" s="3"/>
      <c r="R1631" s="3"/>
      <c r="S1631" s="3"/>
      <c r="T1631" s="3"/>
      <c r="U1631" s="3"/>
      <c r="V1631" s="3"/>
      <c r="W1631" s="3"/>
      <c r="X1631" s="3"/>
      <c r="Y1631" s="3"/>
      <c r="Z1631" s="3"/>
    </row>
    <row r="1632" ht="30.0" customHeight="1">
      <c r="A1632" s="5" t="s">
        <v>5167</v>
      </c>
      <c r="B1632" s="5" t="s">
        <v>5167</v>
      </c>
      <c r="C1632" s="5" t="s">
        <v>5168</v>
      </c>
      <c r="D1632" s="6"/>
      <c r="E1632" s="5">
        <v>1639129.0</v>
      </c>
      <c r="F1632" s="5">
        <v>1639245.0</v>
      </c>
      <c r="G1632" s="5" t="s">
        <v>35</v>
      </c>
      <c r="H1632" s="5" t="s">
        <v>52</v>
      </c>
      <c r="I1632" s="5"/>
      <c r="J1632" s="7" t="str">
        <f t="shared" si="350"/>
        <v>Chain et al. 2005. Infect Immun. 73:8353-61</v>
      </c>
      <c r="K1632" s="8" t="str">
        <f t="shared" si="351"/>
        <v>Brucella abortus 2308; accesion number NC_007618</v>
      </c>
      <c r="L1632" s="3"/>
      <c r="M1632" s="3"/>
      <c r="N1632" s="3"/>
      <c r="O1632" s="3"/>
      <c r="P1632" s="3"/>
      <c r="Q1632" s="3"/>
      <c r="R1632" s="3"/>
      <c r="S1632" s="3"/>
      <c r="T1632" s="3"/>
      <c r="U1632" s="3"/>
      <c r="V1632" s="3"/>
      <c r="W1632" s="3"/>
      <c r="X1632" s="3"/>
      <c r="Y1632" s="3"/>
      <c r="Z1632" s="3"/>
    </row>
    <row r="1633" ht="30.0" customHeight="1">
      <c r="A1633" s="5" t="s">
        <v>5169</v>
      </c>
      <c r="B1633" s="5" t="s">
        <v>5169</v>
      </c>
      <c r="C1633" s="5" t="s">
        <v>5170</v>
      </c>
      <c r="D1633" s="6"/>
      <c r="E1633" s="5">
        <v>1639409.0</v>
      </c>
      <c r="F1633" s="5">
        <v>1639915.0</v>
      </c>
      <c r="G1633" s="5" t="s">
        <v>35</v>
      </c>
      <c r="H1633" s="5" t="s">
        <v>5171</v>
      </c>
      <c r="I1633" s="5"/>
      <c r="J1633" s="8" t="str">
        <f>HYPERLINK("http://www.ncbi.nlm.nih.gov/pubmed/8063379","Tibor et al. 1994. Infect Immun. 62(9):3633-9")</f>
        <v>Tibor et al. 1994. Infect Immun. 62(9):3633-9</v>
      </c>
      <c r="K1633" s="3"/>
      <c r="L1633" s="9"/>
      <c r="M1633" s="3"/>
      <c r="N1633" s="3"/>
      <c r="O1633" s="3"/>
      <c r="P1633" s="3"/>
      <c r="Q1633" s="3"/>
      <c r="R1633" s="3"/>
      <c r="S1633" s="3"/>
      <c r="T1633" s="3"/>
      <c r="U1633" s="3"/>
      <c r="V1633" s="3"/>
      <c r="W1633" s="3"/>
      <c r="X1633" s="3"/>
      <c r="Y1633" s="3"/>
      <c r="Z1633" s="3"/>
    </row>
    <row r="1634" ht="30.0" customHeight="1">
      <c r="A1634" s="5" t="s">
        <v>5172</v>
      </c>
      <c r="B1634" s="5" t="s">
        <v>5172</v>
      </c>
      <c r="C1634" s="5" t="s">
        <v>5173</v>
      </c>
      <c r="D1634" s="6"/>
      <c r="E1634" s="5">
        <v>1639964.0</v>
      </c>
      <c r="F1634" s="5">
        <v>1640143.0</v>
      </c>
      <c r="G1634" s="5" t="s">
        <v>35</v>
      </c>
      <c r="H1634" s="5" t="s">
        <v>52</v>
      </c>
      <c r="I1634" s="5"/>
      <c r="J1634" s="7" t="str">
        <f t="shared" ref="J1634:J1637" si="352">HYPERLINK("http://www.ncbi.nlm.nih.gov/pubmed/?term=16299333","Chain et al. 2005. Infect Immun. 73:8353-61")</f>
        <v>Chain et al. 2005. Infect Immun. 73:8353-61</v>
      </c>
      <c r="K1634" s="8" t="str">
        <f t="shared" ref="K1634:K1642" si="353">HYPERLINK("http://www.ncbi.nlm.nih.gov/nuccore/NC_007618","Brucella abortus 2308; accesion number NC_007618")</f>
        <v>Brucella abortus 2308; accesion number NC_007618</v>
      </c>
      <c r="L1634" s="3"/>
      <c r="M1634" s="3"/>
      <c r="N1634" s="3"/>
      <c r="O1634" s="3"/>
      <c r="P1634" s="3"/>
      <c r="Q1634" s="3"/>
      <c r="R1634" s="3"/>
      <c r="S1634" s="3"/>
      <c r="T1634" s="3"/>
      <c r="U1634" s="3"/>
      <c r="V1634" s="3"/>
      <c r="W1634" s="3"/>
      <c r="X1634" s="3"/>
      <c r="Y1634" s="3"/>
      <c r="Z1634" s="3"/>
    </row>
    <row r="1635" ht="30.0" customHeight="1">
      <c r="A1635" s="5" t="s">
        <v>5174</v>
      </c>
      <c r="B1635" s="5" t="s">
        <v>5175</v>
      </c>
      <c r="C1635" s="5" t="s">
        <v>5176</v>
      </c>
      <c r="D1635" s="6"/>
      <c r="E1635" s="5">
        <v>1640203.0</v>
      </c>
      <c r="F1635" s="5">
        <v>1641534.0</v>
      </c>
      <c r="G1635" s="5" t="s">
        <v>35</v>
      </c>
      <c r="H1635" s="5" t="s">
        <v>5177</v>
      </c>
      <c r="I1635" s="5" t="s">
        <v>5178</v>
      </c>
      <c r="J1635" s="7" t="str">
        <f t="shared" si="352"/>
        <v>Chain et al. 2005. Infect Immun. 73:8353-61</v>
      </c>
      <c r="K1635" s="8" t="str">
        <f t="shared" si="353"/>
        <v>Brucella abortus 2308; accesion number NC_007618</v>
      </c>
      <c r="L1635" s="3"/>
      <c r="M1635" s="3"/>
      <c r="N1635" s="3"/>
      <c r="O1635" s="3"/>
      <c r="P1635" s="3"/>
      <c r="Q1635" s="3"/>
      <c r="R1635" s="3"/>
      <c r="S1635" s="3"/>
      <c r="T1635" s="3"/>
      <c r="U1635" s="3"/>
      <c r="V1635" s="3"/>
      <c r="W1635" s="3"/>
      <c r="X1635" s="3"/>
      <c r="Y1635" s="3"/>
      <c r="Z1635" s="3"/>
    </row>
    <row r="1636" ht="30.0" customHeight="1">
      <c r="A1636" s="5" t="s">
        <v>5179</v>
      </c>
      <c r="B1636" s="5" t="s">
        <v>5180</v>
      </c>
      <c r="C1636" s="5" t="s">
        <v>5181</v>
      </c>
      <c r="D1636" s="6"/>
      <c r="E1636" s="5">
        <v>1641590.0</v>
      </c>
      <c r="F1636" s="5">
        <v>1642660.0</v>
      </c>
      <c r="G1636" s="5" t="s">
        <v>35</v>
      </c>
      <c r="H1636" s="5" t="s">
        <v>5182</v>
      </c>
      <c r="I1636" s="5"/>
      <c r="J1636" s="7" t="str">
        <f t="shared" si="352"/>
        <v>Chain et al. 2005. Infect Immun. 73:8353-61</v>
      </c>
      <c r="K1636" s="8" t="str">
        <f t="shared" si="353"/>
        <v>Brucella abortus 2308; accesion number NC_007618</v>
      </c>
      <c r="L1636" s="3"/>
      <c r="M1636" s="3"/>
      <c r="N1636" s="3"/>
      <c r="O1636" s="3"/>
      <c r="P1636" s="3"/>
      <c r="Q1636" s="3"/>
      <c r="R1636" s="3"/>
      <c r="S1636" s="3"/>
      <c r="T1636" s="3"/>
      <c r="U1636" s="3"/>
      <c r="V1636" s="3"/>
      <c r="W1636" s="3"/>
      <c r="X1636" s="3"/>
      <c r="Y1636" s="3"/>
      <c r="Z1636" s="3"/>
    </row>
    <row r="1637" ht="30.0" customHeight="1">
      <c r="A1637" s="5" t="s">
        <v>5183</v>
      </c>
      <c r="B1637" s="5" t="s">
        <v>5183</v>
      </c>
      <c r="C1637" s="5" t="s">
        <v>5184</v>
      </c>
      <c r="D1637" s="6"/>
      <c r="E1637" s="5">
        <v>1642668.0</v>
      </c>
      <c r="F1637" s="5">
        <v>1643120.0</v>
      </c>
      <c r="G1637" s="5" t="s">
        <v>35</v>
      </c>
      <c r="H1637" s="5" t="s">
        <v>5086</v>
      </c>
      <c r="I1637" s="5"/>
      <c r="J1637" s="7" t="str">
        <f t="shared" si="352"/>
        <v>Chain et al. 2005. Infect Immun. 73:8353-61</v>
      </c>
      <c r="K1637" s="8" t="str">
        <f t="shared" si="353"/>
        <v>Brucella abortus 2308; accesion number NC_007618</v>
      </c>
      <c r="L1637" s="3"/>
      <c r="M1637" s="3"/>
      <c r="N1637" s="3"/>
      <c r="O1637" s="3"/>
      <c r="P1637" s="3"/>
      <c r="Q1637" s="3"/>
      <c r="R1637" s="3"/>
      <c r="S1637" s="3"/>
      <c r="T1637" s="3"/>
      <c r="U1637" s="3"/>
      <c r="V1637" s="3"/>
      <c r="W1637" s="3"/>
      <c r="X1637" s="3"/>
      <c r="Y1637" s="3"/>
      <c r="Z1637" s="3"/>
    </row>
    <row r="1638" ht="30.0" customHeight="1">
      <c r="A1638" s="5" t="s">
        <v>5185</v>
      </c>
      <c r="B1638" s="5" t="s">
        <v>5186</v>
      </c>
      <c r="C1638" s="5" t="s">
        <v>5187</v>
      </c>
      <c r="D1638" s="6"/>
      <c r="E1638" s="5">
        <v>1643167.0</v>
      </c>
      <c r="F1638" s="5">
        <v>1643877.0</v>
      </c>
      <c r="G1638" s="5" t="s">
        <v>35</v>
      </c>
      <c r="H1638" s="5" t="s">
        <v>5188</v>
      </c>
      <c r="I1638" s="5"/>
      <c r="J1638" s="8" t="str">
        <f>HYPERLINK("http://www.ncbi.nlm.nih.gov/pubmed/?term=20462421","Lamontagne et al. 2010. BMC Genomics. 11:300")</f>
        <v>Lamontagne et al. 2010. BMC Genomics. 11:300</v>
      </c>
      <c r="K1638" s="8" t="str">
        <f t="shared" si="353"/>
        <v>Brucella abortus 2308; accesion number NC_007618</v>
      </c>
      <c r="L1638" s="9"/>
      <c r="M1638" s="3"/>
      <c r="N1638" s="3"/>
      <c r="O1638" s="3"/>
      <c r="P1638" s="3"/>
      <c r="Q1638" s="3"/>
      <c r="R1638" s="3"/>
      <c r="S1638" s="3"/>
      <c r="T1638" s="3"/>
      <c r="U1638" s="3"/>
      <c r="V1638" s="3"/>
      <c r="W1638" s="3"/>
      <c r="X1638" s="3"/>
      <c r="Y1638" s="3"/>
      <c r="Z1638" s="3"/>
    </row>
    <row r="1639" ht="30.0" customHeight="1">
      <c r="A1639" s="5" t="s">
        <v>5189</v>
      </c>
      <c r="B1639" s="5" t="s">
        <v>5189</v>
      </c>
      <c r="C1639" s="5" t="s">
        <v>5190</v>
      </c>
      <c r="D1639" s="6"/>
      <c r="E1639" s="5">
        <v>1644252.0</v>
      </c>
      <c r="F1639" s="5">
        <v>1644701.0</v>
      </c>
      <c r="G1639" s="5" t="s">
        <v>35</v>
      </c>
      <c r="H1639" s="5" t="s">
        <v>5191</v>
      </c>
      <c r="I1639" s="5"/>
      <c r="J1639" s="7" t="str">
        <f t="shared" ref="J1639:J1642" si="354">HYPERLINK("http://www.ncbi.nlm.nih.gov/pubmed/?term=16299333","Chain et al. 2005. Infect Immun. 73:8353-61")</f>
        <v>Chain et al. 2005. Infect Immun. 73:8353-61</v>
      </c>
      <c r="K1639" s="8" t="str">
        <f t="shared" si="353"/>
        <v>Brucella abortus 2308; accesion number NC_007618</v>
      </c>
      <c r="L1639" s="3"/>
      <c r="M1639" s="3"/>
      <c r="N1639" s="3"/>
      <c r="O1639" s="3"/>
      <c r="P1639" s="3"/>
      <c r="Q1639" s="3"/>
      <c r="R1639" s="3"/>
      <c r="S1639" s="3"/>
      <c r="T1639" s="3"/>
      <c r="U1639" s="3"/>
      <c r="V1639" s="3"/>
      <c r="W1639" s="3"/>
      <c r="X1639" s="3"/>
      <c r="Y1639" s="3"/>
      <c r="Z1639" s="3"/>
    </row>
    <row r="1640" ht="30.0" customHeight="1">
      <c r="A1640" s="5" t="s">
        <v>5192</v>
      </c>
      <c r="B1640" s="5" t="s">
        <v>5193</v>
      </c>
      <c r="C1640" s="5" t="s">
        <v>5194</v>
      </c>
      <c r="D1640" s="6"/>
      <c r="E1640" s="5">
        <v>1644698.0</v>
      </c>
      <c r="F1640" s="5">
        <v>1645738.0</v>
      </c>
      <c r="G1640" s="5" t="s">
        <v>35</v>
      </c>
      <c r="H1640" s="5" t="s">
        <v>5195</v>
      </c>
      <c r="I1640" s="5" t="s">
        <v>5196</v>
      </c>
      <c r="J1640" s="7" t="str">
        <f t="shared" si="354"/>
        <v>Chain et al. 2005. Infect Immun. 73:8353-61</v>
      </c>
      <c r="K1640" s="8" t="str">
        <f t="shared" si="353"/>
        <v>Brucella abortus 2308; accesion number NC_007618</v>
      </c>
      <c r="L1640" s="3"/>
      <c r="M1640" s="3"/>
      <c r="N1640" s="3"/>
      <c r="O1640" s="3"/>
      <c r="P1640" s="3"/>
      <c r="Q1640" s="3"/>
      <c r="R1640" s="3"/>
      <c r="S1640" s="3"/>
      <c r="T1640" s="3"/>
      <c r="U1640" s="3"/>
      <c r="V1640" s="3"/>
      <c r="W1640" s="3"/>
      <c r="X1640" s="3"/>
      <c r="Y1640" s="3"/>
      <c r="Z1640" s="3"/>
    </row>
    <row r="1641" ht="30.0" customHeight="1">
      <c r="A1641" s="5" t="s">
        <v>5197</v>
      </c>
      <c r="B1641" s="5" t="s">
        <v>5198</v>
      </c>
      <c r="C1641" s="5" t="s">
        <v>5199</v>
      </c>
      <c r="D1641" s="6"/>
      <c r="E1641" s="5">
        <v>1645779.0</v>
      </c>
      <c r="F1641" s="5">
        <v>1646396.0</v>
      </c>
      <c r="G1641" s="5" t="s">
        <v>35</v>
      </c>
      <c r="H1641" s="5" t="s">
        <v>5200</v>
      </c>
      <c r="I1641" s="5" t="s">
        <v>5201</v>
      </c>
      <c r="J1641" s="7" t="str">
        <f t="shared" si="354"/>
        <v>Chain et al. 2005. Infect Immun. 73:8353-61</v>
      </c>
      <c r="K1641" s="8" t="str">
        <f t="shared" si="353"/>
        <v>Brucella abortus 2308; accesion number NC_007618</v>
      </c>
      <c r="L1641" s="3"/>
      <c r="M1641" s="3"/>
      <c r="N1641" s="3"/>
      <c r="O1641" s="3"/>
      <c r="P1641" s="3"/>
      <c r="Q1641" s="3"/>
      <c r="R1641" s="3"/>
      <c r="S1641" s="3"/>
      <c r="T1641" s="3"/>
      <c r="U1641" s="3"/>
      <c r="V1641" s="3"/>
      <c r="W1641" s="3"/>
      <c r="X1641" s="3"/>
      <c r="Y1641" s="3"/>
      <c r="Z1641" s="3"/>
    </row>
    <row r="1642" ht="30.0" customHeight="1">
      <c r="A1642" s="5" t="s">
        <v>5202</v>
      </c>
      <c r="B1642" s="5" t="s">
        <v>5203</v>
      </c>
      <c r="C1642" s="5" t="s">
        <v>5204</v>
      </c>
      <c r="D1642" s="6"/>
      <c r="E1642" s="5">
        <v>1646401.0</v>
      </c>
      <c r="F1642" s="5">
        <v>1646922.0</v>
      </c>
      <c r="G1642" s="5" t="s">
        <v>35</v>
      </c>
      <c r="H1642" s="5" t="s">
        <v>5205</v>
      </c>
      <c r="I1642" s="5" t="s">
        <v>5206</v>
      </c>
      <c r="J1642" s="7" t="str">
        <f t="shared" si="354"/>
        <v>Chain et al. 2005. Infect Immun. 73:8353-61</v>
      </c>
      <c r="K1642" s="8" t="str">
        <f t="shared" si="353"/>
        <v>Brucella abortus 2308; accesion number NC_007618</v>
      </c>
      <c r="L1642" s="3"/>
      <c r="M1642" s="3"/>
      <c r="N1642" s="3"/>
      <c r="O1642" s="3"/>
      <c r="P1642" s="3"/>
      <c r="Q1642" s="3"/>
      <c r="R1642" s="3"/>
      <c r="S1642" s="3"/>
      <c r="T1642" s="3"/>
      <c r="U1642" s="3"/>
      <c r="V1642" s="3"/>
      <c r="W1642" s="3"/>
      <c r="X1642" s="3"/>
      <c r="Y1642" s="3"/>
      <c r="Z1642" s="3"/>
    </row>
    <row r="1643" ht="30.0" customHeight="1">
      <c r="A1643" s="5" t="s">
        <v>5207</v>
      </c>
      <c r="B1643" s="5" t="s">
        <v>5207</v>
      </c>
      <c r="C1643" s="5" t="s">
        <v>5208</v>
      </c>
      <c r="D1643" s="6"/>
      <c r="E1643" s="5">
        <v>1647024.0</v>
      </c>
      <c r="F1643" s="5">
        <v>1647530.0</v>
      </c>
      <c r="G1643" s="5" t="s">
        <v>35</v>
      </c>
      <c r="H1643" s="5" t="s">
        <v>5209</v>
      </c>
      <c r="I1643" s="5"/>
      <c r="J1643" s="8" t="str">
        <f>HYPERLINK("http://www.ncbi.nlm.nih.gov/pubmed/16469700","McGrath et al. 2006. Cell. 124(3):535-47.")</f>
        <v>McGrath et al. 2006. Cell. 124(3):535-47.</v>
      </c>
      <c r="K1643" s="9"/>
      <c r="L1643" s="9"/>
      <c r="M1643" s="3"/>
      <c r="N1643" s="3"/>
      <c r="O1643" s="3"/>
      <c r="P1643" s="3"/>
      <c r="Q1643" s="3"/>
      <c r="R1643" s="3"/>
      <c r="S1643" s="3"/>
      <c r="T1643" s="3"/>
      <c r="U1643" s="3"/>
      <c r="V1643" s="3"/>
      <c r="W1643" s="3"/>
      <c r="X1643" s="3"/>
      <c r="Y1643" s="3"/>
      <c r="Z1643" s="3"/>
    </row>
    <row r="1644" ht="30.0" customHeight="1">
      <c r="A1644" s="5" t="s">
        <v>5210</v>
      </c>
      <c r="B1644" s="5" t="s">
        <v>5211</v>
      </c>
      <c r="C1644" s="5" t="s">
        <v>5212</v>
      </c>
      <c r="D1644" s="6"/>
      <c r="E1644" s="5">
        <v>1648017.0</v>
      </c>
      <c r="F1644" s="5">
        <v>1649198.0</v>
      </c>
      <c r="G1644" s="5" t="s">
        <v>35</v>
      </c>
      <c r="H1644" s="5" t="s">
        <v>5213</v>
      </c>
      <c r="I1644" s="5" t="s">
        <v>5214</v>
      </c>
      <c r="J1644" s="8" t="str">
        <f>HYPERLINK("http://www.ncbi.nlm.nih.gov/pubmed/?term=bab1_1718","Roset et al. 2006. J Bacteriol. 188(14):5003-13")</f>
        <v>Roset et al. 2006. J Bacteriol. 188(14):5003-13</v>
      </c>
      <c r="K1644" s="9"/>
      <c r="L1644" s="9"/>
      <c r="M1644" s="3"/>
      <c r="N1644" s="3"/>
      <c r="O1644" s="3"/>
      <c r="P1644" s="3"/>
      <c r="Q1644" s="3"/>
      <c r="R1644" s="3"/>
      <c r="S1644" s="3"/>
      <c r="T1644" s="3"/>
      <c r="U1644" s="3"/>
      <c r="V1644" s="3"/>
      <c r="W1644" s="3"/>
      <c r="X1644" s="3"/>
      <c r="Y1644" s="3"/>
      <c r="Z1644" s="3"/>
    </row>
    <row r="1645" ht="30.0" customHeight="1">
      <c r="A1645" s="5" t="s">
        <v>5215</v>
      </c>
      <c r="B1645" s="5" t="s">
        <v>5215</v>
      </c>
      <c r="C1645" s="5" t="s">
        <v>5216</v>
      </c>
      <c r="D1645" s="6"/>
      <c r="E1645" s="5">
        <v>1649443.0</v>
      </c>
      <c r="F1645" s="5">
        <v>1650108.0</v>
      </c>
      <c r="G1645" s="5"/>
      <c r="H1645" s="5" t="s">
        <v>687</v>
      </c>
      <c r="I1645" s="5" t="s">
        <v>5217</v>
      </c>
      <c r="J1645" s="7" t="str">
        <f t="shared" ref="J1645:J1651" si="355">HYPERLINK("http://www.ncbi.nlm.nih.gov/pubmed/?term=16299333","Chain et al. 2005. Infect Immun. 73:8353-61")</f>
        <v>Chain et al. 2005. Infect Immun. 73:8353-61</v>
      </c>
      <c r="K1645" s="8" t="str">
        <f t="shared" ref="K1645:K1651" si="356">HYPERLINK("http://www.ncbi.nlm.nih.gov/nuccore/NC_007618","Brucella abortus 2308; accesion number NC_007618")</f>
        <v>Brucella abortus 2308; accesion number NC_007618</v>
      </c>
      <c r="L1645" s="3"/>
      <c r="M1645" s="3"/>
      <c r="N1645" s="3"/>
      <c r="O1645" s="3"/>
      <c r="P1645" s="3"/>
      <c r="Q1645" s="3"/>
      <c r="R1645" s="3"/>
      <c r="S1645" s="3"/>
      <c r="T1645" s="3"/>
      <c r="U1645" s="3"/>
      <c r="V1645" s="3"/>
      <c r="W1645" s="3"/>
      <c r="X1645" s="3"/>
      <c r="Y1645" s="3"/>
      <c r="Z1645" s="3"/>
    </row>
    <row r="1646" ht="30.0" customHeight="1">
      <c r="A1646" s="5" t="s">
        <v>5218</v>
      </c>
      <c r="B1646" s="5" t="s">
        <v>5218</v>
      </c>
      <c r="C1646" s="5" t="s">
        <v>5219</v>
      </c>
      <c r="D1646" s="6"/>
      <c r="E1646" s="5">
        <v>1650109.0</v>
      </c>
      <c r="F1646" s="5">
        <v>1651197.0</v>
      </c>
      <c r="G1646" s="5"/>
      <c r="H1646" s="5" t="s">
        <v>5220</v>
      </c>
      <c r="I1646" s="5" t="s">
        <v>5221</v>
      </c>
      <c r="J1646" s="7" t="str">
        <f t="shared" si="355"/>
        <v>Chain et al. 2005. Infect Immun. 73:8353-61</v>
      </c>
      <c r="K1646" s="8" t="str">
        <f t="shared" si="356"/>
        <v>Brucella abortus 2308; accesion number NC_007618</v>
      </c>
      <c r="L1646" s="3"/>
      <c r="M1646" s="3"/>
      <c r="N1646" s="3"/>
      <c r="O1646" s="3"/>
      <c r="P1646" s="3"/>
      <c r="Q1646" s="3"/>
      <c r="R1646" s="3"/>
      <c r="S1646" s="3"/>
      <c r="T1646" s="3"/>
      <c r="U1646" s="3"/>
      <c r="V1646" s="3"/>
      <c r="W1646" s="3"/>
      <c r="X1646" s="3"/>
      <c r="Y1646" s="3"/>
      <c r="Z1646" s="3"/>
    </row>
    <row r="1647" ht="30.0" customHeight="1">
      <c r="A1647" s="5" t="s">
        <v>5222</v>
      </c>
      <c r="B1647" s="5" t="s">
        <v>5222</v>
      </c>
      <c r="C1647" s="5" t="s">
        <v>5223</v>
      </c>
      <c r="D1647" s="6"/>
      <c r="E1647" s="5">
        <v>1651206.0</v>
      </c>
      <c r="F1647" s="5">
        <v>1651313.0</v>
      </c>
      <c r="G1647" s="5"/>
      <c r="H1647" s="5" t="s">
        <v>52</v>
      </c>
      <c r="I1647" s="5" t="s">
        <v>5224</v>
      </c>
      <c r="J1647" s="7" t="str">
        <f t="shared" si="355"/>
        <v>Chain et al. 2005. Infect Immun. 73:8353-61</v>
      </c>
      <c r="K1647" s="8" t="str">
        <f t="shared" si="356"/>
        <v>Brucella abortus 2308; accesion number NC_007618</v>
      </c>
      <c r="L1647" s="3"/>
      <c r="M1647" s="3"/>
      <c r="N1647" s="3"/>
      <c r="O1647" s="3"/>
      <c r="P1647" s="3"/>
      <c r="Q1647" s="3"/>
      <c r="R1647" s="3"/>
      <c r="S1647" s="3"/>
      <c r="T1647" s="3"/>
      <c r="U1647" s="3"/>
      <c r="V1647" s="3"/>
      <c r="W1647" s="3"/>
      <c r="X1647" s="3"/>
      <c r="Y1647" s="3"/>
      <c r="Z1647" s="3"/>
    </row>
    <row r="1648" ht="30.0" customHeight="1">
      <c r="A1648" s="5" t="s">
        <v>5225</v>
      </c>
      <c r="B1648" s="5" t="s">
        <v>5226</v>
      </c>
      <c r="C1648" s="5" t="s">
        <v>5227</v>
      </c>
      <c r="D1648" s="6"/>
      <c r="E1648" s="5">
        <v>1651462.0</v>
      </c>
      <c r="F1648" s="5">
        <v>1652022.0</v>
      </c>
      <c r="G1648" s="5"/>
      <c r="H1648" s="5" t="s">
        <v>5228</v>
      </c>
      <c r="I1648" s="5" t="s">
        <v>5229</v>
      </c>
      <c r="J1648" s="7" t="str">
        <f t="shared" si="355"/>
        <v>Chain et al. 2005. Infect Immun. 73:8353-61</v>
      </c>
      <c r="K1648" s="8" t="str">
        <f t="shared" si="356"/>
        <v>Brucella abortus 2308; accesion number NC_007618</v>
      </c>
      <c r="L1648" s="3"/>
      <c r="M1648" s="3"/>
      <c r="N1648" s="3"/>
      <c r="O1648" s="3"/>
      <c r="P1648" s="3"/>
      <c r="Q1648" s="3"/>
      <c r="R1648" s="3"/>
      <c r="S1648" s="3"/>
      <c r="T1648" s="3"/>
      <c r="U1648" s="3"/>
      <c r="V1648" s="3"/>
      <c r="W1648" s="3"/>
      <c r="X1648" s="3"/>
      <c r="Y1648" s="3"/>
      <c r="Z1648" s="3"/>
    </row>
    <row r="1649" ht="30.0" customHeight="1">
      <c r="A1649" s="5" t="s">
        <v>5230</v>
      </c>
      <c r="B1649" s="5" t="s">
        <v>5230</v>
      </c>
      <c r="C1649" s="5" t="s">
        <v>5231</v>
      </c>
      <c r="D1649" s="6"/>
      <c r="E1649" s="5">
        <v>1652208.0</v>
      </c>
      <c r="F1649" s="5">
        <v>1652999.0</v>
      </c>
      <c r="G1649" s="5"/>
      <c r="H1649" s="5" t="s">
        <v>636</v>
      </c>
      <c r="I1649" s="5"/>
      <c r="J1649" s="7" t="str">
        <f t="shared" si="355"/>
        <v>Chain et al. 2005. Infect Immun. 73:8353-61</v>
      </c>
      <c r="K1649" s="8" t="str">
        <f t="shared" si="356"/>
        <v>Brucella abortus 2308; accesion number NC_007618</v>
      </c>
      <c r="L1649" s="3"/>
      <c r="M1649" s="3"/>
      <c r="N1649" s="3"/>
      <c r="O1649" s="3"/>
      <c r="P1649" s="3"/>
      <c r="Q1649" s="3"/>
      <c r="R1649" s="3"/>
      <c r="S1649" s="3"/>
      <c r="T1649" s="3"/>
      <c r="U1649" s="3"/>
      <c r="V1649" s="3"/>
      <c r="W1649" s="3"/>
      <c r="X1649" s="3"/>
      <c r="Y1649" s="3"/>
      <c r="Z1649" s="3"/>
    </row>
    <row r="1650" ht="30.0" customHeight="1">
      <c r="A1650" s="5" t="s">
        <v>5232</v>
      </c>
      <c r="B1650" s="5" t="s">
        <v>5232</v>
      </c>
      <c r="C1650" s="5" t="s">
        <v>5233</v>
      </c>
      <c r="D1650" s="6"/>
      <c r="E1650" s="5">
        <v>1653004.0</v>
      </c>
      <c r="F1650" s="5">
        <v>1653114.0</v>
      </c>
      <c r="G1650" s="5"/>
      <c r="H1650" s="5" t="s">
        <v>52</v>
      </c>
      <c r="I1650" s="5" t="s">
        <v>5234</v>
      </c>
      <c r="J1650" s="7" t="str">
        <f t="shared" si="355"/>
        <v>Chain et al. 2005. Infect Immun. 73:8353-61</v>
      </c>
      <c r="K1650" s="8" t="str">
        <f t="shared" si="356"/>
        <v>Brucella abortus 2308; accesion number NC_007618</v>
      </c>
      <c r="L1650" s="3"/>
      <c r="M1650" s="3"/>
      <c r="N1650" s="3"/>
      <c r="O1650" s="3"/>
      <c r="P1650" s="3"/>
      <c r="Q1650" s="3"/>
      <c r="R1650" s="3"/>
      <c r="S1650" s="3"/>
      <c r="T1650" s="3"/>
      <c r="U1650" s="3"/>
      <c r="V1650" s="3"/>
      <c r="W1650" s="3"/>
      <c r="X1650" s="3"/>
      <c r="Y1650" s="3"/>
      <c r="Z1650" s="3"/>
    </row>
    <row r="1651" ht="30.0" customHeight="1">
      <c r="A1651" s="5" t="s">
        <v>5235</v>
      </c>
      <c r="B1651" s="5" t="s">
        <v>5235</v>
      </c>
      <c r="C1651" s="5" t="s">
        <v>5236</v>
      </c>
      <c r="D1651" s="6"/>
      <c r="E1651" s="5">
        <v>1653254.0</v>
      </c>
      <c r="F1651" s="5">
        <v>1654303.0</v>
      </c>
      <c r="G1651" s="5"/>
      <c r="H1651" s="5" t="s">
        <v>5237</v>
      </c>
      <c r="I1651" s="5"/>
      <c r="J1651" s="7" t="str">
        <f t="shared" si="355"/>
        <v>Chain et al. 2005. Infect Immun. 73:8353-61</v>
      </c>
      <c r="K1651" s="8" t="str">
        <f t="shared" si="356"/>
        <v>Brucella abortus 2308; accesion number NC_007618</v>
      </c>
      <c r="L1651" s="3"/>
      <c r="M1651" s="3"/>
      <c r="N1651" s="3"/>
      <c r="O1651" s="3"/>
      <c r="P1651" s="3"/>
      <c r="Q1651" s="3"/>
      <c r="R1651" s="3"/>
      <c r="S1651" s="3"/>
      <c r="T1651" s="3"/>
      <c r="U1651" s="3"/>
      <c r="V1651" s="3"/>
      <c r="W1651" s="3"/>
      <c r="X1651" s="3"/>
      <c r="Y1651" s="3"/>
      <c r="Z1651" s="3"/>
    </row>
    <row r="1652" ht="30.0" customHeight="1">
      <c r="A1652" s="5" t="s">
        <v>5238</v>
      </c>
      <c r="B1652" s="5" t="s">
        <v>5238</v>
      </c>
      <c r="C1652" s="5" t="s">
        <v>5239</v>
      </c>
      <c r="D1652" s="6"/>
      <c r="E1652" s="5">
        <v>1654310.0</v>
      </c>
      <c r="F1652" s="5">
        <v>1655341.0</v>
      </c>
      <c r="G1652" s="5"/>
      <c r="H1652" s="5" t="s">
        <v>5240</v>
      </c>
      <c r="I1652" s="5" t="s">
        <v>5241</v>
      </c>
      <c r="J1652" s="20" t="str">
        <f>HYPERLINK("http://journals.plos.org/plosntds/article?id=10.1371/journal.pntd.0000673#pntd-0000673-t001","Liang et al. PLoS Negl Trop Dis. 2010 May 4;4(5):e673.")</f>
        <v>Liang et al. PLoS Negl Trop Dis. 2010 May 4;4(5):e673.</v>
      </c>
      <c r="K1652" s="13"/>
      <c r="L1652" s="3"/>
      <c r="M1652" s="3"/>
      <c r="N1652" s="3"/>
      <c r="O1652" s="3"/>
      <c r="P1652" s="3"/>
      <c r="Q1652" s="3"/>
      <c r="R1652" s="3"/>
      <c r="S1652" s="3"/>
      <c r="T1652" s="3"/>
      <c r="U1652" s="3"/>
      <c r="V1652" s="3"/>
      <c r="W1652" s="3"/>
      <c r="X1652" s="3"/>
      <c r="Y1652" s="3"/>
      <c r="Z1652" s="3"/>
    </row>
    <row r="1653" ht="30.0" customHeight="1">
      <c r="A1653" s="5" t="s">
        <v>5242</v>
      </c>
      <c r="B1653" s="5" t="s">
        <v>5242</v>
      </c>
      <c r="C1653" s="5" t="s">
        <v>5243</v>
      </c>
      <c r="D1653" s="6"/>
      <c r="E1653" s="5">
        <v>1655375.0</v>
      </c>
      <c r="F1653" s="5">
        <v>1657174.0</v>
      </c>
      <c r="G1653" s="5" t="s">
        <v>35</v>
      </c>
      <c r="H1653" s="5" t="s">
        <v>4772</v>
      </c>
      <c r="I1653" s="5"/>
      <c r="J1653" s="7" t="str">
        <f t="shared" ref="J1653:J1655" si="357">HYPERLINK("http://www.ncbi.nlm.nih.gov/pubmed/?term=16299333","Chain et al. 2005. Infect Immun. 73:8353-61")</f>
        <v>Chain et al. 2005. Infect Immun. 73:8353-61</v>
      </c>
      <c r="K1653" s="8" t="str">
        <f t="shared" ref="K1653:K1655" si="358">HYPERLINK("http://www.ncbi.nlm.nih.gov/nuccore/NC_007618","Brucella abortus 2308; accesion number NC_007618")</f>
        <v>Brucella abortus 2308; accesion number NC_007618</v>
      </c>
      <c r="L1653" s="3"/>
      <c r="M1653" s="3"/>
      <c r="N1653" s="3"/>
      <c r="O1653" s="3"/>
      <c r="P1653" s="3"/>
      <c r="Q1653" s="3"/>
      <c r="R1653" s="3"/>
      <c r="S1653" s="3"/>
      <c r="T1653" s="3"/>
      <c r="U1653" s="3"/>
      <c r="V1653" s="3"/>
      <c r="W1653" s="3"/>
      <c r="X1653" s="3"/>
      <c r="Y1653" s="3"/>
      <c r="Z1653" s="3"/>
    </row>
    <row r="1654" ht="30.0" customHeight="1">
      <c r="A1654" s="5" t="s">
        <v>5244</v>
      </c>
      <c r="B1654" s="5" t="s">
        <v>5245</v>
      </c>
      <c r="C1654" s="5" t="s">
        <v>5246</v>
      </c>
      <c r="D1654" s="6"/>
      <c r="E1654" s="5">
        <v>1657490.0</v>
      </c>
      <c r="F1654" s="5">
        <v>1657711.0</v>
      </c>
      <c r="G1654" s="5"/>
      <c r="H1654" s="5" t="s">
        <v>5247</v>
      </c>
      <c r="I1654" s="5" t="s">
        <v>5248</v>
      </c>
      <c r="J1654" s="7" t="str">
        <f t="shared" si="357"/>
        <v>Chain et al. 2005. Infect Immun. 73:8353-61</v>
      </c>
      <c r="K1654" s="8" t="str">
        <f t="shared" si="358"/>
        <v>Brucella abortus 2308; accesion number NC_007618</v>
      </c>
      <c r="L1654" s="3"/>
      <c r="M1654" s="3"/>
      <c r="N1654" s="3"/>
      <c r="O1654" s="3"/>
      <c r="P1654" s="3"/>
      <c r="Q1654" s="3"/>
      <c r="R1654" s="3"/>
      <c r="S1654" s="3"/>
      <c r="T1654" s="3"/>
      <c r="U1654" s="3"/>
      <c r="V1654" s="3"/>
      <c r="W1654" s="3"/>
      <c r="X1654" s="3"/>
      <c r="Y1654" s="3"/>
      <c r="Z1654" s="3"/>
    </row>
    <row r="1655" ht="30.0" customHeight="1">
      <c r="A1655" s="5" t="s">
        <v>5249</v>
      </c>
      <c r="B1655" s="5" t="s">
        <v>5249</v>
      </c>
      <c r="C1655" s="5" t="s">
        <v>5250</v>
      </c>
      <c r="D1655" s="6"/>
      <c r="E1655" s="5">
        <v>1657939.0</v>
      </c>
      <c r="F1655" s="5">
        <v>1658685.0</v>
      </c>
      <c r="G1655" s="5" t="s">
        <v>35</v>
      </c>
      <c r="H1655" s="5" t="s">
        <v>1927</v>
      </c>
      <c r="I1655" s="5"/>
      <c r="J1655" s="7" t="str">
        <f t="shared" si="357"/>
        <v>Chain et al. 2005. Infect Immun. 73:8353-61</v>
      </c>
      <c r="K1655" s="8" t="str">
        <f t="shared" si="358"/>
        <v>Brucella abortus 2308; accesion number NC_007618</v>
      </c>
      <c r="L1655" s="3"/>
      <c r="M1655" s="3"/>
      <c r="N1655" s="3"/>
      <c r="O1655" s="3"/>
      <c r="P1655" s="3"/>
      <c r="Q1655" s="3"/>
      <c r="R1655" s="3"/>
      <c r="S1655" s="3"/>
      <c r="T1655" s="3"/>
      <c r="U1655" s="3"/>
      <c r="V1655" s="3"/>
      <c r="W1655" s="3"/>
      <c r="X1655" s="3"/>
      <c r="Y1655" s="3"/>
      <c r="Z1655" s="3"/>
    </row>
    <row r="1656" ht="30.0" customHeight="1">
      <c r="A1656" s="5" t="s">
        <v>5251</v>
      </c>
      <c r="B1656" s="5" t="s">
        <v>5252</v>
      </c>
      <c r="C1656" s="5" t="s">
        <v>5253</v>
      </c>
      <c r="D1656" s="6"/>
      <c r="E1656" s="5">
        <v>1658906.0</v>
      </c>
      <c r="F1656" s="5">
        <v>1659598.0</v>
      </c>
      <c r="G1656" s="5"/>
      <c r="H1656" s="5" t="s">
        <v>3410</v>
      </c>
      <c r="I1656" s="5"/>
      <c r="J1656" s="13" t="s">
        <v>208</v>
      </c>
      <c r="K1656" s="9"/>
      <c r="L1656" s="3"/>
      <c r="M1656" s="3"/>
      <c r="N1656" s="3"/>
      <c r="O1656" s="3"/>
      <c r="P1656" s="3"/>
      <c r="Q1656" s="3"/>
      <c r="R1656" s="3"/>
      <c r="S1656" s="3"/>
      <c r="T1656" s="3"/>
      <c r="U1656" s="3"/>
      <c r="V1656" s="3"/>
      <c r="W1656" s="3"/>
      <c r="X1656" s="3"/>
      <c r="Y1656" s="3"/>
      <c r="Z1656" s="3"/>
    </row>
    <row r="1657" ht="30.0" customHeight="1">
      <c r="A1657" s="5" t="s">
        <v>5254</v>
      </c>
      <c r="B1657" s="5" t="s">
        <v>5255</v>
      </c>
      <c r="C1657" s="5" t="s">
        <v>5256</v>
      </c>
      <c r="D1657" s="6"/>
      <c r="E1657" s="5">
        <v>1659760.0</v>
      </c>
      <c r="F1657" s="5">
        <v>1660335.0</v>
      </c>
      <c r="G1657" s="5"/>
      <c r="H1657" s="5" t="s">
        <v>1664</v>
      </c>
      <c r="I1657" s="5"/>
      <c r="J1657" s="7" t="str">
        <f t="shared" ref="J1657:J1663" si="359">HYPERLINK("http://www.ncbi.nlm.nih.gov/pubmed/?term=16299333","Chain et al. 2005. Infect Immun. 73:8353-61")</f>
        <v>Chain et al. 2005. Infect Immun. 73:8353-61</v>
      </c>
      <c r="K1657" s="8" t="str">
        <f t="shared" ref="K1657:K1663" si="360">HYPERLINK("http://www.ncbi.nlm.nih.gov/nuccore/NC_007618","Brucella abortus 2308; accesion number NC_007618")</f>
        <v>Brucella abortus 2308; accesion number NC_007618</v>
      </c>
      <c r="L1657" s="3"/>
      <c r="M1657" s="3"/>
      <c r="N1657" s="3"/>
      <c r="O1657" s="3"/>
      <c r="P1657" s="3"/>
      <c r="Q1657" s="3"/>
      <c r="R1657" s="3"/>
      <c r="S1657" s="3"/>
      <c r="T1657" s="3"/>
      <c r="U1657" s="3"/>
      <c r="V1657" s="3"/>
      <c r="W1657" s="3"/>
      <c r="X1657" s="3"/>
      <c r="Y1657" s="3"/>
      <c r="Z1657" s="3"/>
    </row>
    <row r="1658" ht="30.0" customHeight="1">
      <c r="A1658" s="5" t="s">
        <v>5257</v>
      </c>
      <c r="B1658" s="5" t="s">
        <v>5257</v>
      </c>
      <c r="C1658" s="5" t="s">
        <v>5258</v>
      </c>
      <c r="D1658" s="6"/>
      <c r="E1658" s="5">
        <v>1660346.0</v>
      </c>
      <c r="F1658" s="5">
        <v>1660774.0</v>
      </c>
      <c r="G1658" s="5"/>
      <c r="H1658" s="5" t="s">
        <v>5259</v>
      </c>
      <c r="I1658" s="5"/>
      <c r="J1658" s="7" t="str">
        <f t="shared" si="359"/>
        <v>Chain et al. 2005. Infect Immun. 73:8353-61</v>
      </c>
      <c r="K1658" s="8" t="str">
        <f t="shared" si="360"/>
        <v>Brucella abortus 2308; accesion number NC_007618</v>
      </c>
      <c r="L1658" s="3"/>
      <c r="M1658" s="3"/>
      <c r="N1658" s="3"/>
      <c r="O1658" s="3"/>
      <c r="P1658" s="3"/>
      <c r="Q1658" s="3"/>
      <c r="R1658" s="3"/>
      <c r="S1658" s="3"/>
      <c r="T1658" s="3"/>
      <c r="U1658" s="3"/>
      <c r="V1658" s="3"/>
      <c r="W1658" s="3"/>
      <c r="X1658" s="3"/>
      <c r="Y1658" s="3"/>
      <c r="Z1658" s="3"/>
    </row>
    <row r="1659" ht="30.0" customHeight="1">
      <c r="A1659" s="5" t="s">
        <v>5260</v>
      </c>
      <c r="B1659" s="5" t="s">
        <v>5260</v>
      </c>
      <c r="C1659" s="5" t="s">
        <v>5261</v>
      </c>
      <c r="D1659" s="6"/>
      <c r="E1659" s="5">
        <v>1660787.0</v>
      </c>
      <c r="F1659" s="5">
        <v>1661530.0</v>
      </c>
      <c r="G1659" s="5" t="s">
        <v>35</v>
      </c>
      <c r="H1659" s="5" t="s">
        <v>5262</v>
      </c>
      <c r="I1659" s="5"/>
      <c r="J1659" s="7" t="str">
        <f t="shared" si="359"/>
        <v>Chain et al. 2005. Infect Immun. 73:8353-61</v>
      </c>
      <c r="K1659" s="8" t="str">
        <f t="shared" si="360"/>
        <v>Brucella abortus 2308; accesion number NC_007618</v>
      </c>
      <c r="L1659" s="3"/>
      <c r="M1659" s="3"/>
      <c r="N1659" s="3"/>
      <c r="O1659" s="3"/>
      <c r="P1659" s="3"/>
      <c r="Q1659" s="3"/>
      <c r="R1659" s="3"/>
      <c r="S1659" s="3"/>
      <c r="T1659" s="3"/>
      <c r="U1659" s="3"/>
      <c r="V1659" s="3"/>
      <c r="W1659" s="3"/>
      <c r="X1659" s="3"/>
      <c r="Y1659" s="3"/>
      <c r="Z1659" s="3"/>
    </row>
    <row r="1660" ht="30.0" customHeight="1">
      <c r="A1660" s="5" t="s">
        <v>5263</v>
      </c>
      <c r="B1660" s="5" t="s">
        <v>5263</v>
      </c>
      <c r="C1660" s="5" t="s">
        <v>5264</v>
      </c>
      <c r="D1660" s="6"/>
      <c r="E1660" s="5">
        <v>1661741.0</v>
      </c>
      <c r="F1660" s="5">
        <v>1662565.0</v>
      </c>
      <c r="G1660" s="5" t="s">
        <v>35</v>
      </c>
      <c r="H1660" s="5" t="s">
        <v>5265</v>
      </c>
      <c r="I1660" s="5"/>
      <c r="J1660" s="7" t="str">
        <f t="shared" si="359"/>
        <v>Chain et al. 2005. Infect Immun. 73:8353-61</v>
      </c>
      <c r="K1660" s="8" t="str">
        <f t="shared" si="360"/>
        <v>Brucella abortus 2308; accesion number NC_007618</v>
      </c>
      <c r="L1660" s="3"/>
      <c r="M1660" s="3"/>
      <c r="N1660" s="3"/>
      <c r="O1660" s="3"/>
      <c r="P1660" s="3"/>
      <c r="Q1660" s="3"/>
      <c r="R1660" s="3"/>
      <c r="S1660" s="3"/>
      <c r="T1660" s="3"/>
      <c r="U1660" s="3"/>
      <c r="V1660" s="3"/>
      <c r="W1660" s="3"/>
      <c r="X1660" s="3"/>
      <c r="Y1660" s="3"/>
      <c r="Z1660" s="3"/>
    </row>
    <row r="1661" ht="30.0" customHeight="1">
      <c r="A1661" s="5" t="s">
        <v>5266</v>
      </c>
      <c r="B1661" s="5" t="s">
        <v>5266</v>
      </c>
      <c r="C1661" s="5" t="s">
        <v>5267</v>
      </c>
      <c r="D1661" s="6"/>
      <c r="E1661" s="5">
        <v>1662674.0</v>
      </c>
      <c r="F1661" s="5">
        <v>1663270.0</v>
      </c>
      <c r="G1661" s="5" t="s">
        <v>35</v>
      </c>
      <c r="H1661" s="5" t="s">
        <v>5268</v>
      </c>
      <c r="I1661" s="5"/>
      <c r="J1661" s="7" t="str">
        <f t="shared" si="359"/>
        <v>Chain et al. 2005. Infect Immun. 73:8353-61</v>
      </c>
      <c r="K1661" s="8" t="str">
        <f t="shared" si="360"/>
        <v>Brucella abortus 2308; accesion number NC_007618</v>
      </c>
      <c r="L1661" s="3"/>
      <c r="M1661" s="3"/>
      <c r="N1661" s="3"/>
      <c r="O1661" s="3"/>
      <c r="P1661" s="3"/>
      <c r="Q1661" s="3"/>
      <c r="R1661" s="3"/>
      <c r="S1661" s="3"/>
      <c r="T1661" s="3"/>
      <c r="U1661" s="3"/>
      <c r="V1661" s="3"/>
      <c r="W1661" s="3"/>
      <c r="X1661" s="3"/>
      <c r="Y1661" s="3"/>
      <c r="Z1661" s="3"/>
    </row>
    <row r="1662" ht="30.0" customHeight="1">
      <c r="A1662" s="5" t="s">
        <v>5269</v>
      </c>
      <c r="B1662" s="5" t="s">
        <v>5269</v>
      </c>
      <c r="C1662" s="5" t="s">
        <v>5270</v>
      </c>
      <c r="D1662" s="6"/>
      <c r="E1662" s="5">
        <v>1663294.0</v>
      </c>
      <c r="F1662" s="5">
        <v>1663524.0</v>
      </c>
      <c r="G1662" s="5" t="s">
        <v>35</v>
      </c>
      <c r="H1662" s="5" t="s">
        <v>52</v>
      </c>
      <c r="I1662" s="5"/>
      <c r="J1662" s="7" t="str">
        <f t="shared" si="359"/>
        <v>Chain et al. 2005. Infect Immun. 73:8353-61</v>
      </c>
      <c r="K1662" s="8" t="str">
        <f t="shared" si="360"/>
        <v>Brucella abortus 2308; accesion number NC_007618</v>
      </c>
      <c r="L1662" s="3"/>
      <c r="M1662" s="3"/>
      <c r="N1662" s="3"/>
      <c r="O1662" s="3"/>
      <c r="P1662" s="3"/>
      <c r="Q1662" s="3"/>
      <c r="R1662" s="3"/>
      <c r="S1662" s="3"/>
      <c r="T1662" s="3"/>
      <c r="U1662" s="3"/>
      <c r="V1662" s="3"/>
      <c r="W1662" s="3"/>
      <c r="X1662" s="3"/>
      <c r="Y1662" s="3"/>
      <c r="Z1662" s="3"/>
    </row>
    <row r="1663" ht="30.0" customHeight="1">
      <c r="A1663" s="5" t="s">
        <v>5271</v>
      </c>
      <c r="B1663" s="5" t="s">
        <v>5271</v>
      </c>
      <c r="C1663" s="5" t="s">
        <v>5272</v>
      </c>
      <c r="D1663" s="6"/>
      <c r="E1663" s="5">
        <v>1663658.0</v>
      </c>
      <c r="F1663" s="5">
        <v>1664023.0</v>
      </c>
      <c r="G1663" s="5" t="s">
        <v>35</v>
      </c>
      <c r="H1663" s="5" t="s">
        <v>5273</v>
      </c>
      <c r="I1663" s="5"/>
      <c r="J1663" s="7" t="str">
        <f t="shared" si="359"/>
        <v>Chain et al. 2005. Infect Immun. 73:8353-61</v>
      </c>
      <c r="K1663" s="8" t="str">
        <f t="shared" si="360"/>
        <v>Brucella abortus 2308; accesion number NC_007618</v>
      </c>
      <c r="L1663" s="3"/>
      <c r="M1663" s="3"/>
      <c r="N1663" s="3"/>
      <c r="O1663" s="3"/>
      <c r="P1663" s="3"/>
      <c r="Q1663" s="3"/>
      <c r="R1663" s="3"/>
      <c r="S1663" s="3"/>
      <c r="T1663" s="3"/>
      <c r="U1663" s="3"/>
      <c r="V1663" s="3"/>
      <c r="W1663" s="3"/>
      <c r="X1663" s="3"/>
      <c r="Y1663" s="3"/>
      <c r="Z1663" s="3"/>
    </row>
    <row r="1664" ht="30.0" customHeight="1">
      <c r="A1664" s="5" t="s">
        <v>5274</v>
      </c>
      <c r="B1664" s="5" t="s">
        <v>5274</v>
      </c>
      <c r="C1664" s="5" t="s">
        <v>5275</v>
      </c>
      <c r="D1664" s="6"/>
      <c r="E1664" s="5">
        <v>1664033.0</v>
      </c>
      <c r="F1664" s="5">
        <v>1664305.0</v>
      </c>
      <c r="G1664" s="5" t="s">
        <v>35</v>
      </c>
      <c r="H1664" s="5" t="s">
        <v>52</v>
      </c>
      <c r="I1664" s="5"/>
      <c r="J1664" s="8" t="str">
        <f>HYPERLINK("http://www.ncbi.nlm.nih.gov/pubmed/?term=20462421","Lamontagne et al. 2010. BMC Genomics. 11:300")</f>
        <v>Lamontagne et al. 2010. BMC Genomics. 11:300</v>
      </c>
      <c r="K1664" s="9"/>
      <c r="L1664" s="3"/>
      <c r="M1664" s="3"/>
      <c r="N1664" s="3"/>
      <c r="O1664" s="3"/>
      <c r="P1664" s="3"/>
      <c r="Q1664" s="3"/>
      <c r="R1664" s="3"/>
      <c r="S1664" s="3"/>
      <c r="T1664" s="3"/>
      <c r="U1664" s="3"/>
      <c r="V1664" s="3"/>
      <c r="W1664" s="3"/>
      <c r="X1664" s="3"/>
      <c r="Y1664" s="3"/>
      <c r="Z1664" s="3"/>
    </row>
    <row r="1665" ht="30.0" customHeight="1">
      <c r="A1665" s="5" t="s">
        <v>5276</v>
      </c>
      <c r="B1665" s="5" t="s">
        <v>5276</v>
      </c>
      <c r="C1665" s="5" t="s">
        <v>5277</v>
      </c>
      <c r="D1665" s="6"/>
      <c r="E1665" s="5">
        <v>1664448.0</v>
      </c>
      <c r="F1665" s="5">
        <v>1664543.0</v>
      </c>
      <c r="G1665" s="5" t="s">
        <v>35</v>
      </c>
      <c r="H1665" s="5" t="s">
        <v>52</v>
      </c>
      <c r="I1665" s="5"/>
      <c r="J1665" s="7" t="str">
        <f t="shared" ref="J1665:J1672" si="361">HYPERLINK("http://www.ncbi.nlm.nih.gov/pubmed/?term=16299333","Chain et al. 2005. Infect Immun. 73:8353-61")</f>
        <v>Chain et al. 2005. Infect Immun. 73:8353-61</v>
      </c>
      <c r="K1665" s="8" t="str">
        <f t="shared" ref="K1665:K1672" si="362">HYPERLINK("http://www.ncbi.nlm.nih.gov/nuccore/NC_007618","Brucella abortus 2308; accesion number NC_007618")</f>
        <v>Brucella abortus 2308; accesion number NC_007618</v>
      </c>
      <c r="L1665" s="3"/>
      <c r="M1665" s="3"/>
      <c r="N1665" s="3"/>
      <c r="O1665" s="3"/>
      <c r="P1665" s="3"/>
      <c r="Q1665" s="3"/>
      <c r="R1665" s="3"/>
      <c r="S1665" s="3"/>
      <c r="T1665" s="3"/>
      <c r="U1665" s="3"/>
      <c r="V1665" s="3"/>
      <c r="W1665" s="3"/>
      <c r="X1665" s="3"/>
      <c r="Y1665" s="3"/>
      <c r="Z1665" s="3"/>
    </row>
    <row r="1666" ht="30.0" customHeight="1">
      <c r="A1666" s="5" t="s">
        <v>5278</v>
      </c>
      <c r="B1666" s="5" t="s">
        <v>5279</v>
      </c>
      <c r="C1666" s="5" t="s">
        <v>5280</v>
      </c>
      <c r="D1666" s="6"/>
      <c r="E1666" s="5">
        <v>1664722.0</v>
      </c>
      <c r="F1666" s="5">
        <v>1666713.0</v>
      </c>
      <c r="G1666" s="5"/>
      <c r="H1666" s="5" t="s">
        <v>5281</v>
      </c>
      <c r="I1666" s="5" t="s">
        <v>5282</v>
      </c>
      <c r="J1666" s="7" t="str">
        <f t="shared" si="361"/>
        <v>Chain et al. 2005. Infect Immun. 73:8353-61</v>
      </c>
      <c r="K1666" s="8" t="str">
        <f t="shared" si="362"/>
        <v>Brucella abortus 2308; accesion number NC_007618</v>
      </c>
      <c r="L1666" s="3"/>
      <c r="M1666" s="3"/>
      <c r="N1666" s="3"/>
      <c r="O1666" s="3"/>
      <c r="P1666" s="3"/>
      <c r="Q1666" s="3"/>
      <c r="R1666" s="3"/>
      <c r="S1666" s="3"/>
      <c r="T1666" s="3"/>
      <c r="U1666" s="3"/>
      <c r="V1666" s="3"/>
      <c r="W1666" s="3"/>
      <c r="X1666" s="3"/>
      <c r="Y1666" s="3"/>
      <c r="Z1666" s="3"/>
    </row>
    <row r="1667" ht="30.0" customHeight="1">
      <c r="A1667" s="5" t="s">
        <v>5283</v>
      </c>
      <c r="B1667" s="5" t="s">
        <v>5284</v>
      </c>
      <c r="C1667" s="5" t="s">
        <v>5285</v>
      </c>
      <c r="D1667" s="6"/>
      <c r="E1667" s="5">
        <v>1666854.0</v>
      </c>
      <c r="F1667" s="5">
        <v>1667861.0</v>
      </c>
      <c r="G1667" s="5"/>
      <c r="H1667" s="5" t="s">
        <v>5286</v>
      </c>
      <c r="I1667" s="5"/>
      <c r="J1667" s="7" t="str">
        <f t="shared" si="361"/>
        <v>Chain et al. 2005. Infect Immun. 73:8353-61</v>
      </c>
      <c r="K1667" s="8" t="str">
        <f t="shared" si="362"/>
        <v>Brucella abortus 2308; accesion number NC_007618</v>
      </c>
      <c r="L1667" s="3"/>
      <c r="M1667" s="3"/>
      <c r="N1667" s="3"/>
      <c r="O1667" s="3"/>
      <c r="P1667" s="3"/>
      <c r="Q1667" s="3"/>
      <c r="R1667" s="3"/>
      <c r="S1667" s="3"/>
      <c r="T1667" s="3"/>
      <c r="U1667" s="3"/>
      <c r="V1667" s="3"/>
      <c r="W1667" s="3"/>
      <c r="X1667" s="3"/>
      <c r="Y1667" s="3"/>
      <c r="Z1667" s="3"/>
    </row>
    <row r="1668" ht="30.0" customHeight="1">
      <c r="A1668" s="5" t="s">
        <v>5287</v>
      </c>
      <c r="B1668" s="5" t="s">
        <v>5288</v>
      </c>
      <c r="C1668" s="5" t="s">
        <v>5289</v>
      </c>
      <c r="D1668" s="6"/>
      <c r="E1668" s="5">
        <v>1667932.0</v>
      </c>
      <c r="F1668" s="5">
        <v>1669119.0</v>
      </c>
      <c r="G1668" s="5"/>
      <c r="H1668" s="5" t="s">
        <v>5290</v>
      </c>
      <c r="I1668" s="5" t="s">
        <v>5291</v>
      </c>
      <c r="J1668" s="7" t="str">
        <f t="shared" si="361"/>
        <v>Chain et al. 2005. Infect Immun. 73:8353-61</v>
      </c>
      <c r="K1668" s="8" t="str">
        <f t="shared" si="362"/>
        <v>Brucella abortus 2308; accesion number NC_007618</v>
      </c>
      <c r="L1668" s="3"/>
      <c r="M1668" s="3"/>
      <c r="N1668" s="3"/>
      <c r="O1668" s="3"/>
      <c r="P1668" s="3"/>
      <c r="Q1668" s="3"/>
      <c r="R1668" s="3"/>
      <c r="S1668" s="3"/>
      <c r="T1668" s="3"/>
      <c r="U1668" s="3"/>
      <c r="V1668" s="3"/>
      <c r="W1668" s="3"/>
      <c r="X1668" s="3"/>
      <c r="Y1668" s="3"/>
      <c r="Z1668" s="3"/>
    </row>
    <row r="1669" ht="30.0" customHeight="1">
      <c r="A1669" s="5" t="s">
        <v>5292</v>
      </c>
      <c r="B1669" s="5" t="s">
        <v>5292</v>
      </c>
      <c r="C1669" s="5" t="s">
        <v>5293</v>
      </c>
      <c r="D1669" s="6"/>
      <c r="E1669" s="5">
        <v>1669410.0</v>
      </c>
      <c r="F1669" s="5">
        <v>1669574.0</v>
      </c>
      <c r="G1669" s="5" t="s">
        <v>35</v>
      </c>
      <c r="H1669" s="5" t="s">
        <v>52</v>
      </c>
      <c r="I1669" s="5"/>
      <c r="J1669" s="7" t="str">
        <f t="shared" si="361"/>
        <v>Chain et al. 2005. Infect Immun. 73:8353-61</v>
      </c>
      <c r="K1669" s="8" t="str">
        <f t="shared" si="362"/>
        <v>Brucella abortus 2308; accesion number NC_007618</v>
      </c>
      <c r="L1669" s="3"/>
      <c r="M1669" s="3"/>
      <c r="N1669" s="3"/>
      <c r="O1669" s="3"/>
      <c r="P1669" s="3"/>
      <c r="Q1669" s="3"/>
      <c r="R1669" s="3"/>
      <c r="S1669" s="3"/>
      <c r="T1669" s="3"/>
      <c r="U1669" s="3"/>
      <c r="V1669" s="3"/>
      <c r="W1669" s="3"/>
      <c r="X1669" s="3"/>
      <c r="Y1669" s="3"/>
      <c r="Z1669" s="3"/>
    </row>
    <row r="1670" ht="30.0" customHeight="1">
      <c r="A1670" s="5" t="s">
        <v>5294</v>
      </c>
      <c r="B1670" s="5" t="s">
        <v>5294</v>
      </c>
      <c r="C1670" s="5" t="s">
        <v>5295</v>
      </c>
      <c r="D1670" s="6"/>
      <c r="E1670" s="5">
        <v>1669848.0</v>
      </c>
      <c r="F1670" s="5">
        <v>1671758.0</v>
      </c>
      <c r="G1670" s="5"/>
      <c r="H1670" s="5" t="s">
        <v>5296</v>
      </c>
      <c r="I1670" s="5"/>
      <c r="J1670" s="7" t="str">
        <f t="shared" si="361"/>
        <v>Chain et al. 2005. Infect Immun. 73:8353-61</v>
      </c>
      <c r="K1670" s="8" t="str">
        <f t="shared" si="362"/>
        <v>Brucella abortus 2308; accesion number NC_007618</v>
      </c>
      <c r="L1670" s="3"/>
      <c r="M1670" s="3"/>
      <c r="N1670" s="3"/>
      <c r="O1670" s="3"/>
      <c r="P1670" s="3"/>
      <c r="Q1670" s="3"/>
      <c r="R1670" s="3"/>
      <c r="S1670" s="3"/>
      <c r="T1670" s="3"/>
      <c r="U1670" s="3"/>
      <c r="V1670" s="3"/>
      <c r="W1670" s="3"/>
      <c r="X1670" s="3"/>
      <c r="Y1670" s="3"/>
      <c r="Z1670" s="3"/>
    </row>
    <row r="1671" ht="30.0" customHeight="1">
      <c r="A1671" s="5" t="s">
        <v>5297</v>
      </c>
      <c r="B1671" s="5" t="s">
        <v>5297</v>
      </c>
      <c r="C1671" s="5" t="s">
        <v>5298</v>
      </c>
      <c r="D1671" s="6"/>
      <c r="E1671" s="5">
        <v>1671688.0</v>
      </c>
      <c r="F1671" s="5">
        <v>1671996.0</v>
      </c>
      <c r="G1671" s="5"/>
      <c r="H1671" s="5" t="s">
        <v>5299</v>
      </c>
      <c r="I1671" s="5"/>
      <c r="J1671" s="7" t="str">
        <f t="shared" si="361"/>
        <v>Chain et al. 2005. Infect Immun. 73:8353-61</v>
      </c>
      <c r="K1671" s="8" t="str">
        <f t="shared" si="362"/>
        <v>Brucella abortus 2308; accesion number NC_007618</v>
      </c>
      <c r="L1671" s="3"/>
      <c r="M1671" s="3"/>
      <c r="N1671" s="3"/>
      <c r="O1671" s="3"/>
      <c r="P1671" s="3"/>
      <c r="Q1671" s="3"/>
      <c r="R1671" s="3"/>
      <c r="S1671" s="3"/>
      <c r="T1671" s="3"/>
      <c r="U1671" s="3"/>
      <c r="V1671" s="3"/>
      <c r="W1671" s="3"/>
      <c r="X1671" s="3"/>
      <c r="Y1671" s="3"/>
      <c r="Z1671" s="3"/>
    </row>
    <row r="1672" ht="30.0" customHeight="1">
      <c r="A1672" s="5" t="s">
        <v>5300</v>
      </c>
      <c r="B1672" s="5" t="s">
        <v>5300</v>
      </c>
      <c r="C1672" s="5" t="s">
        <v>5301</v>
      </c>
      <c r="D1672" s="6"/>
      <c r="E1672" s="5">
        <v>1672091.0</v>
      </c>
      <c r="F1672" s="5">
        <v>1672327.0</v>
      </c>
      <c r="G1672" s="5"/>
      <c r="H1672" s="5" t="s">
        <v>52</v>
      </c>
      <c r="I1672" s="5"/>
      <c r="J1672" s="7" t="str">
        <f t="shared" si="361"/>
        <v>Chain et al. 2005. Infect Immun. 73:8353-61</v>
      </c>
      <c r="K1672" s="8" t="str">
        <f t="shared" si="362"/>
        <v>Brucella abortus 2308; accesion number NC_007618</v>
      </c>
      <c r="L1672" s="3"/>
      <c r="M1672" s="3"/>
      <c r="N1672" s="3"/>
      <c r="O1672" s="3"/>
      <c r="P1672" s="3"/>
      <c r="Q1672" s="3"/>
      <c r="R1672" s="3"/>
      <c r="S1672" s="3"/>
      <c r="T1672" s="3"/>
      <c r="U1672" s="3"/>
      <c r="V1672" s="3"/>
      <c r="W1672" s="3"/>
      <c r="X1672" s="3"/>
      <c r="Y1672" s="3"/>
      <c r="Z1672" s="3"/>
    </row>
    <row r="1673" ht="30.0" customHeight="1">
      <c r="A1673" s="5" t="s">
        <v>5302</v>
      </c>
      <c r="B1673" s="5" t="s">
        <v>5303</v>
      </c>
      <c r="C1673" s="5" t="s">
        <v>5304</v>
      </c>
      <c r="D1673" s="6"/>
      <c r="E1673" s="5">
        <v>1672334.0</v>
      </c>
      <c r="F1673" s="5">
        <v>1673035.0</v>
      </c>
      <c r="G1673" s="5"/>
      <c r="H1673" s="5" t="s">
        <v>5305</v>
      </c>
      <c r="I1673" s="5"/>
      <c r="J1673" s="13" t="s">
        <v>208</v>
      </c>
      <c r="K1673" s="3"/>
      <c r="L1673" s="3"/>
      <c r="M1673" s="3"/>
      <c r="N1673" s="3"/>
      <c r="O1673" s="3"/>
      <c r="P1673" s="3"/>
      <c r="Q1673" s="3"/>
      <c r="R1673" s="3"/>
      <c r="S1673" s="3"/>
      <c r="T1673" s="3"/>
      <c r="U1673" s="3"/>
      <c r="V1673" s="3"/>
      <c r="W1673" s="3"/>
      <c r="X1673" s="3"/>
      <c r="Y1673" s="3"/>
      <c r="Z1673" s="3"/>
    </row>
    <row r="1674" ht="30.0" customHeight="1">
      <c r="A1674" s="5" t="s">
        <v>5306</v>
      </c>
      <c r="B1674" s="5" t="s">
        <v>5306</v>
      </c>
      <c r="C1674" s="5" t="s">
        <v>5307</v>
      </c>
      <c r="D1674" s="6"/>
      <c r="E1674" s="5">
        <v>1673438.0</v>
      </c>
      <c r="F1674" s="5">
        <v>1673845.0</v>
      </c>
      <c r="G1674" s="5"/>
      <c r="H1674" s="5" t="s">
        <v>2500</v>
      </c>
      <c r="I1674" s="5"/>
      <c r="J1674" s="7" t="str">
        <f>HYPERLINK("http://www.ncbi.nlm.nih.gov/pubmed/?term=16299333","Chain et al. 2005. Infect Immun. 73:8353-61")</f>
        <v>Chain et al. 2005. Infect Immun. 73:8353-61</v>
      </c>
      <c r="K1674" s="8" t="str">
        <f>HYPERLINK("http://www.ncbi.nlm.nih.gov/nuccore/NC_007618","Brucella abortus 2308; accesion number NC_007618")</f>
        <v>Brucella abortus 2308; accesion number NC_007618</v>
      </c>
      <c r="L1674" s="3"/>
      <c r="M1674" s="3"/>
      <c r="N1674" s="3"/>
      <c r="O1674" s="3"/>
      <c r="P1674" s="3"/>
      <c r="Q1674" s="3"/>
      <c r="R1674" s="3"/>
      <c r="S1674" s="3"/>
      <c r="T1674" s="3"/>
      <c r="U1674" s="3"/>
      <c r="V1674" s="3"/>
      <c r="W1674" s="3"/>
      <c r="X1674" s="3"/>
      <c r="Y1674" s="3"/>
      <c r="Z1674" s="3"/>
    </row>
    <row r="1675" ht="30.0" customHeight="1">
      <c r="A1675" s="5" t="s">
        <v>5308</v>
      </c>
      <c r="B1675" s="5" t="s">
        <v>5308</v>
      </c>
      <c r="C1675" s="5" t="s">
        <v>5309</v>
      </c>
      <c r="D1675" s="6"/>
      <c r="E1675" s="5">
        <v>1673923.0</v>
      </c>
      <c r="F1675" s="5">
        <v>1674612.0</v>
      </c>
      <c r="G1675" s="5" t="s">
        <v>35</v>
      </c>
      <c r="H1675" s="5" t="s">
        <v>5310</v>
      </c>
      <c r="I1675" s="5"/>
      <c r="J1675" s="8" t="str">
        <f>HYPERLINK("http://www.ncbi.nlm.nih.gov/pubmed/?term=20462421","Lamontagne et al. 2010. BMC Genomics. 11:300")</f>
        <v>Lamontagne et al. 2010. BMC Genomics. 11:300</v>
      </c>
      <c r="K1675" s="9"/>
      <c r="L1675" s="3"/>
      <c r="M1675" s="3"/>
      <c r="N1675" s="3"/>
      <c r="O1675" s="3"/>
      <c r="P1675" s="3"/>
      <c r="Q1675" s="3"/>
      <c r="R1675" s="3"/>
      <c r="S1675" s="3"/>
      <c r="T1675" s="3"/>
      <c r="U1675" s="3"/>
      <c r="V1675" s="3"/>
      <c r="W1675" s="3"/>
      <c r="X1675" s="3"/>
      <c r="Y1675" s="3"/>
      <c r="Z1675" s="3"/>
    </row>
    <row r="1676" ht="30.0" customHeight="1">
      <c r="A1676" s="5" t="s">
        <v>5311</v>
      </c>
      <c r="B1676" s="5" t="s">
        <v>5311</v>
      </c>
      <c r="C1676" s="5" t="s">
        <v>5312</v>
      </c>
      <c r="D1676" s="6"/>
      <c r="E1676" s="5">
        <v>1674740.0</v>
      </c>
      <c r="F1676" s="5">
        <v>1675720.0</v>
      </c>
      <c r="G1676" s="5" t="s">
        <v>35</v>
      </c>
      <c r="H1676" s="5" t="s">
        <v>5313</v>
      </c>
      <c r="I1676" s="5"/>
      <c r="J1676" s="7" t="str">
        <f t="shared" ref="J1676:J1677" si="363">HYPERLINK("http://www.ncbi.nlm.nih.gov/pubmed/?term=16299333","Chain et al. 2005. Infect Immun. 73:8353-61")</f>
        <v>Chain et al. 2005. Infect Immun. 73:8353-61</v>
      </c>
      <c r="K1676" s="8" t="str">
        <f t="shared" ref="K1676:K1677" si="364">HYPERLINK("http://www.ncbi.nlm.nih.gov/nuccore/NC_007618","Brucella abortus 2308; accesion number NC_007618")</f>
        <v>Brucella abortus 2308; accesion number NC_007618</v>
      </c>
      <c r="L1676" s="3"/>
      <c r="M1676" s="3"/>
      <c r="N1676" s="3"/>
      <c r="O1676" s="3"/>
      <c r="P1676" s="3"/>
      <c r="Q1676" s="3"/>
      <c r="R1676" s="3"/>
      <c r="S1676" s="3"/>
      <c r="T1676" s="3"/>
      <c r="U1676" s="3"/>
      <c r="V1676" s="3"/>
      <c r="W1676" s="3"/>
      <c r="X1676" s="3"/>
      <c r="Y1676" s="3"/>
      <c r="Z1676" s="3"/>
    </row>
    <row r="1677" ht="30.0" customHeight="1">
      <c r="A1677" s="5" t="s">
        <v>5314</v>
      </c>
      <c r="B1677" s="5" t="s">
        <v>5314</v>
      </c>
      <c r="C1677" s="5" t="s">
        <v>5315</v>
      </c>
      <c r="D1677" s="6"/>
      <c r="E1677" s="5">
        <v>1675937.0</v>
      </c>
      <c r="F1677" s="5">
        <v>1676128.0</v>
      </c>
      <c r="G1677" s="5"/>
      <c r="H1677" s="5" t="s">
        <v>5310</v>
      </c>
      <c r="I1677" s="5"/>
      <c r="J1677" s="7" t="str">
        <f t="shared" si="363"/>
        <v>Chain et al. 2005. Infect Immun. 73:8353-61</v>
      </c>
      <c r="K1677" s="8" t="str">
        <f t="shared" si="364"/>
        <v>Brucella abortus 2308; accesion number NC_007618</v>
      </c>
      <c r="L1677" s="3"/>
      <c r="M1677" s="3"/>
      <c r="N1677" s="3"/>
      <c r="O1677" s="3"/>
      <c r="P1677" s="3"/>
      <c r="Q1677" s="3"/>
      <c r="R1677" s="3"/>
      <c r="S1677" s="3"/>
      <c r="T1677" s="3"/>
      <c r="U1677" s="3"/>
      <c r="V1677" s="3"/>
      <c r="W1677" s="3"/>
      <c r="X1677" s="3"/>
      <c r="Y1677" s="3"/>
      <c r="Z1677" s="3"/>
    </row>
    <row r="1678" ht="30.0" customHeight="1">
      <c r="A1678" s="5" t="s">
        <v>5316</v>
      </c>
      <c r="B1678" s="5" t="s">
        <v>5316</v>
      </c>
      <c r="C1678" s="5" t="s">
        <v>5317</v>
      </c>
      <c r="D1678" s="6" t="s">
        <v>59</v>
      </c>
      <c r="E1678" s="5">
        <v>1676226.0</v>
      </c>
      <c r="F1678" s="5">
        <v>1677463.0</v>
      </c>
      <c r="G1678" s="5"/>
      <c r="H1678" s="5"/>
      <c r="I1678" s="5" t="s">
        <v>5318</v>
      </c>
      <c r="J1678" s="11" t="str">
        <f>HYPERLINK("http://www.ncbi.nlm.nih.gov/nuccore/NC_004310.3","Brucella suis 1330 genome; accesion number NC_004310")</f>
        <v>Brucella suis 1330 genome; accesion number NC_004310</v>
      </c>
      <c r="K1678" s="11" t="str">
        <f>HYPERLINK("http://www.ncbi.nlm.nih.gov/nuccore/62288991","Brucella abortus 9-941 NC_006932")</f>
        <v>Brucella abortus 9-941 NC_006932</v>
      </c>
      <c r="L1678" s="3"/>
      <c r="M1678" s="3"/>
      <c r="N1678" s="3"/>
      <c r="O1678" s="3"/>
      <c r="P1678" s="3"/>
      <c r="Q1678" s="3"/>
      <c r="R1678" s="3"/>
      <c r="S1678" s="3"/>
      <c r="T1678" s="3"/>
      <c r="U1678" s="3"/>
      <c r="V1678" s="3"/>
      <c r="W1678" s="3"/>
      <c r="X1678" s="3"/>
      <c r="Y1678" s="3"/>
      <c r="Z1678" s="3"/>
    </row>
    <row r="1679" ht="30.0" customHeight="1">
      <c r="A1679" s="5" t="s">
        <v>5319</v>
      </c>
      <c r="B1679" s="5" t="s">
        <v>5319</v>
      </c>
      <c r="C1679" s="5" t="s">
        <v>5320</v>
      </c>
      <c r="D1679" s="6"/>
      <c r="E1679" s="5">
        <v>1677606.0</v>
      </c>
      <c r="F1679" s="5">
        <v>1677785.0</v>
      </c>
      <c r="G1679" s="5" t="s">
        <v>35</v>
      </c>
      <c r="H1679" s="5" t="s">
        <v>5310</v>
      </c>
      <c r="I1679" s="5"/>
      <c r="J1679" s="8" t="str">
        <f>HYPERLINK("http://www.ncbi.nlm.nih.gov/pubmed/?term=20462421","Lamontagne et al. 2010. BMC Genomics. 11:300")</f>
        <v>Lamontagne et al. 2010. BMC Genomics. 11:300</v>
      </c>
      <c r="K1679" s="3"/>
      <c r="L1679" s="3"/>
      <c r="M1679" s="3"/>
      <c r="N1679" s="3"/>
      <c r="O1679" s="3"/>
      <c r="P1679" s="3"/>
      <c r="Q1679" s="3"/>
      <c r="R1679" s="3"/>
      <c r="S1679" s="3"/>
      <c r="T1679" s="3"/>
      <c r="U1679" s="3"/>
      <c r="V1679" s="3"/>
      <c r="W1679" s="3"/>
      <c r="X1679" s="3"/>
      <c r="Y1679" s="3"/>
      <c r="Z1679" s="3"/>
    </row>
    <row r="1680" ht="30.0" customHeight="1">
      <c r="A1680" s="5" t="s">
        <v>5321</v>
      </c>
      <c r="B1680" s="5" t="s">
        <v>5321</v>
      </c>
      <c r="C1680" s="5" t="s">
        <v>5322</v>
      </c>
      <c r="D1680" s="6"/>
      <c r="E1680" s="5">
        <v>1677844.0</v>
      </c>
      <c r="F1680" s="5">
        <v>1678065.0</v>
      </c>
      <c r="G1680" s="5" t="s">
        <v>35</v>
      </c>
      <c r="H1680" s="5" t="s">
        <v>52</v>
      </c>
      <c r="I1680" s="5"/>
      <c r="J1680" s="7" t="str">
        <f t="shared" ref="J1680:J1692" si="365">HYPERLINK("http://www.ncbi.nlm.nih.gov/pubmed/?term=16299333","Chain et al. 2005. Infect Immun. 73:8353-61")</f>
        <v>Chain et al. 2005. Infect Immun. 73:8353-61</v>
      </c>
      <c r="K1680" s="8" t="str">
        <f t="shared" ref="K1680:K1692" si="366">HYPERLINK("http://www.ncbi.nlm.nih.gov/nuccore/NC_007618","Brucella abortus 2308; accesion number NC_007618")</f>
        <v>Brucella abortus 2308; accesion number NC_007618</v>
      </c>
      <c r="L1680" s="3"/>
      <c r="M1680" s="3"/>
      <c r="N1680" s="3"/>
      <c r="O1680" s="3"/>
      <c r="P1680" s="3"/>
      <c r="Q1680" s="3"/>
      <c r="R1680" s="3"/>
      <c r="S1680" s="3"/>
      <c r="T1680" s="3"/>
      <c r="U1680" s="3"/>
      <c r="V1680" s="3"/>
      <c r="W1680" s="3"/>
      <c r="X1680" s="3"/>
      <c r="Y1680" s="3"/>
      <c r="Z1680" s="3"/>
    </row>
    <row r="1681" ht="30.0" customHeight="1">
      <c r="A1681" s="5" t="s">
        <v>5323</v>
      </c>
      <c r="B1681" s="5" t="s">
        <v>5323</v>
      </c>
      <c r="C1681" s="5" t="s">
        <v>5324</v>
      </c>
      <c r="D1681" s="6"/>
      <c r="E1681" s="5">
        <v>1678179.0</v>
      </c>
      <c r="F1681" s="5">
        <v>1678382.0</v>
      </c>
      <c r="G1681" s="5"/>
      <c r="H1681" s="5" t="s">
        <v>5310</v>
      </c>
      <c r="I1681" s="5"/>
      <c r="J1681" s="7" t="str">
        <f t="shared" si="365"/>
        <v>Chain et al. 2005. Infect Immun. 73:8353-61</v>
      </c>
      <c r="K1681" s="8" t="str">
        <f t="shared" si="366"/>
        <v>Brucella abortus 2308; accesion number NC_007618</v>
      </c>
      <c r="L1681" s="3"/>
      <c r="M1681" s="3"/>
      <c r="N1681" s="3"/>
      <c r="O1681" s="3"/>
      <c r="P1681" s="3"/>
      <c r="Q1681" s="3"/>
      <c r="R1681" s="3"/>
      <c r="S1681" s="3"/>
      <c r="T1681" s="3"/>
      <c r="U1681" s="3"/>
      <c r="V1681" s="3"/>
      <c r="W1681" s="3"/>
      <c r="X1681" s="3"/>
      <c r="Y1681" s="3"/>
      <c r="Z1681" s="3"/>
    </row>
    <row r="1682" ht="30.0" customHeight="1">
      <c r="A1682" s="5" t="s">
        <v>5325</v>
      </c>
      <c r="B1682" s="5" t="s">
        <v>5325</v>
      </c>
      <c r="C1682" s="5" t="s">
        <v>5326</v>
      </c>
      <c r="D1682" s="6"/>
      <c r="E1682" s="5">
        <v>1678480.0</v>
      </c>
      <c r="F1682" s="5">
        <v>1678968.0</v>
      </c>
      <c r="G1682" s="5"/>
      <c r="H1682" s="5" t="s">
        <v>5327</v>
      </c>
      <c r="I1682" s="5"/>
      <c r="J1682" s="7" t="str">
        <f t="shared" si="365"/>
        <v>Chain et al. 2005. Infect Immun. 73:8353-61</v>
      </c>
      <c r="K1682" s="8" t="str">
        <f t="shared" si="366"/>
        <v>Brucella abortus 2308; accesion number NC_007618</v>
      </c>
      <c r="L1682" s="3"/>
      <c r="M1682" s="3"/>
      <c r="N1682" s="3"/>
      <c r="O1682" s="3"/>
      <c r="P1682" s="3"/>
      <c r="Q1682" s="3"/>
      <c r="R1682" s="3"/>
      <c r="S1682" s="3"/>
      <c r="T1682" s="3"/>
      <c r="U1682" s="3"/>
      <c r="V1682" s="3"/>
      <c r="W1682" s="3"/>
      <c r="X1682" s="3"/>
      <c r="Y1682" s="3"/>
      <c r="Z1682" s="3"/>
    </row>
    <row r="1683" ht="30.0" customHeight="1">
      <c r="A1683" s="5" t="s">
        <v>5328</v>
      </c>
      <c r="B1683" s="5" t="s">
        <v>5329</v>
      </c>
      <c r="C1683" s="5" t="s">
        <v>5330</v>
      </c>
      <c r="D1683" s="6"/>
      <c r="E1683" s="5">
        <v>1679060.0</v>
      </c>
      <c r="F1683" s="5">
        <v>1680073.0</v>
      </c>
      <c r="G1683" s="5"/>
      <c r="H1683" s="5" t="s">
        <v>5331</v>
      </c>
      <c r="I1683" s="5" t="s">
        <v>5332</v>
      </c>
      <c r="J1683" s="7" t="str">
        <f t="shared" si="365"/>
        <v>Chain et al. 2005. Infect Immun. 73:8353-61</v>
      </c>
      <c r="K1683" s="8" t="str">
        <f t="shared" si="366"/>
        <v>Brucella abortus 2308; accesion number NC_007618</v>
      </c>
      <c r="L1683" s="3"/>
      <c r="M1683" s="3"/>
      <c r="N1683" s="3"/>
      <c r="O1683" s="3"/>
      <c r="P1683" s="3"/>
      <c r="Q1683" s="3"/>
      <c r="R1683" s="3"/>
      <c r="S1683" s="3"/>
      <c r="T1683" s="3"/>
      <c r="U1683" s="3"/>
      <c r="V1683" s="3"/>
      <c r="W1683" s="3"/>
      <c r="X1683" s="3"/>
      <c r="Y1683" s="3"/>
      <c r="Z1683" s="3"/>
    </row>
    <row r="1684" ht="30.0" customHeight="1">
      <c r="A1684" s="5" t="s">
        <v>5333</v>
      </c>
      <c r="B1684" s="5" t="s">
        <v>5334</v>
      </c>
      <c r="C1684" s="5" t="s">
        <v>5335</v>
      </c>
      <c r="D1684" s="6"/>
      <c r="E1684" s="5">
        <v>1680309.0</v>
      </c>
      <c r="F1684" s="5">
        <v>1680434.0</v>
      </c>
      <c r="G1684" s="5"/>
      <c r="H1684" s="5" t="s">
        <v>5336</v>
      </c>
      <c r="I1684" s="5" t="s">
        <v>5337</v>
      </c>
      <c r="J1684" s="7" t="str">
        <f t="shared" si="365"/>
        <v>Chain et al. 2005. Infect Immun. 73:8353-61</v>
      </c>
      <c r="K1684" s="8" t="str">
        <f t="shared" si="366"/>
        <v>Brucella abortus 2308; accesion number NC_007618</v>
      </c>
      <c r="L1684" s="3"/>
      <c r="M1684" s="3"/>
      <c r="N1684" s="3"/>
      <c r="O1684" s="3"/>
      <c r="P1684" s="3"/>
      <c r="Q1684" s="3"/>
      <c r="R1684" s="3"/>
      <c r="S1684" s="3"/>
      <c r="T1684" s="3"/>
      <c r="U1684" s="3"/>
      <c r="V1684" s="3"/>
      <c r="W1684" s="3"/>
      <c r="X1684" s="3"/>
      <c r="Y1684" s="3"/>
      <c r="Z1684" s="3"/>
    </row>
    <row r="1685" ht="30.0" customHeight="1">
      <c r="A1685" s="5" t="s">
        <v>5338</v>
      </c>
      <c r="B1685" s="5" t="s">
        <v>5338</v>
      </c>
      <c r="C1685" s="5" t="s">
        <v>5339</v>
      </c>
      <c r="D1685" s="6"/>
      <c r="E1685" s="5">
        <v>1680472.0</v>
      </c>
      <c r="F1685" s="5">
        <v>1681161.0</v>
      </c>
      <c r="G1685" s="5"/>
      <c r="H1685" s="5" t="s">
        <v>5340</v>
      </c>
      <c r="I1685" s="5"/>
      <c r="J1685" s="7" t="str">
        <f t="shared" si="365"/>
        <v>Chain et al. 2005. Infect Immun. 73:8353-61</v>
      </c>
      <c r="K1685" s="8" t="str">
        <f t="shared" si="366"/>
        <v>Brucella abortus 2308; accesion number NC_007618</v>
      </c>
      <c r="L1685" s="3"/>
      <c r="M1685" s="3"/>
      <c r="N1685" s="3"/>
      <c r="O1685" s="3"/>
      <c r="P1685" s="3"/>
      <c r="Q1685" s="3"/>
      <c r="R1685" s="3"/>
      <c r="S1685" s="3"/>
      <c r="T1685" s="3"/>
      <c r="U1685" s="3"/>
      <c r="V1685" s="3"/>
      <c r="W1685" s="3"/>
      <c r="X1685" s="3"/>
      <c r="Y1685" s="3"/>
      <c r="Z1685" s="3"/>
    </row>
    <row r="1686" ht="30.0" customHeight="1">
      <c r="A1686" s="5" t="s">
        <v>5341</v>
      </c>
      <c r="B1686" s="5" t="s">
        <v>5342</v>
      </c>
      <c r="C1686" s="5" t="s">
        <v>5343</v>
      </c>
      <c r="D1686" s="6"/>
      <c r="E1686" s="5">
        <v>1681496.0</v>
      </c>
      <c r="F1686" s="5">
        <v>1682880.0</v>
      </c>
      <c r="G1686" s="5" t="s">
        <v>35</v>
      </c>
      <c r="H1686" s="5" t="s">
        <v>5344</v>
      </c>
      <c r="I1686" s="5" t="s">
        <v>1650</v>
      </c>
      <c r="J1686" s="7" t="str">
        <f t="shared" si="365"/>
        <v>Chain et al. 2005. Infect Immun. 73:8353-61</v>
      </c>
      <c r="K1686" s="8" t="str">
        <f t="shared" si="366"/>
        <v>Brucella abortus 2308; accesion number NC_007618</v>
      </c>
      <c r="L1686" s="3"/>
      <c r="M1686" s="3"/>
      <c r="N1686" s="3"/>
      <c r="O1686" s="3"/>
      <c r="P1686" s="3"/>
      <c r="Q1686" s="3"/>
      <c r="R1686" s="3"/>
      <c r="S1686" s="3"/>
      <c r="T1686" s="3"/>
      <c r="U1686" s="3"/>
      <c r="V1686" s="3"/>
      <c r="W1686" s="3"/>
      <c r="X1686" s="3"/>
      <c r="Y1686" s="3"/>
      <c r="Z1686" s="3"/>
    </row>
    <row r="1687" ht="30.0" customHeight="1">
      <c r="A1687" s="5" t="s">
        <v>5345</v>
      </c>
      <c r="B1687" s="5" t="s">
        <v>5345</v>
      </c>
      <c r="C1687" s="5" t="s">
        <v>5346</v>
      </c>
      <c r="D1687" s="6"/>
      <c r="E1687" s="5">
        <v>1682877.0</v>
      </c>
      <c r="F1687" s="5">
        <v>1683338.0</v>
      </c>
      <c r="G1687" s="5" t="s">
        <v>35</v>
      </c>
      <c r="H1687" s="5" t="s">
        <v>52</v>
      </c>
      <c r="I1687" s="5"/>
      <c r="J1687" s="7" t="str">
        <f t="shared" si="365"/>
        <v>Chain et al. 2005. Infect Immun. 73:8353-61</v>
      </c>
      <c r="K1687" s="8" t="str">
        <f t="shared" si="366"/>
        <v>Brucella abortus 2308; accesion number NC_007618</v>
      </c>
      <c r="L1687" s="3"/>
      <c r="M1687" s="3"/>
      <c r="N1687" s="3"/>
      <c r="O1687" s="3"/>
      <c r="P1687" s="3"/>
      <c r="Q1687" s="3"/>
      <c r="R1687" s="3"/>
      <c r="S1687" s="3"/>
      <c r="T1687" s="3"/>
      <c r="U1687" s="3"/>
      <c r="V1687" s="3"/>
      <c r="W1687" s="3"/>
      <c r="X1687" s="3"/>
      <c r="Y1687" s="3"/>
      <c r="Z1687" s="3"/>
    </row>
    <row r="1688" ht="30.0" customHeight="1">
      <c r="A1688" s="5" t="s">
        <v>5347</v>
      </c>
      <c r="B1688" s="5" t="s">
        <v>5347</v>
      </c>
      <c r="C1688" s="5" t="s">
        <v>5348</v>
      </c>
      <c r="D1688" s="6"/>
      <c r="E1688" s="5">
        <v>1683579.0</v>
      </c>
      <c r="F1688" s="5">
        <v>1684397.0</v>
      </c>
      <c r="G1688" s="5"/>
      <c r="H1688" s="5" t="s">
        <v>5349</v>
      </c>
      <c r="I1688" s="5"/>
      <c r="J1688" s="7" t="str">
        <f t="shared" si="365"/>
        <v>Chain et al. 2005. Infect Immun. 73:8353-61</v>
      </c>
      <c r="K1688" s="8" t="str">
        <f t="shared" si="366"/>
        <v>Brucella abortus 2308; accesion number NC_007618</v>
      </c>
      <c r="L1688" s="3"/>
      <c r="M1688" s="3"/>
      <c r="N1688" s="3"/>
      <c r="O1688" s="3"/>
      <c r="P1688" s="3"/>
      <c r="Q1688" s="3"/>
      <c r="R1688" s="3"/>
      <c r="S1688" s="3"/>
      <c r="T1688" s="3"/>
      <c r="U1688" s="3"/>
      <c r="V1688" s="3"/>
      <c r="W1688" s="3"/>
      <c r="X1688" s="3"/>
      <c r="Y1688" s="3"/>
      <c r="Z1688" s="3"/>
    </row>
    <row r="1689" ht="30.0" customHeight="1">
      <c r="A1689" s="5" t="s">
        <v>5350</v>
      </c>
      <c r="B1689" s="5" t="s">
        <v>5350</v>
      </c>
      <c r="C1689" s="5" t="s">
        <v>5351</v>
      </c>
      <c r="D1689" s="6"/>
      <c r="E1689" s="5">
        <v>1684394.0</v>
      </c>
      <c r="F1689" s="5">
        <v>1684555.0</v>
      </c>
      <c r="G1689" s="5"/>
      <c r="H1689" s="5" t="s">
        <v>52</v>
      </c>
      <c r="I1689" s="5"/>
      <c r="J1689" s="7" t="str">
        <f t="shared" si="365"/>
        <v>Chain et al. 2005. Infect Immun. 73:8353-61</v>
      </c>
      <c r="K1689" s="8" t="str">
        <f t="shared" si="366"/>
        <v>Brucella abortus 2308; accesion number NC_007618</v>
      </c>
      <c r="L1689" s="3"/>
      <c r="M1689" s="3"/>
      <c r="N1689" s="3"/>
      <c r="O1689" s="3"/>
      <c r="P1689" s="3"/>
      <c r="Q1689" s="3"/>
      <c r="R1689" s="3"/>
      <c r="S1689" s="3"/>
      <c r="T1689" s="3"/>
      <c r="U1689" s="3"/>
      <c r="V1689" s="3"/>
      <c r="W1689" s="3"/>
      <c r="X1689" s="3"/>
      <c r="Y1689" s="3"/>
      <c r="Z1689" s="3"/>
    </row>
    <row r="1690" ht="30.0" customHeight="1">
      <c r="A1690" s="5" t="s">
        <v>5352</v>
      </c>
      <c r="B1690" s="5" t="s">
        <v>5352</v>
      </c>
      <c r="C1690" s="5" t="s">
        <v>5353</v>
      </c>
      <c r="D1690" s="6"/>
      <c r="E1690" s="5">
        <v>1684570.0</v>
      </c>
      <c r="F1690" s="5">
        <v>1684830.0</v>
      </c>
      <c r="G1690" s="5"/>
      <c r="H1690" s="5" t="s">
        <v>52</v>
      </c>
      <c r="I1690" s="5"/>
      <c r="J1690" s="7" t="str">
        <f t="shared" si="365"/>
        <v>Chain et al. 2005. Infect Immun. 73:8353-61</v>
      </c>
      <c r="K1690" s="8" t="str">
        <f t="shared" si="366"/>
        <v>Brucella abortus 2308; accesion number NC_007618</v>
      </c>
      <c r="L1690" s="3"/>
      <c r="M1690" s="3"/>
      <c r="N1690" s="3"/>
      <c r="O1690" s="3"/>
      <c r="P1690" s="3"/>
      <c r="Q1690" s="3"/>
      <c r="R1690" s="3"/>
      <c r="S1690" s="3"/>
      <c r="T1690" s="3"/>
      <c r="U1690" s="3"/>
      <c r="V1690" s="3"/>
      <c r="W1690" s="3"/>
      <c r="X1690" s="3"/>
      <c r="Y1690" s="3"/>
      <c r="Z1690" s="3"/>
    </row>
    <row r="1691" ht="30.0" customHeight="1">
      <c r="A1691" s="5" t="s">
        <v>5354</v>
      </c>
      <c r="B1691" s="5" t="s">
        <v>5354</v>
      </c>
      <c r="C1691" s="5" t="s">
        <v>5355</v>
      </c>
      <c r="D1691" s="6"/>
      <c r="E1691" s="5">
        <v>1684922.0</v>
      </c>
      <c r="F1691" s="5">
        <v>1686739.0</v>
      </c>
      <c r="G1691" s="5" t="s">
        <v>35</v>
      </c>
      <c r="H1691" s="5" t="s">
        <v>5356</v>
      </c>
      <c r="I1691" s="5"/>
      <c r="J1691" s="7" t="str">
        <f t="shared" si="365"/>
        <v>Chain et al. 2005. Infect Immun. 73:8353-61</v>
      </c>
      <c r="K1691" s="8" t="str">
        <f t="shared" si="366"/>
        <v>Brucella abortus 2308; accesion number NC_007618</v>
      </c>
      <c r="L1691" s="3"/>
      <c r="M1691" s="3"/>
      <c r="N1691" s="3"/>
      <c r="O1691" s="3"/>
      <c r="P1691" s="3"/>
      <c r="Q1691" s="3"/>
      <c r="R1691" s="3"/>
      <c r="S1691" s="3"/>
      <c r="T1691" s="3"/>
      <c r="U1691" s="3"/>
      <c r="V1691" s="3"/>
      <c r="W1691" s="3"/>
      <c r="X1691" s="3"/>
      <c r="Y1691" s="3"/>
      <c r="Z1691" s="3"/>
    </row>
    <row r="1692" ht="30.0" customHeight="1">
      <c r="A1692" s="5" t="s">
        <v>5357</v>
      </c>
      <c r="B1692" s="5" t="s">
        <v>5357</v>
      </c>
      <c r="C1692" s="5" t="s">
        <v>5358</v>
      </c>
      <c r="D1692" s="6"/>
      <c r="E1692" s="5">
        <v>1686748.0</v>
      </c>
      <c r="F1692" s="5">
        <v>1686918.0</v>
      </c>
      <c r="G1692" s="5" t="s">
        <v>35</v>
      </c>
      <c r="H1692" s="5" t="s">
        <v>52</v>
      </c>
      <c r="I1692" s="5" t="s">
        <v>5359</v>
      </c>
      <c r="J1692" s="7" t="str">
        <f t="shared" si="365"/>
        <v>Chain et al. 2005. Infect Immun. 73:8353-61</v>
      </c>
      <c r="K1692" s="8" t="str">
        <f t="shared" si="366"/>
        <v>Brucella abortus 2308; accesion number NC_007618</v>
      </c>
      <c r="L1692" s="3"/>
      <c r="M1692" s="3"/>
      <c r="N1692" s="3"/>
      <c r="O1692" s="3"/>
      <c r="P1692" s="3"/>
      <c r="Q1692" s="3"/>
      <c r="R1692" s="3"/>
      <c r="S1692" s="3"/>
      <c r="T1692" s="3"/>
      <c r="U1692" s="3"/>
      <c r="V1692" s="3"/>
      <c r="W1692" s="3"/>
      <c r="X1692" s="3"/>
      <c r="Y1692" s="3"/>
      <c r="Z1692" s="3"/>
    </row>
    <row r="1693" ht="30.0" customHeight="1">
      <c r="A1693" s="5" t="s">
        <v>5360</v>
      </c>
      <c r="B1693" s="5" t="s">
        <v>5360</v>
      </c>
      <c r="C1693" s="5" t="s">
        <v>5361</v>
      </c>
      <c r="D1693" s="6" t="s">
        <v>417</v>
      </c>
      <c r="E1693" s="5">
        <v>1686887.0</v>
      </c>
      <c r="F1693" s="5">
        <v>1687172.0</v>
      </c>
      <c r="G1693" s="5" t="s">
        <v>35</v>
      </c>
      <c r="H1693" s="5"/>
      <c r="I1693" s="5" t="s">
        <v>5362</v>
      </c>
      <c r="J1693" s="11" t="str">
        <f>HYPERLINK("http://www.ncbi.nlm.nih.gov/nuccore/NC_004310.3","Brucella suis 1330 genome; accesion number NC_004310")</f>
        <v>Brucella suis 1330 genome; accesion number NC_004310</v>
      </c>
      <c r="K1693" s="13" t="s">
        <v>154</v>
      </c>
      <c r="L1693" s="3"/>
      <c r="M1693" s="3"/>
      <c r="N1693" s="3"/>
      <c r="O1693" s="3"/>
      <c r="P1693" s="3"/>
      <c r="Q1693" s="3"/>
      <c r="R1693" s="3"/>
      <c r="S1693" s="3"/>
      <c r="T1693" s="3"/>
      <c r="U1693" s="3"/>
      <c r="V1693" s="3"/>
      <c r="W1693" s="3"/>
      <c r="X1693" s="3"/>
      <c r="Y1693" s="3"/>
      <c r="Z1693" s="3"/>
    </row>
    <row r="1694" ht="30.0" customHeight="1">
      <c r="A1694" s="5" t="s">
        <v>5363</v>
      </c>
      <c r="B1694" s="5" t="s">
        <v>5363</v>
      </c>
      <c r="C1694" s="5" t="s">
        <v>5364</v>
      </c>
      <c r="D1694" s="6"/>
      <c r="E1694" s="5">
        <v>1687306.0</v>
      </c>
      <c r="F1694" s="5">
        <v>1687962.0</v>
      </c>
      <c r="G1694" s="5" t="s">
        <v>35</v>
      </c>
      <c r="H1694" s="5" t="s">
        <v>5365</v>
      </c>
      <c r="I1694" s="5"/>
      <c r="J1694" s="7" t="str">
        <f t="shared" ref="J1694:J1699" si="367">HYPERLINK("http://www.ncbi.nlm.nih.gov/pubmed/?term=16299333","Chain et al. 2005. Infect Immun. 73:8353-61")</f>
        <v>Chain et al. 2005. Infect Immun. 73:8353-61</v>
      </c>
      <c r="K1694" s="8" t="str">
        <f t="shared" ref="K1694:K1699" si="368">HYPERLINK("http://www.ncbi.nlm.nih.gov/nuccore/NC_007618","Brucella abortus 2308; accesion number NC_007618")</f>
        <v>Brucella abortus 2308; accesion number NC_007618</v>
      </c>
      <c r="L1694" s="3"/>
      <c r="M1694" s="3"/>
      <c r="N1694" s="3"/>
      <c r="O1694" s="3"/>
      <c r="P1694" s="3"/>
      <c r="Q1694" s="3"/>
      <c r="R1694" s="3"/>
      <c r="S1694" s="3"/>
      <c r="T1694" s="3"/>
      <c r="U1694" s="3"/>
      <c r="V1694" s="3"/>
      <c r="W1694" s="3"/>
      <c r="X1694" s="3"/>
      <c r="Y1694" s="3"/>
      <c r="Z1694" s="3"/>
    </row>
    <row r="1695" ht="30.0" customHeight="1">
      <c r="A1695" s="5" t="s">
        <v>5366</v>
      </c>
      <c r="B1695" s="5" t="s">
        <v>5367</v>
      </c>
      <c r="C1695" s="5" t="s">
        <v>5368</v>
      </c>
      <c r="D1695" s="6"/>
      <c r="E1695" s="5">
        <v>1688269.0</v>
      </c>
      <c r="F1695" s="5">
        <v>1689273.0</v>
      </c>
      <c r="G1695" s="5"/>
      <c r="H1695" s="5" t="s">
        <v>5369</v>
      </c>
      <c r="I1695" s="5" t="s">
        <v>5370</v>
      </c>
      <c r="J1695" s="7" t="str">
        <f t="shared" si="367"/>
        <v>Chain et al. 2005. Infect Immun. 73:8353-61</v>
      </c>
      <c r="K1695" s="8" t="str">
        <f t="shared" si="368"/>
        <v>Brucella abortus 2308; accesion number NC_007618</v>
      </c>
      <c r="L1695" s="3"/>
      <c r="M1695" s="3"/>
      <c r="N1695" s="3"/>
      <c r="O1695" s="3"/>
      <c r="P1695" s="3"/>
      <c r="Q1695" s="3"/>
      <c r="R1695" s="3"/>
      <c r="S1695" s="3"/>
      <c r="T1695" s="3"/>
      <c r="U1695" s="3"/>
      <c r="V1695" s="3"/>
      <c r="W1695" s="3"/>
      <c r="X1695" s="3"/>
      <c r="Y1695" s="3"/>
      <c r="Z1695" s="3"/>
    </row>
    <row r="1696" ht="30.0" customHeight="1">
      <c r="A1696" s="5" t="s">
        <v>5371</v>
      </c>
      <c r="B1696" s="5" t="s">
        <v>5372</v>
      </c>
      <c r="C1696" s="5" t="s">
        <v>5373</v>
      </c>
      <c r="D1696" s="6"/>
      <c r="E1696" s="5">
        <v>1689270.0</v>
      </c>
      <c r="F1696" s="5">
        <v>1690901.0</v>
      </c>
      <c r="G1696" s="5"/>
      <c r="H1696" s="5" t="s">
        <v>5374</v>
      </c>
      <c r="I1696" s="5" t="s">
        <v>5375</v>
      </c>
      <c r="J1696" s="7" t="str">
        <f t="shared" si="367"/>
        <v>Chain et al. 2005. Infect Immun. 73:8353-61</v>
      </c>
      <c r="K1696" s="8" t="str">
        <f t="shared" si="368"/>
        <v>Brucella abortus 2308; accesion number NC_007618</v>
      </c>
      <c r="L1696" s="3"/>
      <c r="M1696" s="3"/>
      <c r="N1696" s="3"/>
      <c r="O1696" s="3"/>
      <c r="P1696" s="3"/>
      <c r="Q1696" s="3"/>
      <c r="R1696" s="3"/>
      <c r="S1696" s="3"/>
      <c r="T1696" s="3"/>
      <c r="U1696" s="3"/>
      <c r="V1696" s="3"/>
      <c r="W1696" s="3"/>
      <c r="X1696" s="3"/>
      <c r="Y1696" s="3"/>
      <c r="Z1696" s="3"/>
    </row>
    <row r="1697" ht="30.0" customHeight="1">
      <c r="A1697" s="5" t="s">
        <v>5376</v>
      </c>
      <c r="B1697" s="5" t="s">
        <v>5376</v>
      </c>
      <c r="C1697" s="5" t="s">
        <v>5377</v>
      </c>
      <c r="D1697" s="6"/>
      <c r="E1697" s="5">
        <v>1690898.0</v>
      </c>
      <c r="F1697" s="5">
        <v>1691623.0</v>
      </c>
      <c r="G1697" s="5"/>
      <c r="H1697" s="5" t="s">
        <v>5378</v>
      </c>
      <c r="I1697" s="5"/>
      <c r="J1697" s="7" t="str">
        <f t="shared" si="367"/>
        <v>Chain et al. 2005. Infect Immun. 73:8353-61</v>
      </c>
      <c r="K1697" s="8" t="str">
        <f t="shared" si="368"/>
        <v>Brucella abortus 2308; accesion number NC_007618</v>
      </c>
      <c r="L1697" s="3"/>
      <c r="M1697" s="3"/>
      <c r="N1697" s="3"/>
      <c r="O1697" s="3"/>
      <c r="P1697" s="3"/>
      <c r="Q1697" s="3"/>
      <c r="R1697" s="3"/>
      <c r="S1697" s="3"/>
      <c r="T1697" s="3"/>
      <c r="U1697" s="3"/>
      <c r="V1697" s="3"/>
      <c r="W1697" s="3"/>
      <c r="X1697" s="3"/>
      <c r="Y1697" s="3"/>
      <c r="Z1697" s="3"/>
    </row>
    <row r="1698" ht="30.0" customHeight="1">
      <c r="A1698" s="5" t="s">
        <v>5379</v>
      </c>
      <c r="B1698" s="5" t="s">
        <v>5379</v>
      </c>
      <c r="C1698" s="5" t="s">
        <v>5380</v>
      </c>
      <c r="D1698" s="6"/>
      <c r="E1698" s="5">
        <v>1691890.0</v>
      </c>
      <c r="F1698" s="5">
        <v>1693371.0</v>
      </c>
      <c r="G1698" s="5"/>
      <c r="H1698" s="5" t="s">
        <v>5381</v>
      </c>
      <c r="I1698" s="5"/>
      <c r="J1698" s="7" t="str">
        <f t="shared" si="367"/>
        <v>Chain et al. 2005. Infect Immun. 73:8353-61</v>
      </c>
      <c r="K1698" s="8" t="str">
        <f t="shared" si="368"/>
        <v>Brucella abortus 2308; accesion number NC_007618</v>
      </c>
      <c r="L1698" s="3"/>
      <c r="M1698" s="3"/>
      <c r="N1698" s="3"/>
      <c r="O1698" s="3"/>
      <c r="P1698" s="3"/>
      <c r="Q1698" s="3"/>
      <c r="R1698" s="3"/>
      <c r="S1698" s="3"/>
      <c r="T1698" s="3"/>
      <c r="U1698" s="3"/>
      <c r="V1698" s="3"/>
      <c r="W1698" s="3"/>
      <c r="X1698" s="3"/>
      <c r="Y1698" s="3"/>
      <c r="Z1698" s="3"/>
    </row>
    <row r="1699" ht="30.0" customHeight="1">
      <c r="A1699" s="5" t="s">
        <v>5382</v>
      </c>
      <c r="B1699" s="5" t="s">
        <v>5382</v>
      </c>
      <c r="C1699" s="5" t="s">
        <v>5383</v>
      </c>
      <c r="D1699" s="6"/>
      <c r="E1699" s="5">
        <v>1693398.0</v>
      </c>
      <c r="F1699" s="5">
        <v>1694126.0</v>
      </c>
      <c r="G1699" s="5"/>
      <c r="H1699" s="5" t="s">
        <v>5384</v>
      </c>
      <c r="I1699" s="5"/>
      <c r="J1699" s="7" t="str">
        <f t="shared" si="367"/>
        <v>Chain et al. 2005. Infect Immun. 73:8353-61</v>
      </c>
      <c r="K1699" s="8" t="str">
        <f t="shared" si="368"/>
        <v>Brucella abortus 2308; accesion number NC_007618</v>
      </c>
      <c r="L1699" s="3"/>
      <c r="M1699" s="3"/>
      <c r="N1699" s="3"/>
      <c r="O1699" s="3"/>
      <c r="P1699" s="3"/>
      <c r="Q1699" s="3"/>
      <c r="R1699" s="3"/>
      <c r="S1699" s="3"/>
      <c r="T1699" s="3"/>
      <c r="U1699" s="3"/>
      <c r="V1699" s="3"/>
      <c r="W1699" s="3"/>
      <c r="X1699" s="3"/>
      <c r="Y1699" s="3"/>
      <c r="Z1699" s="3"/>
    </row>
    <row r="1700" ht="30.0" customHeight="1">
      <c r="A1700" s="5" t="s">
        <v>5385</v>
      </c>
      <c r="B1700" s="5" t="s">
        <v>5386</v>
      </c>
      <c r="C1700" s="5" t="s">
        <v>5387</v>
      </c>
      <c r="D1700" s="6"/>
      <c r="E1700" s="5">
        <v>1694214.0</v>
      </c>
      <c r="F1700" s="5">
        <v>1695149.0</v>
      </c>
      <c r="G1700" s="5" t="s">
        <v>35</v>
      </c>
      <c r="H1700" s="5" t="s">
        <v>5034</v>
      </c>
      <c r="I1700" s="5" t="s">
        <v>5388</v>
      </c>
      <c r="J1700" s="11" t="str">
        <f>HYPERLINK("http://www.ncbi.nlm.nih.gov/pubmed/16936018","Delroy et al. 2006.  Bacteriol. 188(21):7707-10")</f>
        <v>Delroy et al. 2006.  Bacteriol. 188(21):7707-10</v>
      </c>
      <c r="K1700" s="9"/>
      <c r="L1700" s="3"/>
      <c r="M1700" s="3"/>
      <c r="N1700" s="3"/>
      <c r="O1700" s="3"/>
      <c r="P1700" s="3"/>
      <c r="Q1700" s="3"/>
      <c r="R1700" s="3"/>
      <c r="S1700" s="3"/>
      <c r="T1700" s="3"/>
      <c r="U1700" s="3"/>
      <c r="V1700" s="3"/>
      <c r="W1700" s="3"/>
      <c r="X1700" s="3"/>
      <c r="Y1700" s="3"/>
      <c r="Z1700" s="3"/>
    </row>
    <row r="1701" ht="30.0" customHeight="1">
      <c r="A1701" s="5" t="s">
        <v>5389</v>
      </c>
      <c r="B1701" s="5" t="s">
        <v>5389</v>
      </c>
      <c r="C1701" s="5" t="s">
        <v>5390</v>
      </c>
      <c r="D1701" s="6"/>
      <c r="E1701" s="5">
        <v>1695313.0</v>
      </c>
      <c r="F1701" s="5">
        <v>1695522.0</v>
      </c>
      <c r="G1701" s="5" t="s">
        <v>35</v>
      </c>
      <c r="H1701" s="5" t="s">
        <v>52</v>
      </c>
      <c r="I1701" s="5"/>
      <c r="J1701" s="7" t="str">
        <f t="shared" ref="J1701:J1705" si="369">HYPERLINK("http://www.ncbi.nlm.nih.gov/pubmed/?term=16299333","Chain et al. 2005. Infect Immun. 73:8353-61")</f>
        <v>Chain et al. 2005. Infect Immun. 73:8353-61</v>
      </c>
      <c r="K1701" s="8" t="str">
        <f t="shared" ref="K1701:K1705" si="370">HYPERLINK("http://www.ncbi.nlm.nih.gov/nuccore/NC_007618","Brucella abortus 2308; accesion number NC_007618")</f>
        <v>Brucella abortus 2308; accesion number NC_007618</v>
      </c>
      <c r="L1701" s="3"/>
      <c r="M1701" s="3"/>
      <c r="N1701" s="3"/>
      <c r="O1701" s="3"/>
      <c r="P1701" s="3"/>
      <c r="Q1701" s="3"/>
      <c r="R1701" s="3"/>
      <c r="S1701" s="3"/>
      <c r="T1701" s="3"/>
      <c r="U1701" s="3"/>
      <c r="V1701" s="3"/>
      <c r="W1701" s="3"/>
      <c r="X1701" s="3"/>
      <c r="Y1701" s="3"/>
      <c r="Z1701" s="3"/>
    </row>
    <row r="1702" ht="30.0" customHeight="1">
      <c r="A1702" s="5" t="s">
        <v>5391</v>
      </c>
      <c r="B1702" s="5" t="s">
        <v>5391</v>
      </c>
      <c r="C1702" s="5" t="s">
        <v>5392</v>
      </c>
      <c r="D1702" s="6"/>
      <c r="E1702" s="5">
        <v>1695494.0</v>
      </c>
      <c r="F1702" s="5">
        <v>1696069.0</v>
      </c>
      <c r="G1702" s="5" t="s">
        <v>35</v>
      </c>
      <c r="H1702" s="5" t="s">
        <v>5393</v>
      </c>
      <c r="I1702" s="5"/>
      <c r="J1702" s="7" t="str">
        <f t="shared" si="369"/>
        <v>Chain et al. 2005. Infect Immun. 73:8353-61</v>
      </c>
      <c r="K1702" s="8" t="str">
        <f t="shared" si="370"/>
        <v>Brucella abortus 2308; accesion number NC_007618</v>
      </c>
      <c r="L1702" s="3"/>
      <c r="M1702" s="3"/>
      <c r="N1702" s="3"/>
      <c r="O1702" s="3"/>
      <c r="P1702" s="3"/>
      <c r="Q1702" s="3"/>
      <c r="R1702" s="3"/>
      <c r="S1702" s="3"/>
      <c r="T1702" s="3"/>
      <c r="U1702" s="3"/>
      <c r="V1702" s="3"/>
      <c r="W1702" s="3"/>
      <c r="X1702" s="3"/>
      <c r="Y1702" s="3"/>
      <c r="Z1702" s="3"/>
    </row>
    <row r="1703" ht="30.0" customHeight="1">
      <c r="A1703" s="5" t="s">
        <v>5394</v>
      </c>
      <c r="B1703" s="5" t="s">
        <v>5395</v>
      </c>
      <c r="C1703" s="5" t="s">
        <v>5396</v>
      </c>
      <c r="D1703" s="6"/>
      <c r="E1703" s="5">
        <v>1696583.0</v>
      </c>
      <c r="F1703" s="5">
        <v>1696921.0</v>
      </c>
      <c r="G1703" s="5" t="s">
        <v>35</v>
      </c>
      <c r="H1703" s="5" t="s">
        <v>5397</v>
      </c>
      <c r="I1703" s="5"/>
      <c r="J1703" s="7" t="str">
        <f t="shared" si="369"/>
        <v>Chain et al. 2005. Infect Immun. 73:8353-61</v>
      </c>
      <c r="K1703" s="8" t="str">
        <f t="shared" si="370"/>
        <v>Brucella abortus 2308; accesion number NC_007618</v>
      </c>
      <c r="L1703" s="3"/>
      <c r="M1703" s="3"/>
      <c r="N1703" s="3"/>
      <c r="O1703" s="3"/>
      <c r="P1703" s="3"/>
      <c r="Q1703" s="3"/>
      <c r="R1703" s="3"/>
      <c r="S1703" s="3"/>
      <c r="T1703" s="3"/>
      <c r="U1703" s="3"/>
      <c r="V1703" s="3"/>
      <c r="W1703" s="3"/>
      <c r="X1703" s="3"/>
      <c r="Y1703" s="3"/>
      <c r="Z1703" s="3"/>
    </row>
    <row r="1704" ht="30.0" customHeight="1">
      <c r="A1704" s="5" t="s">
        <v>5398</v>
      </c>
      <c r="B1704" s="5" t="s">
        <v>5398</v>
      </c>
      <c r="C1704" s="5" t="s">
        <v>5399</v>
      </c>
      <c r="D1704" s="6"/>
      <c r="E1704" s="5">
        <v>1697054.0</v>
      </c>
      <c r="F1704" s="5">
        <v>1697287.0</v>
      </c>
      <c r="G1704" s="5" t="s">
        <v>35</v>
      </c>
      <c r="H1704" s="5" t="s">
        <v>52</v>
      </c>
      <c r="I1704" s="5"/>
      <c r="J1704" s="7" t="str">
        <f t="shared" si="369"/>
        <v>Chain et al. 2005. Infect Immun. 73:8353-61</v>
      </c>
      <c r="K1704" s="8" t="str">
        <f t="shared" si="370"/>
        <v>Brucella abortus 2308; accesion number NC_007618</v>
      </c>
      <c r="L1704" s="3"/>
      <c r="M1704" s="3"/>
      <c r="N1704" s="3"/>
      <c r="O1704" s="3"/>
      <c r="P1704" s="3"/>
      <c r="Q1704" s="3"/>
      <c r="R1704" s="3"/>
      <c r="S1704" s="3"/>
      <c r="T1704" s="3"/>
      <c r="U1704" s="3"/>
      <c r="V1704" s="3"/>
      <c r="W1704" s="3"/>
      <c r="X1704" s="3"/>
      <c r="Y1704" s="3"/>
      <c r="Z1704" s="3"/>
    </row>
    <row r="1705" ht="30.0" customHeight="1">
      <c r="A1705" s="5" t="s">
        <v>5400</v>
      </c>
      <c r="B1705" s="5" t="s">
        <v>5400</v>
      </c>
      <c r="C1705" s="5" t="s">
        <v>5401</v>
      </c>
      <c r="D1705" s="6"/>
      <c r="E1705" s="5">
        <v>1697284.0</v>
      </c>
      <c r="F1705" s="5">
        <v>1697697.0</v>
      </c>
      <c r="G1705" s="5" t="s">
        <v>35</v>
      </c>
      <c r="H1705" s="5" t="s">
        <v>3111</v>
      </c>
      <c r="I1705" s="5"/>
      <c r="J1705" s="7" t="str">
        <f t="shared" si="369"/>
        <v>Chain et al. 2005. Infect Immun. 73:8353-61</v>
      </c>
      <c r="K1705" s="8" t="str">
        <f t="shared" si="370"/>
        <v>Brucella abortus 2308; accesion number NC_007618</v>
      </c>
      <c r="L1705" s="3"/>
      <c r="M1705" s="3"/>
      <c r="N1705" s="3"/>
      <c r="O1705" s="3"/>
      <c r="P1705" s="3"/>
      <c r="Q1705" s="3"/>
      <c r="R1705" s="3"/>
      <c r="S1705" s="3"/>
      <c r="T1705" s="3"/>
      <c r="U1705" s="3"/>
      <c r="V1705" s="3"/>
      <c r="W1705" s="3"/>
      <c r="X1705" s="3"/>
      <c r="Y1705" s="3"/>
      <c r="Z1705" s="3"/>
    </row>
    <row r="1706" ht="30.0" customHeight="1">
      <c r="A1706" s="5" t="s">
        <v>5402</v>
      </c>
      <c r="B1706" s="5" t="s">
        <v>5402</v>
      </c>
      <c r="C1706" s="5" t="s">
        <v>5403</v>
      </c>
      <c r="D1706" s="6"/>
      <c r="E1706" s="5">
        <v>1697721.0</v>
      </c>
      <c r="F1706" s="5">
        <v>1700807.0</v>
      </c>
      <c r="G1706" s="5" t="s">
        <v>35</v>
      </c>
      <c r="H1706" s="5" t="s">
        <v>5404</v>
      </c>
      <c r="I1706" s="5"/>
      <c r="J1706" s="8" t="str">
        <f>HYPERLINK("http://www.ncbi.nlm.nih.gov/pubmed/?term=20462421","Lamontagne et al. 2010. BMC Genomics. 11:300")</f>
        <v>Lamontagne et al. 2010. BMC Genomics. 11:300</v>
      </c>
      <c r="K1706" s="3"/>
      <c r="L1706" s="3"/>
      <c r="M1706" s="3"/>
      <c r="N1706" s="3"/>
      <c r="O1706" s="3"/>
      <c r="P1706" s="3"/>
      <c r="Q1706" s="3"/>
      <c r="R1706" s="3"/>
      <c r="S1706" s="3"/>
      <c r="T1706" s="3"/>
      <c r="U1706" s="3"/>
      <c r="V1706" s="3"/>
      <c r="W1706" s="3"/>
      <c r="X1706" s="3"/>
      <c r="Y1706" s="3"/>
      <c r="Z1706" s="3"/>
    </row>
    <row r="1707" ht="30.0" customHeight="1">
      <c r="A1707" s="5" t="s">
        <v>5405</v>
      </c>
      <c r="B1707" s="5" t="s">
        <v>5405</v>
      </c>
      <c r="C1707" s="5" t="s">
        <v>5406</v>
      </c>
      <c r="D1707" s="6"/>
      <c r="E1707" s="5">
        <v>1701176.0</v>
      </c>
      <c r="F1707" s="5">
        <v>1701496.0</v>
      </c>
      <c r="G1707" s="5" t="s">
        <v>35</v>
      </c>
      <c r="H1707" s="5" t="s">
        <v>52</v>
      </c>
      <c r="I1707" s="5" t="s">
        <v>5407</v>
      </c>
      <c r="J1707" s="11" t="str">
        <f>HYPERLINK("http://www.ncbi.nlm.nih.gov/nuccore/NC_004310.3","Brucella suis 1330 genome; accesion number NC_004310")</f>
        <v>Brucella suis 1330 genome; accesion number NC_004310</v>
      </c>
      <c r="K1707" s="8" t="str">
        <f>HYPERLINK("http://www.ncbi.nlm.nih.gov/pubmed/12271122","Paulsen et al. 2002. Proc Natl Acad Sci U S A. 99(20):13148-53")</f>
        <v>Paulsen et al. 2002. Proc Natl Acad Sci U S A. 99(20):13148-53</v>
      </c>
      <c r="L1707" s="3"/>
      <c r="M1707" s="3"/>
      <c r="N1707" s="3"/>
      <c r="O1707" s="3"/>
      <c r="P1707" s="3"/>
      <c r="Q1707" s="3"/>
      <c r="R1707" s="3"/>
      <c r="S1707" s="3"/>
      <c r="T1707" s="3"/>
      <c r="U1707" s="3"/>
      <c r="V1707" s="3"/>
      <c r="W1707" s="3"/>
      <c r="X1707" s="3"/>
      <c r="Y1707" s="3"/>
      <c r="Z1707" s="3"/>
    </row>
    <row r="1708" ht="30.0" customHeight="1">
      <c r="A1708" s="5" t="s">
        <v>5408</v>
      </c>
      <c r="B1708" s="5" t="s">
        <v>5409</v>
      </c>
      <c r="C1708" s="5" t="s">
        <v>5410</v>
      </c>
      <c r="D1708" s="6"/>
      <c r="E1708" s="5">
        <v>1701480.0</v>
      </c>
      <c r="F1708" s="5">
        <v>1702664.0</v>
      </c>
      <c r="G1708" s="5" t="s">
        <v>35</v>
      </c>
      <c r="H1708" s="5" t="s">
        <v>5411</v>
      </c>
      <c r="I1708" s="5" t="s">
        <v>5412</v>
      </c>
      <c r="J1708" s="7" t="str">
        <f t="shared" ref="J1708:J1709" si="371">HYPERLINK("http://www.ncbi.nlm.nih.gov/pubmed/?term=16299333","Chain et al. 2005. Infect Immun. 73:8353-61")</f>
        <v>Chain et al. 2005. Infect Immun. 73:8353-61</v>
      </c>
      <c r="K1708" s="8" t="str">
        <f t="shared" ref="K1708:K1709" si="372">HYPERLINK("http://www.ncbi.nlm.nih.gov/nuccore/NC_007618","Brucella abortus 2308; accesion number NC_007618")</f>
        <v>Brucella abortus 2308; accesion number NC_007618</v>
      </c>
      <c r="L1708" s="3"/>
      <c r="M1708" s="3"/>
      <c r="N1708" s="3"/>
      <c r="O1708" s="3"/>
      <c r="P1708" s="3"/>
      <c r="Q1708" s="3"/>
      <c r="R1708" s="3"/>
      <c r="S1708" s="3"/>
      <c r="T1708" s="3"/>
      <c r="U1708" s="3"/>
      <c r="V1708" s="3"/>
      <c r="W1708" s="3"/>
      <c r="X1708" s="3"/>
      <c r="Y1708" s="3"/>
      <c r="Z1708" s="3"/>
    </row>
    <row r="1709" ht="30.0" customHeight="1">
      <c r="A1709" s="5" t="s">
        <v>5413</v>
      </c>
      <c r="B1709" s="5" t="s">
        <v>5413</v>
      </c>
      <c r="C1709" s="5" t="s">
        <v>5414</v>
      </c>
      <c r="D1709" s="6"/>
      <c r="E1709" s="5">
        <v>1702840.0</v>
      </c>
      <c r="F1709" s="5">
        <v>1703271.0</v>
      </c>
      <c r="G1709" s="5"/>
      <c r="H1709" s="5" t="s">
        <v>5415</v>
      </c>
      <c r="I1709" s="5"/>
      <c r="J1709" s="7" t="str">
        <f t="shared" si="371"/>
        <v>Chain et al. 2005. Infect Immun. 73:8353-61</v>
      </c>
      <c r="K1709" s="8" t="str">
        <f t="shared" si="372"/>
        <v>Brucella abortus 2308; accesion number NC_007618</v>
      </c>
      <c r="L1709" s="3"/>
      <c r="M1709" s="3"/>
      <c r="N1709" s="3"/>
      <c r="O1709" s="3"/>
      <c r="P1709" s="3"/>
      <c r="Q1709" s="3"/>
      <c r="R1709" s="3"/>
      <c r="S1709" s="3"/>
      <c r="T1709" s="3"/>
      <c r="U1709" s="3"/>
      <c r="V1709" s="3"/>
      <c r="W1709" s="3"/>
      <c r="X1709" s="3"/>
      <c r="Y1709" s="3"/>
      <c r="Z1709" s="3"/>
    </row>
    <row r="1710" ht="30.0" customHeight="1">
      <c r="A1710" s="5" t="s">
        <v>5416</v>
      </c>
      <c r="B1710" s="5" t="s">
        <v>5417</v>
      </c>
      <c r="C1710" s="5" t="s">
        <v>5418</v>
      </c>
      <c r="D1710" s="6"/>
      <c r="E1710" s="5">
        <v>1703403.0</v>
      </c>
      <c r="F1710" s="5">
        <v>1703582.0</v>
      </c>
      <c r="G1710" s="5" t="s">
        <v>35</v>
      </c>
      <c r="H1710" s="5" t="s">
        <v>5419</v>
      </c>
      <c r="I1710" s="5" t="s">
        <v>5420</v>
      </c>
      <c r="J1710" s="8" t="str">
        <f>HYPERLINK("http://www.ncbi.nlm.nih.gov/pubmed/?term=20462421","Lamontagne et al. 2010. BMC Genomics. 11:300")</f>
        <v>Lamontagne et al. 2010. BMC Genomics. 11:300</v>
      </c>
      <c r="K1710" s="3"/>
      <c r="L1710" s="3"/>
      <c r="M1710" s="3"/>
      <c r="N1710" s="3"/>
      <c r="O1710" s="3"/>
      <c r="P1710" s="3"/>
      <c r="Q1710" s="3"/>
      <c r="R1710" s="3"/>
      <c r="S1710" s="3"/>
      <c r="T1710" s="3"/>
      <c r="U1710" s="3"/>
      <c r="V1710" s="3"/>
      <c r="W1710" s="3"/>
      <c r="X1710" s="3"/>
      <c r="Y1710" s="3"/>
      <c r="Z1710" s="3"/>
    </row>
    <row r="1711" ht="30.0" customHeight="1">
      <c r="A1711" s="5" t="s">
        <v>5421</v>
      </c>
      <c r="B1711" s="5" t="s">
        <v>5422</v>
      </c>
      <c r="C1711" s="5" t="s">
        <v>5423</v>
      </c>
      <c r="D1711" s="6"/>
      <c r="E1711" s="5">
        <v>1703743.0</v>
      </c>
      <c r="F1711" s="5">
        <v>1704477.0</v>
      </c>
      <c r="G1711" s="5" t="s">
        <v>35</v>
      </c>
      <c r="H1711" s="5" t="s">
        <v>5424</v>
      </c>
      <c r="I1711" s="5" t="s">
        <v>5425</v>
      </c>
      <c r="J1711" s="7" t="str">
        <f t="shared" ref="J1711:J1721" si="373">HYPERLINK("http://www.ncbi.nlm.nih.gov/pubmed/?term=16299333","Chain et al. 2005. Infect Immun. 73:8353-61")</f>
        <v>Chain et al. 2005. Infect Immun. 73:8353-61</v>
      </c>
      <c r="K1711" s="8" t="str">
        <f t="shared" ref="K1711:K1721" si="374">HYPERLINK("http://www.ncbi.nlm.nih.gov/nuccore/NC_007618","Brucella abortus 2308; accesion number NC_007618")</f>
        <v>Brucella abortus 2308; accesion number NC_007618</v>
      </c>
      <c r="L1711" s="3"/>
      <c r="M1711" s="3"/>
      <c r="N1711" s="3"/>
      <c r="O1711" s="3"/>
      <c r="P1711" s="3"/>
      <c r="Q1711" s="3"/>
      <c r="R1711" s="3"/>
      <c r="S1711" s="3"/>
      <c r="T1711" s="3"/>
      <c r="U1711" s="3"/>
      <c r="V1711" s="3"/>
      <c r="W1711" s="3"/>
      <c r="X1711" s="3"/>
      <c r="Y1711" s="3"/>
      <c r="Z1711" s="3"/>
    </row>
    <row r="1712" ht="30.0" customHeight="1">
      <c r="A1712" s="5" t="s">
        <v>5426</v>
      </c>
      <c r="B1712" s="5" t="s">
        <v>5426</v>
      </c>
      <c r="C1712" s="5" t="s">
        <v>5427</v>
      </c>
      <c r="D1712" s="6"/>
      <c r="E1712" s="5">
        <v>1704664.0</v>
      </c>
      <c r="F1712" s="5">
        <v>1705578.0</v>
      </c>
      <c r="G1712" s="5"/>
      <c r="H1712" s="5" t="s">
        <v>5428</v>
      </c>
      <c r="I1712" s="5"/>
      <c r="J1712" s="7" t="str">
        <f t="shared" si="373"/>
        <v>Chain et al. 2005. Infect Immun. 73:8353-61</v>
      </c>
      <c r="K1712" s="8" t="str">
        <f t="shared" si="374"/>
        <v>Brucella abortus 2308; accesion number NC_007618</v>
      </c>
      <c r="L1712" s="3"/>
      <c r="M1712" s="3"/>
      <c r="N1712" s="3"/>
      <c r="O1712" s="3"/>
      <c r="P1712" s="3"/>
      <c r="Q1712" s="3"/>
      <c r="R1712" s="3"/>
      <c r="S1712" s="3"/>
      <c r="T1712" s="3"/>
      <c r="U1712" s="3"/>
      <c r="V1712" s="3"/>
      <c r="W1712" s="3"/>
      <c r="X1712" s="3"/>
      <c r="Y1712" s="3"/>
      <c r="Z1712" s="3"/>
    </row>
    <row r="1713" ht="30.0" customHeight="1">
      <c r="A1713" s="5" t="s">
        <v>5429</v>
      </c>
      <c r="B1713" s="5" t="s">
        <v>5430</v>
      </c>
      <c r="C1713" s="5" t="s">
        <v>5431</v>
      </c>
      <c r="D1713" s="6"/>
      <c r="E1713" s="5">
        <v>1705586.0</v>
      </c>
      <c r="F1713" s="5">
        <v>1706848.0</v>
      </c>
      <c r="G1713" s="5" t="s">
        <v>35</v>
      </c>
      <c r="H1713" s="5" t="s">
        <v>5432</v>
      </c>
      <c r="I1713" s="5" t="s">
        <v>5433</v>
      </c>
      <c r="J1713" s="7" t="str">
        <f t="shared" si="373"/>
        <v>Chain et al. 2005. Infect Immun. 73:8353-61</v>
      </c>
      <c r="K1713" s="8" t="str">
        <f t="shared" si="374"/>
        <v>Brucella abortus 2308; accesion number NC_007618</v>
      </c>
      <c r="L1713" s="3"/>
      <c r="M1713" s="3"/>
      <c r="N1713" s="3"/>
      <c r="O1713" s="3"/>
      <c r="P1713" s="3"/>
      <c r="Q1713" s="3"/>
      <c r="R1713" s="3"/>
      <c r="S1713" s="3"/>
      <c r="T1713" s="3"/>
      <c r="U1713" s="3"/>
      <c r="V1713" s="3"/>
      <c r="W1713" s="3"/>
      <c r="X1713" s="3"/>
      <c r="Y1713" s="3"/>
      <c r="Z1713" s="3"/>
    </row>
    <row r="1714" ht="30.0" customHeight="1">
      <c r="A1714" s="5" t="s">
        <v>5434</v>
      </c>
      <c r="B1714" s="5" t="s">
        <v>5434</v>
      </c>
      <c r="C1714" s="5" t="s">
        <v>5435</v>
      </c>
      <c r="D1714" s="6"/>
      <c r="E1714" s="5">
        <v>1707016.0</v>
      </c>
      <c r="F1714" s="5">
        <v>1707807.0</v>
      </c>
      <c r="G1714" s="5"/>
      <c r="H1714" s="5" t="s">
        <v>5436</v>
      </c>
      <c r="I1714" s="5"/>
      <c r="J1714" s="7" t="str">
        <f t="shared" si="373"/>
        <v>Chain et al. 2005. Infect Immun. 73:8353-61</v>
      </c>
      <c r="K1714" s="8" t="str">
        <f t="shared" si="374"/>
        <v>Brucella abortus 2308; accesion number NC_007618</v>
      </c>
      <c r="L1714" s="3"/>
      <c r="M1714" s="3"/>
      <c r="N1714" s="3"/>
      <c r="O1714" s="3"/>
      <c r="P1714" s="3"/>
      <c r="Q1714" s="3"/>
      <c r="R1714" s="3"/>
      <c r="S1714" s="3"/>
      <c r="T1714" s="3"/>
      <c r="U1714" s="3"/>
      <c r="V1714" s="3"/>
      <c r="W1714" s="3"/>
      <c r="X1714" s="3"/>
      <c r="Y1714" s="3"/>
      <c r="Z1714" s="3"/>
    </row>
    <row r="1715" ht="30.0" customHeight="1">
      <c r="A1715" s="5" t="s">
        <v>5437</v>
      </c>
      <c r="B1715" s="5" t="s">
        <v>5437</v>
      </c>
      <c r="C1715" s="5" t="s">
        <v>5438</v>
      </c>
      <c r="D1715" s="6"/>
      <c r="E1715" s="5">
        <v>1707825.0</v>
      </c>
      <c r="F1715" s="5">
        <v>1708949.0</v>
      </c>
      <c r="G1715" s="5" t="s">
        <v>35</v>
      </c>
      <c r="H1715" s="5" t="s">
        <v>5439</v>
      </c>
      <c r="I1715" s="5"/>
      <c r="J1715" s="7" t="str">
        <f t="shared" si="373"/>
        <v>Chain et al. 2005. Infect Immun. 73:8353-61</v>
      </c>
      <c r="K1715" s="8" t="str">
        <f t="shared" si="374"/>
        <v>Brucella abortus 2308; accesion number NC_007618</v>
      </c>
      <c r="L1715" s="3"/>
      <c r="M1715" s="3"/>
      <c r="N1715" s="3"/>
      <c r="O1715" s="3"/>
      <c r="P1715" s="3"/>
      <c r="Q1715" s="3"/>
      <c r="R1715" s="3"/>
      <c r="S1715" s="3"/>
      <c r="T1715" s="3"/>
      <c r="U1715" s="3"/>
      <c r="V1715" s="3"/>
      <c r="W1715" s="3"/>
      <c r="X1715" s="3"/>
      <c r="Y1715" s="3"/>
      <c r="Z1715" s="3"/>
    </row>
    <row r="1716" ht="30.0" customHeight="1">
      <c r="A1716" s="5" t="s">
        <v>5440</v>
      </c>
      <c r="B1716" s="5" t="s">
        <v>5441</v>
      </c>
      <c r="C1716" s="5" t="s">
        <v>5442</v>
      </c>
      <c r="D1716" s="6"/>
      <c r="E1716" s="5">
        <v>1709078.0</v>
      </c>
      <c r="F1716" s="5">
        <v>1712554.0</v>
      </c>
      <c r="G1716" s="5" t="s">
        <v>35</v>
      </c>
      <c r="H1716" s="5" t="s">
        <v>5443</v>
      </c>
      <c r="I1716" s="5" t="s">
        <v>5444</v>
      </c>
      <c r="J1716" s="7" t="str">
        <f t="shared" si="373"/>
        <v>Chain et al. 2005. Infect Immun. 73:8353-61</v>
      </c>
      <c r="K1716" s="8" t="str">
        <f t="shared" si="374"/>
        <v>Brucella abortus 2308; accesion number NC_007618</v>
      </c>
      <c r="L1716" s="3"/>
      <c r="M1716" s="3"/>
      <c r="N1716" s="3"/>
      <c r="O1716" s="3"/>
      <c r="P1716" s="3"/>
      <c r="Q1716" s="3"/>
      <c r="R1716" s="3"/>
      <c r="S1716" s="3"/>
      <c r="T1716" s="3"/>
      <c r="U1716" s="3"/>
      <c r="V1716" s="3"/>
      <c r="W1716" s="3"/>
      <c r="X1716" s="3"/>
      <c r="Y1716" s="3"/>
      <c r="Z1716" s="3"/>
    </row>
    <row r="1717" ht="30.0" customHeight="1">
      <c r="A1717" s="5" t="s">
        <v>5445</v>
      </c>
      <c r="B1717" s="5" t="s">
        <v>5445</v>
      </c>
      <c r="C1717" s="5" t="s">
        <v>5446</v>
      </c>
      <c r="D1717" s="6"/>
      <c r="E1717" s="5">
        <v>1712820.0</v>
      </c>
      <c r="F1717" s="5">
        <v>1714058.0</v>
      </c>
      <c r="G1717" s="5" t="s">
        <v>35</v>
      </c>
      <c r="H1717" s="5" t="s">
        <v>2721</v>
      </c>
      <c r="I1717" s="5"/>
      <c r="J1717" s="7" t="str">
        <f t="shared" si="373"/>
        <v>Chain et al. 2005. Infect Immun. 73:8353-61</v>
      </c>
      <c r="K1717" s="8" t="str">
        <f t="shared" si="374"/>
        <v>Brucella abortus 2308; accesion number NC_007618</v>
      </c>
      <c r="L1717" s="3"/>
      <c r="M1717" s="3"/>
      <c r="N1717" s="3"/>
      <c r="O1717" s="3"/>
      <c r="P1717" s="3"/>
      <c r="Q1717" s="3"/>
      <c r="R1717" s="3"/>
      <c r="S1717" s="3"/>
      <c r="T1717" s="3"/>
      <c r="U1717" s="3"/>
      <c r="V1717" s="3"/>
      <c r="W1717" s="3"/>
      <c r="X1717" s="3"/>
      <c r="Y1717" s="3"/>
      <c r="Z1717" s="3"/>
    </row>
    <row r="1718" ht="30.0" customHeight="1">
      <c r="A1718" s="5" t="s">
        <v>5447</v>
      </c>
      <c r="B1718" s="5" t="s">
        <v>5447</v>
      </c>
      <c r="C1718" s="5" t="s">
        <v>5448</v>
      </c>
      <c r="D1718" s="6"/>
      <c r="E1718" s="5">
        <v>1714078.0</v>
      </c>
      <c r="F1718" s="5">
        <v>1714209.0</v>
      </c>
      <c r="G1718" s="5" t="s">
        <v>35</v>
      </c>
      <c r="H1718" s="5" t="s">
        <v>52</v>
      </c>
      <c r="I1718" s="5"/>
      <c r="J1718" s="7" t="str">
        <f t="shared" si="373"/>
        <v>Chain et al. 2005. Infect Immun. 73:8353-61</v>
      </c>
      <c r="K1718" s="8" t="str">
        <f t="shared" si="374"/>
        <v>Brucella abortus 2308; accesion number NC_007618</v>
      </c>
      <c r="L1718" s="3"/>
      <c r="M1718" s="3"/>
      <c r="N1718" s="3"/>
      <c r="O1718" s="3"/>
      <c r="P1718" s="3"/>
      <c r="Q1718" s="3"/>
      <c r="R1718" s="3"/>
      <c r="S1718" s="3"/>
      <c r="T1718" s="3"/>
      <c r="U1718" s="3"/>
      <c r="V1718" s="3"/>
      <c r="W1718" s="3"/>
      <c r="X1718" s="3"/>
      <c r="Y1718" s="3"/>
      <c r="Z1718" s="3"/>
    </row>
    <row r="1719" ht="30.0" customHeight="1">
      <c r="A1719" s="5" t="s">
        <v>5449</v>
      </c>
      <c r="B1719" s="5" t="s">
        <v>5450</v>
      </c>
      <c r="C1719" s="5" t="s">
        <v>5451</v>
      </c>
      <c r="D1719" s="6"/>
      <c r="E1719" s="5">
        <v>1714556.0</v>
      </c>
      <c r="F1719" s="5">
        <v>1715671.0</v>
      </c>
      <c r="G1719" s="5" t="s">
        <v>35</v>
      </c>
      <c r="H1719" s="5" t="s">
        <v>5452</v>
      </c>
      <c r="I1719" s="5" t="s">
        <v>5453</v>
      </c>
      <c r="J1719" s="7" t="str">
        <f t="shared" si="373"/>
        <v>Chain et al. 2005. Infect Immun. 73:8353-61</v>
      </c>
      <c r="K1719" s="8" t="str">
        <f t="shared" si="374"/>
        <v>Brucella abortus 2308; accesion number NC_007618</v>
      </c>
      <c r="L1719" s="3"/>
      <c r="M1719" s="3"/>
      <c r="N1719" s="3"/>
      <c r="O1719" s="3"/>
      <c r="P1719" s="3"/>
      <c r="Q1719" s="3"/>
      <c r="R1719" s="3"/>
      <c r="S1719" s="3"/>
      <c r="T1719" s="3"/>
      <c r="U1719" s="3"/>
      <c r="V1719" s="3"/>
      <c r="W1719" s="3"/>
      <c r="X1719" s="3"/>
      <c r="Y1719" s="3"/>
      <c r="Z1719" s="3"/>
    </row>
    <row r="1720" ht="30.0" customHeight="1">
      <c r="A1720" s="5" t="s">
        <v>5454</v>
      </c>
      <c r="B1720" s="5" t="s">
        <v>5455</v>
      </c>
      <c r="C1720" s="5" t="s">
        <v>5456</v>
      </c>
      <c r="D1720" s="6"/>
      <c r="E1720" s="5">
        <v>1715823.0</v>
      </c>
      <c r="F1720" s="5">
        <v>1716167.0</v>
      </c>
      <c r="G1720" s="5" t="s">
        <v>35</v>
      </c>
      <c r="H1720" s="5" t="s">
        <v>5457</v>
      </c>
      <c r="I1720" s="5"/>
      <c r="J1720" s="7" t="str">
        <f t="shared" si="373"/>
        <v>Chain et al. 2005. Infect Immun. 73:8353-61</v>
      </c>
      <c r="K1720" s="8" t="str">
        <f t="shared" si="374"/>
        <v>Brucella abortus 2308; accesion number NC_007618</v>
      </c>
      <c r="L1720" s="3"/>
      <c r="M1720" s="3"/>
      <c r="N1720" s="3"/>
      <c r="O1720" s="3"/>
      <c r="P1720" s="3"/>
      <c r="Q1720" s="3"/>
      <c r="R1720" s="3"/>
      <c r="S1720" s="3"/>
      <c r="T1720" s="3"/>
      <c r="U1720" s="3"/>
      <c r="V1720" s="3"/>
      <c r="W1720" s="3"/>
      <c r="X1720" s="3"/>
      <c r="Y1720" s="3"/>
      <c r="Z1720" s="3"/>
    </row>
    <row r="1721" ht="30.0" customHeight="1">
      <c r="A1721" s="5" t="s">
        <v>5458</v>
      </c>
      <c r="B1721" s="5" t="s">
        <v>5459</v>
      </c>
      <c r="C1721" s="5" t="s">
        <v>5460</v>
      </c>
      <c r="D1721" s="6"/>
      <c r="E1721" s="5">
        <v>1716177.0</v>
      </c>
      <c r="F1721" s="5">
        <v>1716923.0</v>
      </c>
      <c r="G1721" s="5" t="s">
        <v>35</v>
      </c>
      <c r="H1721" s="5" t="s">
        <v>5461</v>
      </c>
      <c r="I1721" s="5"/>
      <c r="J1721" s="7" t="str">
        <f t="shared" si="373"/>
        <v>Chain et al. 2005. Infect Immun. 73:8353-61</v>
      </c>
      <c r="K1721" s="8" t="str">
        <f t="shared" si="374"/>
        <v>Brucella abortus 2308; accesion number NC_007618</v>
      </c>
      <c r="L1721" s="3"/>
      <c r="M1721" s="3"/>
      <c r="N1721" s="3"/>
      <c r="O1721" s="3"/>
      <c r="P1721" s="3"/>
      <c r="Q1721" s="3"/>
      <c r="R1721" s="3"/>
      <c r="S1721" s="3"/>
      <c r="T1721" s="3"/>
      <c r="U1721" s="3"/>
      <c r="V1721" s="3"/>
      <c r="W1721" s="3"/>
      <c r="X1721" s="3"/>
      <c r="Y1721" s="3"/>
      <c r="Z1721" s="3"/>
    </row>
    <row r="1722" ht="30.0" customHeight="1">
      <c r="A1722" s="5" t="s">
        <v>5462</v>
      </c>
      <c r="B1722" s="5" t="s">
        <v>5462</v>
      </c>
      <c r="C1722" s="5" t="s">
        <v>5463</v>
      </c>
      <c r="D1722" s="6" t="s">
        <v>417</v>
      </c>
      <c r="E1722" s="5">
        <v>1716923.0</v>
      </c>
      <c r="F1722" s="5">
        <v>1718262.0</v>
      </c>
      <c r="G1722" s="5" t="s">
        <v>35</v>
      </c>
      <c r="H1722" s="5"/>
      <c r="I1722" s="5" t="s">
        <v>5464</v>
      </c>
      <c r="J1722" s="11" t="str">
        <f>HYPERLINK("http://www.ncbi.nlm.nih.gov/nuccore/NC_004310.3","Brucella suis 1330 genome; accesion number NC_004310")</f>
        <v>Brucella suis 1330 genome; accesion number NC_004310</v>
      </c>
      <c r="K1722" s="13" t="s">
        <v>154</v>
      </c>
      <c r="L1722" s="3"/>
      <c r="M1722" s="3"/>
      <c r="N1722" s="3"/>
      <c r="O1722" s="3"/>
      <c r="P1722" s="3"/>
      <c r="Q1722" s="3"/>
      <c r="R1722" s="3"/>
      <c r="S1722" s="3"/>
      <c r="T1722" s="3"/>
      <c r="U1722" s="3"/>
      <c r="V1722" s="3"/>
      <c r="W1722" s="3"/>
      <c r="X1722" s="3"/>
      <c r="Y1722" s="3"/>
      <c r="Z1722" s="3"/>
    </row>
    <row r="1723" ht="30.0" customHeight="1">
      <c r="A1723" s="5" t="s">
        <v>5465</v>
      </c>
      <c r="B1723" s="5" t="s">
        <v>5466</v>
      </c>
      <c r="C1723" s="5" t="s">
        <v>5467</v>
      </c>
      <c r="D1723" s="6"/>
      <c r="E1723" s="5">
        <v>1718262.0</v>
      </c>
      <c r="F1723" s="5">
        <v>1719641.0</v>
      </c>
      <c r="G1723" s="5" t="s">
        <v>35</v>
      </c>
      <c r="H1723" s="5" t="s">
        <v>5468</v>
      </c>
      <c r="I1723" s="5" t="s">
        <v>5469</v>
      </c>
      <c r="J1723" s="7" t="str">
        <f t="shared" ref="J1723:J1724" si="375">HYPERLINK("http://www.ncbi.nlm.nih.gov/pubmed/?term=16299333","Chain et al. 2005. Infect Immun. 73:8353-61")</f>
        <v>Chain et al. 2005. Infect Immun. 73:8353-61</v>
      </c>
      <c r="K1723" s="8" t="str">
        <f t="shared" ref="K1723:K1724" si="376">HYPERLINK("http://www.ncbi.nlm.nih.gov/nuccore/NC_007618","Brucella abortus 2308; accesion number NC_007618")</f>
        <v>Brucella abortus 2308; accesion number NC_007618</v>
      </c>
      <c r="L1723" s="3"/>
      <c r="M1723" s="3"/>
      <c r="N1723" s="3"/>
      <c r="O1723" s="3"/>
      <c r="P1723" s="3"/>
      <c r="Q1723" s="3"/>
      <c r="R1723" s="3"/>
      <c r="S1723" s="3"/>
      <c r="T1723" s="3"/>
      <c r="U1723" s="3"/>
      <c r="V1723" s="3"/>
      <c r="W1723" s="3"/>
      <c r="X1723" s="3"/>
      <c r="Y1723" s="3"/>
      <c r="Z1723" s="3"/>
    </row>
    <row r="1724" ht="30.0" customHeight="1">
      <c r="A1724" s="5" t="s">
        <v>5470</v>
      </c>
      <c r="B1724" s="5" t="s">
        <v>5471</v>
      </c>
      <c r="C1724" s="5" t="s">
        <v>5472</v>
      </c>
      <c r="D1724" s="6"/>
      <c r="E1724" s="5">
        <v>1719644.0</v>
      </c>
      <c r="F1724" s="5">
        <v>1720552.0</v>
      </c>
      <c r="G1724" s="5" t="s">
        <v>35</v>
      </c>
      <c r="H1724" s="5" t="s">
        <v>5473</v>
      </c>
      <c r="I1724" s="5"/>
      <c r="J1724" s="7" t="str">
        <f t="shared" si="375"/>
        <v>Chain et al. 2005. Infect Immun. 73:8353-61</v>
      </c>
      <c r="K1724" s="8" t="str">
        <f t="shared" si="376"/>
        <v>Brucella abortus 2308; accesion number NC_007618</v>
      </c>
      <c r="L1724" s="3"/>
      <c r="M1724" s="3"/>
      <c r="N1724" s="3"/>
      <c r="O1724" s="3"/>
      <c r="P1724" s="3"/>
      <c r="Q1724" s="3"/>
      <c r="R1724" s="3"/>
      <c r="S1724" s="3"/>
      <c r="T1724" s="3"/>
      <c r="U1724" s="3"/>
      <c r="V1724" s="3"/>
      <c r="W1724" s="3"/>
      <c r="X1724" s="3"/>
      <c r="Y1724" s="3"/>
      <c r="Z1724" s="3"/>
    </row>
    <row r="1725" ht="30.0" customHeight="1">
      <c r="A1725" s="5" t="s">
        <v>5474</v>
      </c>
      <c r="B1725" s="5" t="s">
        <v>5474</v>
      </c>
      <c r="C1725" s="5" t="s">
        <v>5475</v>
      </c>
      <c r="D1725" s="6"/>
      <c r="E1725" s="5">
        <v>1720846.0</v>
      </c>
      <c r="F1725" s="5">
        <v>1721847.0</v>
      </c>
      <c r="G1725" s="5" t="s">
        <v>35</v>
      </c>
      <c r="H1725" s="5" t="s">
        <v>5476</v>
      </c>
      <c r="I1725" s="5" t="s">
        <v>5477</v>
      </c>
      <c r="J1725" s="8" t="str">
        <f>HYPERLINK("http://www.ncbi.nlm.nih.gov/pubmed/17053080","Spera et al. 2006. Proc Natl Acad Sci U S A. 103(44):16514-9")</f>
        <v>Spera et al. 2006. Proc Natl Acad Sci U S A. 103(44):16514-9</v>
      </c>
      <c r="K1725" s="3"/>
      <c r="L1725" s="3"/>
      <c r="M1725" s="3"/>
      <c r="N1725" s="3"/>
      <c r="O1725" s="3"/>
      <c r="P1725" s="3"/>
      <c r="Q1725" s="3"/>
      <c r="R1725" s="3"/>
      <c r="S1725" s="3"/>
      <c r="T1725" s="3"/>
      <c r="U1725" s="3"/>
      <c r="V1725" s="3"/>
      <c r="W1725" s="3"/>
      <c r="X1725" s="3"/>
      <c r="Y1725" s="3"/>
      <c r="Z1725" s="3"/>
    </row>
    <row r="1726" ht="30.0" customHeight="1">
      <c r="A1726" s="5" t="s">
        <v>5478</v>
      </c>
      <c r="B1726" s="5" t="s">
        <v>5478</v>
      </c>
      <c r="C1726" s="5" t="s">
        <v>5479</v>
      </c>
      <c r="D1726" s="6"/>
      <c r="E1726" s="5">
        <v>1721853.0</v>
      </c>
      <c r="F1726" s="5">
        <v>1723115.0</v>
      </c>
      <c r="G1726" s="5" t="s">
        <v>35</v>
      </c>
      <c r="H1726" s="5" t="s">
        <v>5480</v>
      </c>
      <c r="I1726" s="5" t="s">
        <v>5481</v>
      </c>
      <c r="J1726" s="7" t="str">
        <f t="shared" ref="J1726:J1727" si="377">HYPERLINK("http://www.ncbi.nlm.nih.gov/pubmed/?term=16299333","Chain et al. 2005. Infect Immun. 73:8353-61")</f>
        <v>Chain et al. 2005. Infect Immun. 73:8353-61</v>
      </c>
      <c r="K1726" s="8" t="str">
        <f t="shared" ref="K1726:K1727" si="378">HYPERLINK("http://www.ncbi.nlm.nih.gov/nuccore/NC_007618","Brucella abortus 2308; accesion number NC_007618")</f>
        <v>Brucella abortus 2308; accesion number NC_007618</v>
      </c>
      <c r="L1726" s="3"/>
      <c r="M1726" s="3"/>
      <c r="N1726" s="3"/>
      <c r="O1726" s="3"/>
      <c r="P1726" s="3"/>
      <c r="Q1726" s="3"/>
      <c r="R1726" s="3"/>
      <c r="S1726" s="3"/>
      <c r="T1726" s="3"/>
      <c r="U1726" s="3"/>
      <c r="V1726" s="3"/>
      <c r="W1726" s="3"/>
      <c r="X1726" s="3"/>
      <c r="Y1726" s="3"/>
      <c r="Z1726" s="3"/>
    </row>
    <row r="1727" ht="30.0" customHeight="1">
      <c r="A1727" s="5" t="s">
        <v>5482</v>
      </c>
      <c r="B1727" s="5" t="s">
        <v>5482</v>
      </c>
      <c r="C1727" s="5" t="s">
        <v>5483</v>
      </c>
      <c r="D1727" s="6"/>
      <c r="E1727" s="5">
        <v>1723139.0</v>
      </c>
      <c r="F1727" s="5">
        <v>1723339.0</v>
      </c>
      <c r="G1727" s="5"/>
      <c r="H1727" s="5" t="s">
        <v>52</v>
      </c>
      <c r="I1727" s="5"/>
      <c r="J1727" s="7" t="str">
        <f t="shared" si="377"/>
        <v>Chain et al. 2005. Infect Immun. 73:8353-61</v>
      </c>
      <c r="K1727" s="8" t="str">
        <f t="shared" si="378"/>
        <v>Brucella abortus 2308; accesion number NC_007618</v>
      </c>
      <c r="L1727" s="3"/>
      <c r="M1727" s="3"/>
      <c r="N1727" s="3"/>
      <c r="O1727" s="3"/>
      <c r="P1727" s="3"/>
      <c r="Q1727" s="3"/>
      <c r="R1727" s="3"/>
      <c r="S1727" s="3"/>
      <c r="T1727" s="3"/>
      <c r="U1727" s="3"/>
      <c r="V1727" s="3"/>
      <c r="W1727" s="3"/>
      <c r="X1727" s="3"/>
      <c r="Y1727" s="3"/>
      <c r="Z1727" s="3"/>
    </row>
    <row r="1728" ht="30.0" customHeight="1">
      <c r="A1728" s="5" t="s">
        <v>5484</v>
      </c>
      <c r="B1728" s="5" t="s">
        <v>5485</v>
      </c>
      <c r="C1728" s="5" t="s">
        <v>5486</v>
      </c>
      <c r="D1728" s="6"/>
      <c r="E1728" s="5">
        <v>1723395.0</v>
      </c>
      <c r="F1728" s="5">
        <v>1724090.0</v>
      </c>
      <c r="G1728" s="5"/>
      <c r="H1728" s="5" t="s">
        <v>3410</v>
      </c>
      <c r="I1728" s="5"/>
      <c r="J1728" s="13" t="s">
        <v>208</v>
      </c>
      <c r="K1728" s="3"/>
      <c r="L1728" s="3"/>
      <c r="M1728" s="3"/>
      <c r="N1728" s="3"/>
      <c r="O1728" s="3"/>
      <c r="P1728" s="3"/>
      <c r="Q1728" s="3"/>
      <c r="R1728" s="3"/>
      <c r="S1728" s="3"/>
      <c r="T1728" s="3"/>
      <c r="U1728" s="3"/>
      <c r="V1728" s="3"/>
      <c r="W1728" s="3"/>
      <c r="X1728" s="3"/>
      <c r="Y1728" s="3"/>
      <c r="Z1728" s="3"/>
    </row>
    <row r="1729" ht="30.0" customHeight="1">
      <c r="A1729" s="5" t="s">
        <v>5487</v>
      </c>
      <c r="B1729" s="5" t="s">
        <v>5487</v>
      </c>
      <c r="C1729" s="5" t="s">
        <v>5488</v>
      </c>
      <c r="D1729" s="6"/>
      <c r="E1729" s="5">
        <v>1724163.0</v>
      </c>
      <c r="F1729" s="5">
        <v>1724738.0</v>
      </c>
      <c r="G1729" s="5" t="s">
        <v>35</v>
      </c>
      <c r="H1729" s="5" t="s">
        <v>5489</v>
      </c>
      <c r="I1729" s="5"/>
      <c r="J1729" s="7" t="str">
        <f t="shared" ref="J1729:J1744" si="379">HYPERLINK("http://www.ncbi.nlm.nih.gov/pubmed/?term=16299333","Chain et al. 2005. Infect Immun. 73:8353-61")</f>
        <v>Chain et al. 2005. Infect Immun. 73:8353-61</v>
      </c>
      <c r="K1729" s="8" t="str">
        <f t="shared" ref="K1729:K1744" si="380">HYPERLINK("http://www.ncbi.nlm.nih.gov/nuccore/NC_007618","Brucella abortus 2308; accesion number NC_007618")</f>
        <v>Brucella abortus 2308; accesion number NC_007618</v>
      </c>
      <c r="L1729" s="3"/>
      <c r="M1729" s="3"/>
      <c r="N1729" s="3"/>
      <c r="O1729" s="3"/>
      <c r="P1729" s="3"/>
      <c r="Q1729" s="3"/>
      <c r="R1729" s="3"/>
      <c r="S1729" s="3"/>
      <c r="T1729" s="3"/>
      <c r="U1729" s="3"/>
      <c r="V1729" s="3"/>
      <c r="W1729" s="3"/>
      <c r="X1729" s="3"/>
      <c r="Y1729" s="3"/>
      <c r="Z1729" s="3"/>
    </row>
    <row r="1730" ht="30.0" customHeight="1">
      <c r="A1730" s="5" t="s">
        <v>5490</v>
      </c>
      <c r="B1730" s="5" t="s">
        <v>5490</v>
      </c>
      <c r="C1730" s="5" t="s">
        <v>5491</v>
      </c>
      <c r="D1730" s="6"/>
      <c r="E1730" s="5">
        <v>1724761.0</v>
      </c>
      <c r="F1730" s="5">
        <v>1724862.0</v>
      </c>
      <c r="G1730" s="5"/>
      <c r="H1730" s="5" t="s">
        <v>52</v>
      </c>
      <c r="I1730" s="5"/>
      <c r="J1730" s="7" t="str">
        <f t="shared" si="379"/>
        <v>Chain et al. 2005. Infect Immun. 73:8353-61</v>
      </c>
      <c r="K1730" s="8" t="str">
        <f t="shared" si="380"/>
        <v>Brucella abortus 2308; accesion number NC_007618</v>
      </c>
      <c r="L1730" s="3"/>
      <c r="M1730" s="3"/>
      <c r="N1730" s="3"/>
      <c r="O1730" s="3"/>
      <c r="P1730" s="3"/>
      <c r="Q1730" s="3"/>
      <c r="R1730" s="3"/>
      <c r="S1730" s="3"/>
      <c r="T1730" s="3"/>
      <c r="U1730" s="3"/>
      <c r="V1730" s="3"/>
      <c r="W1730" s="3"/>
      <c r="X1730" s="3"/>
      <c r="Y1730" s="3"/>
      <c r="Z1730" s="3"/>
    </row>
    <row r="1731" ht="30.0" customHeight="1">
      <c r="A1731" s="5" t="s">
        <v>5492</v>
      </c>
      <c r="B1731" s="5" t="s">
        <v>5493</v>
      </c>
      <c r="C1731" s="5" t="s">
        <v>5494</v>
      </c>
      <c r="D1731" s="6"/>
      <c r="E1731" s="5">
        <v>1724943.0</v>
      </c>
      <c r="F1731" s="5">
        <v>1725350.0</v>
      </c>
      <c r="G1731" s="5" t="s">
        <v>35</v>
      </c>
      <c r="H1731" s="5" t="s">
        <v>5495</v>
      </c>
      <c r="I1731" s="5" t="s">
        <v>5496</v>
      </c>
      <c r="J1731" s="7" t="str">
        <f t="shared" si="379"/>
        <v>Chain et al. 2005. Infect Immun. 73:8353-61</v>
      </c>
      <c r="K1731" s="8" t="str">
        <f t="shared" si="380"/>
        <v>Brucella abortus 2308; accesion number NC_007618</v>
      </c>
      <c r="L1731" s="3"/>
      <c r="M1731" s="3"/>
      <c r="N1731" s="3"/>
      <c r="O1731" s="3"/>
      <c r="P1731" s="3"/>
      <c r="Q1731" s="3"/>
      <c r="R1731" s="3"/>
      <c r="S1731" s="3"/>
      <c r="T1731" s="3"/>
      <c r="U1731" s="3"/>
      <c r="V1731" s="3"/>
      <c r="W1731" s="3"/>
      <c r="X1731" s="3"/>
      <c r="Y1731" s="3"/>
      <c r="Z1731" s="3"/>
    </row>
    <row r="1732" ht="30.0" customHeight="1">
      <c r="A1732" s="5" t="s">
        <v>5497</v>
      </c>
      <c r="B1732" s="5" t="s">
        <v>5498</v>
      </c>
      <c r="C1732" s="5" t="s">
        <v>5499</v>
      </c>
      <c r="D1732" s="6"/>
      <c r="E1732" s="5">
        <v>1725475.0</v>
      </c>
      <c r="F1732" s="5">
        <v>1727040.0</v>
      </c>
      <c r="G1732" s="5" t="s">
        <v>35</v>
      </c>
      <c r="H1732" s="5" t="s">
        <v>5500</v>
      </c>
      <c r="I1732" s="5" t="s">
        <v>5501</v>
      </c>
      <c r="J1732" s="7" t="str">
        <f t="shared" si="379"/>
        <v>Chain et al. 2005. Infect Immun. 73:8353-61</v>
      </c>
      <c r="K1732" s="8" t="str">
        <f t="shared" si="380"/>
        <v>Brucella abortus 2308; accesion number NC_007618</v>
      </c>
      <c r="L1732" s="3"/>
      <c r="M1732" s="3"/>
      <c r="N1732" s="3"/>
      <c r="O1732" s="3"/>
      <c r="P1732" s="3"/>
      <c r="Q1732" s="3"/>
      <c r="R1732" s="3"/>
      <c r="S1732" s="3"/>
      <c r="T1732" s="3"/>
      <c r="U1732" s="3"/>
      <c r="V1732" s="3"/>
      <c r="W1732" s="3"/>
      <c r="X1732" s="3"/>
      <c r="Y1732" s="3"/>
      <c r="Z1732" s="3"/>
    </row>
    <row r="1733" ht="30.0" customHeight="1">
      <c r="A1733" s="5" t="s">
        <v>5502</v>
      </c>
      <c r="B1733" s="5" t="s">
        <v>5503</v>
      </c>
      <c r="C1733" s="5" t="s">
        <v>5504</v>
      </c>
      <c r="D1733" s="6"/>
      <c r="E1733" s="5">
        <v>1727168.0</v>
      </c>
      <c r="F1733" s="5">
        <v>1728046.0</v>
      </c>
      <c r="G1733" s="5" t="s">
        <v>35</v>
      </c>
      <c r="H1733" s="5" t="s">
        <v>5505</v>
      </c>
      <c r="I1733" s="5" t="s">
        <v>5506</v>
      </c>
      <c r="J1733" s="7" t="str">
        <f t="shared" si="379"/>
        <v>Chain et al. 2005. Infect Immun. 73:8353-61</v>
      </c>
      <c r="K1733" s="8" t="str">
        <f t="shared" si="380"/>
        <v>Brucella abortus 2308; accesion number NC_007618</v>
      </c>
      <c r="L1733" s="3"/>
      <c r="M1733" s="3"/>
      <c r="N1733" s="3"/>
      <c r="O1733" s="3"/>
      <c r="P1733" s="3"/>
      <c r="Q1733" s="3"/>
      <c r="R1733" s="3"/>
      <c r="S1733" s="3"/>
      <c r="T1733" s="3"/>
      <c r="U1733" s="3"/>
      <c r="V1733" s="3"/>
      <c r="W1733" s="3"/>
      <c r="X1733" s="3"/>
      <c r="Y1733" s="3"/>
      <c r="Z1733" s="3"/>
    </row>
    <row r="1734" ht="30.0" customHeight="1">
      <c r="A1734" s="5" t="s">
        <v>5507</v>
      </c>
      <c r="B1734" s="5" t="s">
        <v>5508</v>
      </c>
      <c r="C1734" s="5" t="s">
        <v>5509</v>
      </c>
      <c r="D1734" s="6"/>
      <c r="E1734" s="5">
        <v>1728068.0</v>
      </c>
      <c r="F1734" s="5">
        <v>1729597.0</v>
      </c>
      <c r="G1734" s="5" t="s">
        <v>35</v>
      </c>
      <c r="H1734" s="5" t="s">
        <v>5510</v>
      </c>
      <c r="I1734" s="5" t="s">
        <v>5511</v>
      </c>
      <c r="J1734" s="7" t="str">
        <f t="shared" si="379"/>
        <v>Chain et al. 2005. Infect Immun. 73:8353-61</v>
      </c>
      <c r="K1734" s="8" t="str">
        <f t="shared" si="380"/>
        <v>Brucella abortus 2308; accesion number NC_007618</v>
      </c>
      <c r="L1734" s="3"/>
      <c r="M1734" s="3"/>
      <c r="N1734" s="3"/>
      <c r="O1734" s="3"/>
      <c r="P1734" s="3"/>
      <c r="Q1734" s="3"/>
      <c r="R1734" s="3"/>
      <c r="S1734" s="3"/>
      <c r="T1734" s="3"/>
      <c r="U1734" s="3"/>
      <c r="V1734" s="3"/>
      <c r="W1734" s="3"/>
      <c r="X1734" s="3"/>
      <c r="Y1734" s="3"/>
      <c r="Z1734" s="3"/>
    </row>
    <row r="1735" ht="30.0" customHeight="1">
      <c r="A1735" s="5" t="s">
        <v>5512</v>
      </c>
      <c r="B1735" s="5" t="s">
        <v>5513</v>
      </c>
      <c r="C1735" s="5" t="s">
        <v>5514</v>
      </c>
      <c r="D1735" s="6"/>
      <c r="E1735" s="5">
        <v>1729597.0</v>
      </c>
      <c r="F1735" s="5">
        <v>1730157.0</v>
      </c>
      <c r="G1735" s="5" t="s">
        <v>35</v>
      </c>
      <c r="H1735" s="5" t="s">
        <v>5515</v>
      </c>
      <c r="I1735" s="5" t="s">
        <v>5516</v>
      </c>
      <c r="J1735" s="7" t="str">
        <f t="shared" si="379"/>
        <v>Chain et al. 2005. Infect Immun. 73:8353-61</v>
      </c>
      <c r="K1735" s="8" t="str">
        <f t="shared" si="380"/>
        <v>Brucella abortus 2308; accesion number NC_007618</v>
      </c>
      <c r="L1735" s="3"/>
      <c r="M1735" s="3"/>
      <c r="N1735" s="3"/>
      <c r="O1735" s="3"/>
      <c r="P1735" s="3"/>
      <c r="Q1735" s="3"/>
      <c r="R1735" s="3"/>
      <c r="S1735" s="3"/>
      <c r="T1735" s="3"/>
      <c r="U1735" s="3"/>
      <c r="V1735" s="3"/>
      <c r="W1735" s="3"/>
      <c r="X1735" s="3"/>
      <c r="Y1735" s="3"/>
      <c r="Z1735" s="3"/>
    </row>
    <row r="1736" ht="30.0" customHeight="1">
      <c r="A1736" s="5" t="s">
        <v>5517</v>
      </c>
      <c r="B1736" s="5" t="s">
        <v>5517</v>
      </c>
      <c r="C1736" s="5" t="s">
        <v>5518</v>
      </c>
      <c r="D1736" s="6"/>
      <c r="E1736" s="5">
        <v>1730439.0</v>
      </c>
      <c r="F1736" s="5">
        <v>1730852.0</v>
      </c>
      <c r="G1736" s="5" t="s">
        <v>35</v>
      </c>
      <c r="H1736" s="5" t="s">
        <v>5519</v>
      </c>
      <c r="I1736" s="5"/>
      <c r="J1736" s="7" t="str">
        <f t="shared" si="379"/>
        <v>Chain et al. 2005. Infect Immun. 73:8353-61</v>
      </c>
      <c r="K1736" s="8" t="str">
        <f t="shared" si="380"/>
        <v>Brucella abortus 2308; accesion number NC_007618</v>
      </c>
      <c r="L1736" s="3"/>
      <c r="M1736" s="3"/>
      <c r="N1736" s="3"/>
      <c r="O1736" s="3"/>
      <c r="P1736" s="3"/>
      <c r="Q1736" s="3"/>
      <c r="R1736" s="3"/>
      <c r="S1736" s="3"/>
      <c r="T1736" s="3"/>
      <c r="U1736" s="3"/>
      <c r="V1736" s="3"/>
      <c r="W1736" s="3"/>
      <c r="X1736" s="3"/>
      <c r="Y1736" s="3"/>
      <c r="Z1736" s="3"/>
    </row>
    <row r="1737" ht="30.0" customHeight="1">
      <c r="A1737" s="5" t="s">
        <v>5520</v>
      </c>
      <c r="B1737" s="5" t="s">
        <v>5521</v>
      </c>
      <c r="C1737" s="5" t="s">
        <v>5522</v>
      </c>
      <c r="D1737" s="6"/>
      <c r="E1737" s="5">
        <v>1730919.0</v>
      </c>
      <c r="F1737" s="5">
        <v>1733153.0</v>
      </c>
      <c r="G1737" s="5" t="s">
        <v>35</v>
      </c>
      <c r="H1737" s="5" t="s">
        <v>5523</v>
      </c>
      <c r="I1737" s="5" t="s">
        <v>5524</v>
      </c>
      <c r="J1737" s="7" t="str">
        <f t="shared" si="379"/>
        <v>Chain et al. 2005. Infect Immun. 73:8353-61</v>
      </c>
      <c r="K1737" s="8" t="str">
        <f t="shared" si="380"/>
        <v>Brucella abortus 2308; accesion number NC_007618</v>
      </c>
      <c r="L1737" s="3"/>
      <c r="M1737" s="3"/>
      <c r="N1737" s="3"/>
      <c r="O1737" s="3"/>
      <c r="P1737" s="3"/>
      <c r="Q1737" s="3"/>
      <c r="R1737" s="3"/>
      <c r="S1737" s="3"/>
      <c r="T1737" s="3"/>
      <c r="U1737" s="3"/>
      <c r="V1737" s="3"/>
      <c r="W1737" s="3"/>
      <c r="X1737" s="3"/>
      <c r="Y1737" s="3"/>
      <c r="Z1737" s="3"/>
    </row>
    <row r="1738" ht="30.0" customHeight="1">
      <c r="A1738" s="5" t="s">
        <v>5525</v>
      </c>
      <c r="B1738" s="5" t="s">
        <v>5526</v>
      </c>
      <c r="C1738" s="5" t="s">
        <v>5527</v>
      </c>
      <c r="D1738" s="6"/>
      <c r="E1738" s="5">
        <v>1733263.0</v>
      </c>
      <c r="F1738" s="5">
        <v>1733916.0</v>
      </c>
      <c r="G1738" s="5"/>
      <c r="H1738" s="5" t="s">
        <v>5528</v>
      </c>
      <c r="I1738" s="5" t="s">
        <v>5529</v>
      </c>
      <c r="J1738" s="7" t="str">
        <f t="shared" si="379"/>
        <v>Chain et al. 2005. Infect Immun. 73:8353-61</v>
      </c>
      <c r="K1738" s="8" t="str">
        <f t="shared" si="380"/>
        <v>Brucella abortus 2308; accesion number NC_007618</v>
      </c>
      <c r="L1738" s="3"/>
      <c r="M1738" s="3"/>
      <c r="N1738" s="3"/>
      <c r="O1738" s="3"/>
      <c r="P1738" s="3"/>
      <c r="Q1738" s="3"/>
      <c r="R1738" s="3"/>
      <c r="S1738" s="3"/>
      <c r="T1738" s="3"/>
      <c r="U1738" s="3"/>
      <c r="V1738" s="3"/>
      <c r="W1738" s="3"/>
      <c r="X1738" s="3"/>
      <c r="Y1738" s="3"/>
      <c r="Z1738" s="3"/>
    </row>
    <row r="1739" ht="30.0" customHeight="1">
      <c r="A1739" s="5" t="s">
        <v>5530</v>
      </c>
      <c r="B1739" s="5" t="s">
        <v>5530</v>
      </c>
      <c r="C1739" s="5" t="s">
        <v>5531</v>
      </c>
      <c r="D1739" s="6"/>
      <c r="E1739" s="5">
        <v>1734060.0</v>
      </c>
      <c r="F1739" s="5">
        <v>1734641.0</v>
      </c>
      <c r="G1739" s="5" t="s">
        <v>35</v>
      </c>
      <c r="H1739" s="5" t="s">
        <v>262</v>
      </c>
      <c r="I1739" s="5" t="s">
        <v>5532</v>
      </c>
      <c r="J1739" s="7" t="str">
        <f t="shared" si="379"/>
        <v>Chain et al. 2005. Infect Immun. 73:8353-61</v>
      </c>
      <c r="K1739" s="8" t="str">
        <f t="shared" si="380"/>
        <v>Brucella abortus 2308; accesion number NC_007618</v>
      </c>
      <c r="L1739" s="3"/>
      <c r="M1739" s="3"/>
      <c r="N1739" s="3"/>
      <c r="O1739" s="3"/>
      <c r="P1739" s="3"/>
      <c r="Q1739" s="3"/>
      <c r="R1739" s="3"/>
      <c r="S1739" s="3"/>
      <c r="T1739" s="3"/>
      <c r="U1739" s="3"/>
      <c r="V1739" s="3"/>
      <c r="W1739" s="3"/>
      <c r="X1739" s="3"/>
      <c r="Y1739" s="3"/>
      <c r="Z1739" s="3"/>
    </row>
    <row r="1740" ht="30.0" customHeight="1">
      <c r="A1740" s="5" t="s">
        <v>5533</v>
      </c>
      <c r="B1740" s="5" t="s">
        <v>5534</v>
      </c>
      <c r="C1740" s="5" t="s">
        <v>5535</v>
      </c>
      <c r="D1740" s="6"/>
      <c r="E1740" s="5">
        <v>1734628.0</v>
      </c>
      <c r="F1740" s="5">
        <v>1737261.0</v>
      </c>
      <c r="G1740" s="5" t="s">
        <v>35</v>
      </c>
      <c r="H1740" s="5" t="s">
        <v>5536</v>
      </c>
      <c r="I1740" s="5" t="s">
        <v>5537</v>
      </c>
      <c r="J1740" s="7" t="str">
        <f t="shared" si="379"/>
        <v>Chain et al. 2005. Infect Immun. 73:8353-61</v>
      </c>
      <c r="K1740" s="8" t="str">
        <f t="shared" si="380"/>
        <v>Brucella abortus 2308; accesion number NC_007618</v>
      </c>
      <c r="L1740" s="3"/>
      <c r="M1740" s="3"/>
      <c r="N1740" s="3"/>
      <c r="O1740" s="3"/>
      <c r="P1740" s="3"/>
      <c r="Q1740" s="3"/>
      <c r="R1740" s="3"/>
      <c r="S1740" s="3"/>
      <c r="T1740" s="3"/>
      <c r="U1740" s="3"/>
      <c r="V1740" s="3"/>
      <c r="W1740" s="3"/>
      <c r="X1740" s="3"/>
      <c r="Y1740" s="3"/>
      <c r="Z1740" s="3"/>
    </row>
    <row r="1741" ht="30.0" customHeight="1">
      <c r="A1741" s="5" t="s">
        <v>5538</v>
      </c>
      <c r="B1741" s="5" t="s">
        <v>5538</v>
      </c>
      <c r="C1741" s="5" t="s">
        <v>5539</v>
      </c>
      <c r="D1741" s="6"/>
      <c r="E1741" s="5">
        <v>1737384.0</v>
      </c>
      <c r="F1741" s="5">
        <v>1738064.0</v>
      </c>
      <c r="G1741" s="5"/>
      <c r="H1741" s="5" t="s">
        <v>5540</v>
      </c>
      <c r="I1741" s="5"/>
      <c r="J1741" s="7" t="str">
        <f t="shared" si="379"/>
        <v>Chain et al. 2005. Infect Immun. 73:8353-61</v>
      </c>
      <c r="K1741" s="8" t="str">
        <f t="shared" si="380"/>
        <v>Brucella abortus 2308; accesion number NC_007618</v>
      </c>
      <c r="L1741" s="3"/>
      <c r="M1741" s="3"/>
      <c r="N1741" s="3"/>
      <c r="O1741" s="3"/>
      <c r="P1741" s="3"/>
      <c r="Q1741" s="3"/>
      <c r="R1741" s="3"/>
      <c r="S1741" s="3"/>
      <c r="T1741" s="3"/>
      <c r="U1741" s="3"/>
      <c r="V1741" s="3"/>
      <c r="W1741" s="3"/>
      <c r="X1741" s="3"/>
      <c r="Y1741" s="3"/>
      <c r="Z1741" s="3"/>
    </row>
    <row r="1742" ht="30.0" customHeight="1">
      <c r="A1742" s="5" t="s">
        <v>5541</v>
      </c>
      <c r="B1742" s="5" t="s">
        <v>5541</v>
      </c>
      <c r="C1742" s="5" t="s">
        <v>5542</v>
      </c>
      <c r="D1742" s="6"/>
      <c r="E1742" s="5">
        <v>1738077.0</v>
      </c>
      <c r="F1742" s="5">
        <v>1738607.0</v>
      </c>
      <c r="G1742" s="5" t="s">
        <v>35</v>
      </c>
      <c r="H1742" s="5" t="s">
        <v>5543</v>
      </c>
      <c r="I1742" s="5"/>
      <c r="J1742" s="7" t="str">
        <f t="shared" si="379"/>
        <v>Chain et al. 2005. Infect Immun. 73:8353-61</v>
      </c>
      <c r="K1742" s="8" t="str">
        <f t="shared" si="380"/>
        <v>Brucella abortus 2308; accesion number NC_007618</v>
      </c>
      <c r="L1742" s="3"/>
      <c r="M1742" s="3"/>
      <c r="N1742" s="3"/>
      <c r="O1742" s="3"/>
      <c r="P1742" s="3"/>
      <c r="Q1742" s="3"/>
      <c r="R1742" s="3"/>
      <c r="S1742" s="3"/>
      <c r="T1742" s="3"/>
      <c r="U1742" s="3"/>
      <c r="V1742" s="3"/>
      <c r="W1742" s="3"/>
      <c r="X1742" s="3"/>
      <c r="Y1742" s="3"/>
      <c r="Z1742" s="3"/>
    </row>
    <row r="1743" ht="30.0" customHeight="1">
      <c r="A1743" s="5" t="s">
        <v>5544</v>
      </c>
      <c r="B1743" s="5" t="s">
        <v>5544</v>
      </c>
      <c r="C1743" s="5" t="s">
        <v>5545</v>
      </c>
      <c r="D1743" s="6"/>
      <c r="E1743" s="5">
        <v>1738678.0</v>
      </c>
      <c r="F1743" s="5">
        <v>1738965.0</v>
      </c>
      <c r="G1743" s="5" t="s">
        <v>35</v>
      </c>
      <c r="H1743" s="5" t="s">
        <v>5546</v>
      </c>
      <c r="I1743" s="5"/>
      <c r="J1743" s="7" t="str">
        <f t="shared" si="379"/>
        <v>Chain et al. 2005. Infect Immun. 73:8353-61</v>
      </c>
      <c r="K1743" s="8" t="str">
        <f t="shared" si="380"/>
        <v>Brucella abortus 2308; accesion number NC_007618</v>
      </c>
      <c r="L1743" s="3"/>
      <c r="M1743" s="3"/>
      <c r="N1743" s="3"/>
      <c r="O1743" s="3"/>
      <c r="P1743" s="3"/>
      <c r="Q1743" s="3"/>
      <c r="R1743" s="3"/>
      <c r="S1743" s="3"/>
      <c r="T1743" s="3"/>
      <c r="U1743" s="3"/>
      <c r="V1743" s="3"/>
      <c r="W1743" s="3"/>
      <c r="X1743" s="3"/>
      <c r="Y1743" s="3"/>
      <c r="Z1743" s="3"/>
    </row>
    <row r="1744" ht="30.0" customHeight="1">
      <c r="A1744" s="5" t="s">
        <v>5547</v>
      </c>
      <c r="B1744" s="5" t="s">
        <v>5547</v>
      </c>
      <c r="C1744" s="5" t="s">
        <v>5548</v>
      </c>
      <c r="D1744" s="6"/>
      <c r="E1744" s="5">
        <v>1739306.0</v>
      </c>
      <c r="F1744" s="5">
        <v>1741261.0</v>
      </c>
      <c r="G1744" s="5"/>
      <c r="H1744" s="5" t="s">
        <v>5549</v>
      </c>
      <c r="I1744" s="5" t="s">
        <v>5550</v>
      </c>
      <c r="J1744" s="7" t="str">
        <f t="shared" si="379"/>
        <v>Chain et al. 2005. Infect Immun. 73:8353-61</v>
      </c>
      <c r="K1744" s="8" t="str">
        <f t="shared" si="380"/>
        <v>Brucella abortus 2308; accesion number NC_007618</v>
      </c>
      <c r="L1744" s="3"/>
      <c r="M1744" s="3"/>
      <c r="N1744" s="3"/>
      <c r="O1744" s="3"/>
      <c r="P1744" s="3"/>
      <c r="Q1744" s="3"/>
      <c r="R1744" s="3"/>
      <c r="S1744" s="3"/>
      <c r="T1744" s="3"/>
      <c r="U1744" s="3"/>
      <c r="V1744" s="3"/>
      <c r="W1744" s="3"/>
      <c r="X1744" s="3"/>
      <c r="Y1744" s="3"/>
      <c r="Z1744" s="3"/>
    </row>
    <row r="1745" ht="30.0" customHeight="1">
      <c r="A1745" s="5" t="s">
        <v>5551</v>
      </c>
      <c r="B1745" s="5" t="s">
        <v>5551</v>
      </c>
      <c r="C1745" s="5" t="s">
        <v>5552</v>
      </c>
      <c r="D1745" s="6"/>
      <c r="E1745" s="5">
        <v>1741417.0</v>
      </c>
      <c r="F1745" s="5">
        <v>1741644.0</v>
      </c>
      <c r="G1745" s="5" t="s">
        <v>35</v>
      </c>
      <c r="H1745" s="5" t="s">
        <v>5553</v>
      </c>
      <c r="I1745" s="5"/>
      <c r="J1745" s="8" t="str">
        <f>HYPERLINK("http://www.ncbi.nlm.nih.gov/pubmed/?term=20462421","Lamontagne et al. 2010. BMC Genomics. 11:300")</f>
        <v>Lamontagne et al. 2010. BMC Genomics. 11:300</v>
      </c>
      <c r="K1745" s="3"/>
      <c r="L1745" s="3"/>
      <c r="M1745" s="3"/>
      <c r="N1745" s="3"/>
      <c r="O1745" s="3"/>
      <c r="P1745" s="3"/>
      <c r="Q1745" s="3"/>
      <c r="R1745" s="3"/>
      <c r="S1745" s="3"/>
      <c r="T1745" s="3"/>
      <c r="U1745" s="3"/>
      <c r="V1745" s="3"/>
      <c r="W1745" s="3"/>
      <c r="X1745" s="3"/>
      <c r="Y1745" s="3"/>
      <c r="Z1745" s="3"/>
    </row>
    <row r="1746" ht="30.0" customHeight="1">
      <c r="A1746" s="5" t="s">
        <v>5554</v>
      </c>
      <c r="B1746" s="5" t="s">
        <v>5555</v>
      </c>
      <c r="C1746" s="5" t="s">
        <v>5556</v>
      </c>
      <c r="D1746" s="6"/>
      <c r="E1746" s="5">
        <v>1741767.0</v>
      </c>
      <c r="F1746" s="5">
        <v>1742744.0</v>
      </c>
      <c r="G1746" s="5"/>
      <c r="H1746" s="5" t="s">
        <v>5557</v>
      </c>
      <c r="I1746" s="5" t="s">
        <v>5558</v>
      </c>
      <c r="J1746" s="7" t="str">
        <f t="shared" ref="J1746:J1749" si="381">HYPERLINK("http://www.ncbi.nlm.nih.gov/pubmed/?term=16299333","Chain et al. 2005. Infect Immun. 73:8353-61")</f>
        <v>Chain et al. 2005. Infect Immun. 73:8353-61</v>
      </c>
      <c r="K1746" s="8" t="str">
        <f t="shared" ref="K1746:K1749" si="382">HYPERLINK("http://www.ncbi.nlm.nih.gov/nuccore/NC_007618","Brucella abortus 2308; accesion number NC_007618")</f>
        <v>Brucella abortus 2308; accesion number NC_007618</v>
      </c>
      <c r="L1746" s="3"/>
      <c r="M1746" s="3"/>
      <c r="N1746" s="3"/>
      <c r="O1746" s="3"/>
      <c r="P1746" s="3"/>
      <c r="Q1746" s="3"/>
      <c r="R1746" s="3"/>
      <c r="S1746" s="3"/>
      <c r="T1746" s="3"/>
      <c r="U1746" s="3"/>
      <c r="V1746" s="3"/>
      <c r="W1746" s="3"/>
      <c r="X1746" s="3"/>
      <c r="Y1746" s="3"/>
      <c r="Z1746" s="3"/>
    </row>
    <row r="1747" ht="30.0" customHeight="1">
      <c r="A1747" s="5" t="s">
        <v>5559</v>
      </c>
      <c r="B1747" s="5" t="s">
        <v>5559</v>
      </c>
      <c r="C1747" s="5" t="s">
        <v>5560</v>
      </c>
      <c r="D1747" s="6"/>
      <c r="E1747" s="5">
        <v>1742760.0</v>
      </c>
      <c r="F1747" s="5">
        <v>1744157.0</v>
      </c>
      <c r="G1747" s="5"/>
      <c r="H1747" s="5" t="s">
        <v>1243</v>
      </c>
      <c r="I1747" s="5"/>
      <c r="J1747" s="7" t="str">
        <f t="shared" si="381"/>
        <v>Chain et al. 2005. Infect Immun. 73:8353-61</v>
      </c>
      <c r="K1747" s="8" t="str">
        <f t="shared" si="382"/>
        <v>Brucella abortus 2308; accesion number NC_007618</v>
      </c>
      <c r="L1747" s="3"/>
      <c r="M1747" s="3"/>
      <c r="N1747" s="3"/>
      <c r="O1747" s="3"/>
      <c r="P1747" s="3"/>
      <c r="Q1747" s="3"/>
      <c r="R1747" s="3"/>
      <c r="S1747" s="3"/>
      <c r="T1747" s="3"/>
      <c r="U1747" s="3"/>
      <c r="V1747" s="3"/>
      <c r="W1747" s="3"/>
      <c r="X1747" s="3"/>
      <c r="Y1747" s="3"/>
      <c r="Z1747" s="3"/>
    </row>
    <row r="1748" ht="30.0" customHeight="1">
      <c r="A1748" s="5" t="s">
        <v>5561</v>
      </c>
      <c r="B1748" s="5" t="s">
        <v>5561</v>
      </c>
      <c r="C1748" s="5" t="s">
        <v>5562</v>
      </c>
      <c r="D1748" s="6"/>
      <c r="E1748" s="5">
        <v>1744389.0</v>
      </c>
      <c r="F1748" s="5">
        <v>1746020.0</v>
      </c>
      <c r="G1748" s="5"/>
      <c r="H1748" s="5" t="s">
        <v>5563</v>
      </c>
      <c r="I1748" s="5"/>
      <c r="J1748" s="7" t="str">
        <f t="shared" si="381"/>
        <v>Chain et al. 2005. Infect Immun. 73:8353-61</v>
      </c>
      <c r="K1748" s="8" t="str">
        <f t="shared" si="382"/>
        <v>Brucella abortus 2308; accesion number NC_007618</v>
      </c>
      <c r="L1748" s="3"/>
      <c r="M1748" s="3"/>
      <c r="N1748" s="3"/>
      <c r="O1748" s="3"/>
      <c r="P1748" s="3"/>
      <c r="Q1748" s="3"/>
      <c r="R1748" s="3"/>
      <c r="S1748" s="3"/>
      <c r="T1748" s="3"/>
      <c r="U1748" s="3"/>
      <c r="V1748" s="3"/>
      <c r="W1748" s="3"/>
      <c r="X1748" s="3"/>
      <c r="Y1748" s="3"/>
      <c r="Z1748" s="3"/>
    </row>
    <row r="1749" ht="30.0" customHeight="1">
      <c r="A1749" s="5" t="s">
        <v>5564</v>
      </c>
      <c r="B1749" s="5" t="s">
        <v>5565</v>
      </c>
      <c r="C1749" s="5" t="s">
        <v>5566</v>
      </c>
      <c r="D1749" s="6"/>
      <c r="E1749" s="5">
        <v>1746127.0</v>
      </c>
      <c r="F1749" s="5">
        <v>1747743.0</v>
      </c>
      <c r="G1749" s="5"/>
      <c r="H1749" s="5" t="s">
        <v>5567</v>
      </c>
      <c r="I1749" s="5" t="s">
        <v>5568</v>
      </c>
      <c r="J1749" s="7" t="str">
        <f t="shared" si="381"/>
        <v>Chain et al. 2005. Infect Immun. 73:8353-61</v>
      </c>
      <c r="K1749" s="8" t="str">
        <f t="shared" si="382"/>
        <v>Brucella abortus 2308; accesion number NC_007618</v>
      </c>
      <c r="L1749" s="3"/>
      <c r="M1749" s="3"/>
      <c r="N1749" s="3"/>
      <c r="O1749" s="3"/>
      <c r="P1749" s="3"/>
      <c r="Q1749" s="3"/>
      <c r="R1749" s="3"/>
      <c r="S1749" s="3"/>
      <c r="T1749" s="3"/>
      <c r="U1749" s="3"/>
      <c r="V1749" s="3"/>
      <c r="W1749" s="3"/>
      <c r="X1749" s="3"/>
      <c r="Y1749" s="3"/>
      <c r="Z1749" s="3"/>
    </row>
    <row r="1750" ht="30.0" customHeight="1">
      <c r="A1750" s="5" t="s">
        <v>5569</v>
      </c>
      <c r="B1750" s="5" t="s">
        <v>5569</v>
      </c>
      <c r="C1750" s="5" t="s">
        <v>5570</v>
      </c>
      <c r="D1750" s="6" t="s">
        <v>417</v>
      </c>
      <c r="E1750" s="5">
        <v>1747793.0</v>
      </c>
      <c r="F1750" s="5">
        <v>1749160.0</v>
      </c>
      <c r="G1750" s="5" t="s">
        <v>35</v>
      </c>
      <c r="H1750" s="5"/>
      <c r="I1750" s="5" t="s">
        <v>5571</v>
      </c>
      <c r="J1750" s="11" t="str">
        <f>HYPERLINK("http://www.ncbi.nlm.nih.gov/nuccore/NC_004310.3","Brucella suis 1330 genome; accesion number NC_004310")</f>
        <v>Brucella suis 1330 genome; accesion number NC_004310</v>
      </c>
      <c r="K1750" s="11" t="str">
        <f>HYPERLINK("http://www.ncbi.nlm.nih.gov/nuccore/62288991","Brucella abortus 9-941 NC_006932")</f>
        <v>Brucella abortus 9-941 NC_006932</v>
      </c>
      <c r="L1750" s="3"/>
      <c r="M1750" s="3"/>
      <c r="N1750" s="3"/>
      <c r="O1750" s="3"/>
      <c r="P1750" s="3"/>
      <c r="Q1750" s="3"/>
      <c r="R1750" s="3"/>
      <c r="S1750" s="3"/>
      <c r="T1750" s="3"/>
      <c r="U1750" s="3"/>
      <c r="V1750" s="3"/>
      <c r="W1750" s="3"/>
      <c r="X1750" s="3"/>
      <c r="Y1750" s="3"/>
      <c r="Z1750" s="3"/>
    </row>
    <row r="1751" ht="30.0" customHeight="1">
      <c r="A1751" s="5" t="s">
        <v>5572</v>
      </c>
      <c r="B1751" s="5" t="s">
        <v>5572</v>
      </c>
      <c r="C1751" s="5" t="s">
        <v>5573</v>
      </c>
      <c r="D1751" s="6"/>
      <c r="E1751" s="5">
        <v>1749380.0</v>
      </c>
      <c r="F1751" s="5">
        <v>1754182.0</v>
      </c>
      <c r="G1751" s="5" t="s">
        <v>35</v>
      </c>
      <c r="H1751" s="5" t="s">
        <v>5574</v>
      </c>
      <c r="I1751" s="5"/>
      <c r="J1751" s="11" t="str">
        <f>HYPERLINK("http://www.ncbi.nlm.nih.gov/pubmed/25471320","Ronneau et al. 2015. Crit Rev Microbiol. 10:1-19")</f>
        <v>Ronneau et al. 2015. Crit Rev Microbiol. 10:1-19</v>
      </c>
      <c r="K1751" s="9"/>
      <c r="L1751" s="3"/>
      <c r="M1751" s="3"/>
      <c r="N1751" s="3"/>
      <c r="O1751" s="3"/>
      <c r="P1751" s="3"/>
      <c r="Q1751" s="3"/>
      <c r="R1751" s="3"/>
      <c r="S1751" s="3"/>
      <c r="T1751" s="3"/>
      <c r="U1751" s="3"/>
      <c r="V1751" s="3"/>
      <c r="W1751" s="3"/>
      <c r="X1751" s="3"/>
      <c r="Y1751" s="3"/>
      <c r="Z1751" s="3"/>
    </row>
    <row r="1752" ht="30.0" customHeight="1">
      <c r="A1752" s="5" t="s">
        <v>5575</v>
      </c>
      <c r="B1752" s="5" t="s">
        <v>5575</v>
      </c>
      <c r="C1752" s="5" t="s">
        <v>5576</v>
      </c>
      <c r="D1752" s="6"/>
      <c r="E1752" s="5">
        <v>1754447.0</v>
      </c>
      <c r="F1752" s="5">
        <v>1755088.0</v>
      </c>
      <c r="G1752" s="5" t="s">
        <v>35</v>
      </c>
      <c r="H1752" s="5" t="s">
        <v>52</v>
      </c>
      <c r="I1752" s="5"/>
      <c r="J1752" s="7" t="str">
        <f t="shared" ref="J1752:J1764" si="383">HYPERLINK("http://www.ncbi.nlm.nih.gov/pubmed/?term=16299333","Chain et al. 2005. Infect Immun. 73:8353-61")</f>
        <v>Chain et al. 2005. Infect Immun. 73:8353-61</v>
      </c>
      <c r="K1752" s="8" t="str">
        <f t="shared" ref="K1752:K1764" si="384">HYPERLINK("http://www.ncbi.nlm.nih.gov/nuccore/NC_007618","Brucella abortus 2308; accesion number NC_007618")</f>
        <v>Brucella abortus 2308; accesion number NC_007618</v>
      </c>
      <c r="L1752" s="3"/>
      <c r="M1752" s="3"/>
      <c r="N1752" s="3"/>
      <c r="O1752" s="3"/>
      <c r="P1752" s="3"/>
      <c r="Q1752" s="3"/>
      <c r="R1752" s="3"/>
      <c r="S1752" s="3"/>
      <c r="T1752" s="3"/>
      <c r="U1752" s="3"/>
      <c r="V1752" s="3"/>
      <c r="W1752" s="3"/>
      <c r="X1752" s="3"/>
      <c r="Y1752" s="3"/>
      <c r="Z1752" s="3"/>
    </row>
    <row r="1753" ht="30.0" customHeight="1">
      <c r="A1753" s="5" t="s">
        <v>5577</v>
      </c>
      <c r="B1753" s="5" t="s">
        <v>5577</v>
      </c>
      <c r="C1753" s="5" t="s">
        <v>5578</v>
      </c>
      <c r="D1753" s="6"/>
      <c r="E1753" s="5">
        <v>1755101.0</v>
      </c>
      <c r="F1753" s="5">
        <v>1755868.0</v>
      </c>
      <c r="G1753" s="5" t="s">
        <v>35</v>
      </c>
      <c r="H1753" s="5" t="s">
        <v>104</v>
      </c>
      <c r="I1753" s="5"/>
      <c r="J1753" s="7" t="str">
        <f t="shared" si="383"/>
        <v>Chain et al. 2005. Infect Immun. 73:8353-61</v>
      </c>
      <c r="K1753" s="8" t="str">
        <f t="shared" si="384"/>
        <v>Brucella abortus 2308; accesion number NC_007618</v>
      </c>
      <c r="L1753" s="3"/>
      <c r="M1753" s="3"/>
      <c r="N1753" s="3"/>
      <c r="O1753" s="3"/>
      <c r="P1753" s="3"/>
      <c r="Q1753" s="3"/>
      <c r="R1753" s="3"/>
      <c r="S1753" s="3"/>
      <c r="T1753" s="3"/>
      <c r="U1753" s="3"/>
      <c r="V1753" s="3"/>
      <c r="W1753" s="3"/>
      <c r="X1753" s="3"/>
      <c r="Y1753" s="3"/>
      <c r="Z1753" s="3"/>
    </row>
    <row r="1754" ht="30.0" customHeight="1">
      <c r="A1754" s="5" t="s">
        <v>5579</v>
      </c>
      <c r="B1754" s="5" t="s">
        <v>5579</v>
      </c>
      <c r="C1754" s="5" t="s">
        <v>5580</v>
      </c>
      <c r="D1754" s="6"/>
      <c r="E1754" s="5">
        <v>1755949.0</v>
      </c>
      <c r="F1754" s="5">
        <v>1756572.0</v>
      </c>
      <c r="G1754" s="5" t="s">
        <v>35</v>
      </c>
      <c r="H1754" s="5" t="s">
        <v>5581</v>
      </c>
      <c r="I1754" s="5"/>
      <c r="J1754" s="7" t="str">
        <f t="shared" si="383"/>
        <v>Chain et al. 2005. Infect Immun. 73:8353-61</v>
      </c>
      <c r="K1754" s="8" t="str">
        <f t="shared" si="384"/>
        <v>Brucella abortus 2308; accesion number NC_007618</v>
      </c>
      <c r="L1754" s="3"/>
      <c r="M1754" s="3"/>
      <c r="N1754" s="3"/>
      <c r="O1754" s="3"/>
      <c r="P1754" s="3"/>
      <c r="Q1754" s="3"/>
      <c r="R1754" s="3"/>
      <c r="S1754" s="3"/>
      <c r="T1754" s="3"/>
      <c r="U1754" s="3"/>
      <c r="V1754" s="3"/>
      <c r="W1754" s="3"/>
      <c r="X1754" s="3"/>
      <c r="Y1754" s="3"/>
      <c r="Z1754" s="3"/>
    </row>
    <row r="1755" ht="30.0" customHeight="1">
      <c r="A1755" s="5" t="s">
        <v>5582</v>
      </c>
      <c r="B1755" s="5" t="s">
        <v>5582</v>
      </c>
      <c r="C1755" s="5" t="s">
        <v>5583</v>
      </c>
      <c r="D1755" s="6"/>
      <c r="E1755" s="5">
        <v>1756569.0</v>
      </c>
      <c r="F1755" s="5">
        <v>1756742.0</v>
      </c>
      <c r="G1755" s="5" t="s">
        <v>35</v>
      </c>
      <c r="H1755" s="5" t="s">
        <v>52</v>
      </c>
      <c r="I1755" s="5"/>
      <c r="J1755" s="7" t="str">
        <f t="shared" si="383"/>
        <v>Chain et al. 2005. Infect Immun. 73:8353-61</v>
      </c>
      <c r="K1755" s="8" t="str">
        <f t="shared" si="384"/>
        <v>Brucella abortus 2308; accesion number NC_007618</v>
      </c>
      <c r="L1755" s="3"/>
      <c r="M1755" s="3"/>
      <c r="N1755" s="3"/>
      <c r="O1755" s="3"/>
      <c r="P1755" s="3"/>
      <c r="Q1755" s="3"/>
      <c r="R1755" s="3"/>
      <c r="S1755" s="3"/>
      <c r="T1755" s="3"/>
      <c r="U1755" s="3"/>
      <c r="V1755" s="3"/>
      <c r="W1755" s="3"/>
      <c r="X1755" s="3"/>
      <c r="Y1755" s="3"/>
      <c r="Z1755" s="3"/>
    </row>
    <row r="1756" ht="30.0" customHeight="1">
      <c r="A1756" s="5" t="s">
        <v>5584</v>
      </c>
      <c r="B1756" s="5" t="s">
        <v>5585</v>
      </c>
      <c r="C1756" s="5" t="s">
        <v>5586</v>
      </c>
      <c r="D1756" s="6"/>
      <c r="E1756" s="5">
        <v>1756842.0</v>
      </c>
      <c r="F1756" s="5">
        <v>1757246.0</v>
      </c>
      <c r="G1756" s="5" t="s">
        <v>35</v>
      </c>
      <c r="H1756" s="5" t="s">
        <v>5587</v>
      </c>
      <c r="I1756" s="5" t="s">
        <v>5588</v>
      </c>
      <c r="J1756" s="7" t="str">
        <f t="shared" si="383"/>
        <v>Chain et al. 2005. Infect Immun. 73:8353-61</v>
      </c>
      <c r="K1756" s="8" t="str">
        <f t="shared" si="384"/>
        <v>Brucella abortus 2308; accesion number NC_007618</v>
      </c>
      <c r="L1756" s="3"/>
      <c r="M1756" s="3"/>
      <c r="N1756" s="3"/>
      <c r="O1756" s="3"/>
      <c r="P1756" s="3"/>
      <c r="Q1756" s="3"/>
      <c r="R1756" s="3"/>
      <c r="S1756" s="3"/>
      <c r="T1756" s="3"/>
      <c r="U1756" s="3"/>
      <c r="V1756" s="3"/>
      <c r="W1756" s="3"/>
      <c r="X1756" s="3"/>
      <c r="Y1756" s="3"/>
      <c r="Z1756" s="3"/>
    </row>
    <row r="1757" ht="30.0" customHeight="1">
      <c r="A1757" s="5" t="s">
        <v>5589</v>
      </c>
      <c r="B1757" s="5" t="s">
        <v>5589</v>
      </c>
      <c r="C1757" s="5" t="s">
        <v>5590</v>
      </c>
      <c r="D1757" s="6"/>
      <c r="E1757" s="5">
        <v>1757313.0</v>
      </c>
      <c r="F1757" s="5">
        <v>1757627.0</v>
      </c>
      <c r="G1757" s="5" t="s">
        <v>35</v>
      </c>
      <c r="H1757" s="5" t="s">
        <v>5591</v>
      </c>
      <c r="I1757" s="5" t="s">
        <v>5592</v>
      </c>
      <c r="J1757" s="7" t="str">
        <f t="shared" si="383"/>
        <v>Chain et al. 2005. Infect Immun. 73:8353-61</v>
      </c>
      <c r="K1757" s="8" t="str">
        <f t="shared" si="384"/>
        <v>Brucella abortus 2308; accesion number NC_007618</v>
      </c>
      <c r="L1757" s="3"/>
      <c r="M1757" s="3"/>
      <c r="N1757" s="3"/>
      <c r="O1757" s="3"/>
      <c r="P1757" s="3"/>
      <c r="Q1757" s="3"/>
      <c r="R1757" s="3"/>
      <c r="S1757" s="3"/>
      <c r="T1757" s="3"/>
      <c r="U1757" s="3"/>
      <c r="V1757" s="3"/>
      <c r="W1757" s="3"/>
      <c r="X1757" s="3"/>
      <c r="Y1757" s="3"/>
      <c r="Z1757" s="3"/>
    </row>
    <row r="1758" ht="30.0" customHeight="1">
      <c r="A1758" s="5" t="s">
        <v>5593</v>
      </c>
      <c r="B1758" s="5" t="s">
        <v>5594</v>
      </c>
      <c r="C1758" s="5" t="s">
        <v>5595</v>
      </c>
      <c r="D1758" s="6"/>
      <c r="E1758" s="5">
        <v>1757633.0</v>
      </c>
      <c r="F1758" s="5">
        <v>1759204.0</v>
      </c>
      <c r="G1758" s="5" t="s">
        <v>35</v>
      </c>
      <c r="H1758" s="5" t="s">
        <v>5596</v>
      </c>
      <c r="I1758" s="5" t="s">
        <v>5597</v>
      </c>
      <c r="J1758" s="7" t="str">
        <f t="shared" si="383"/>
        <v>Chain et al. 2005. Infect Immun. 73:8353-61</v>
      </c>
      <c r="K1758" s="8" t="str">
        <f t="shared" si="384"/>
        <v>Brucella abortus 2308; accesion number NC_007618</v>
      </c>
      <c r="L1758" s="3"/>
      <c r="M1758" s="3"/>
      <c r="N1758" s="3"/>
      <c r="O1758" s="3"/>
      <c r="P1758" s="3"/>
      <c r="Q1758" s="3"/>
      <c r="R1758" s="3"/>
      <c r="S1758" s="3"/>
      <c r="T1758" s="3"/>
      <c r="U1758" s="3"/>
      <c r="V1758" s="3"/>
      <c r="W1758" s="3"/>
      <c r="X1758" s="3"/>
      <c r="Y1758" s="3"/>
      <c r="Z1758" s="3"/>
    </row>
    <row r="1759" ht="30.0" customHeight="1">
      <c r="A1759" s="5" t="s">
        <v>5598</v>
      </c>
      <c r="B1759" s="5" t="s">
        <v>5598</v>
      </c>
      <c r="C1759" s="5" t="s">
        <v>5599</v>
      </c>
      <c r="D1759" s="6"/>
      <c r="E1759" s="5">
        <v>1759328.0</v>
      </c>
      <c r="F1759" s="5">
        <v>1759699.0</v>
      </c>
      <c r="G1759" s="5"/>
      <c r="H1759" s="5" t="s">
        <v>52</v>
      </c>
      <c r="I1759" s="5"/>
      <c r="J1759" s="7" t="str">
        <f t="shared" si="383"/>
        <v>Chain et al. 2005. Infect Immun. 73:8353-61</v>
      </c>
      <c r="K1759" s="8" t="str">
        <f t="shared" si="384"/>
        <v>Brucella abortus 2308; accesion number NC_007618</v>
      </c>
      <c r="L1759" s="3"/>
      <c r="M1759" s="3"/>
      <c r="N1759" s="3"/>
      <c r="O1759" s="3"/>
      <c r="P1759" s="3"/>
      <c r="Q1759" s="3"/>
      <c r="R1759" s="3"/>
      <c r="S1759" s="3"/>
      <c r="T1759" s="3"/>
      <c r="U1759" s="3"/>
      <c r="V1759" s="3"/>
      <c r="W1759" s="3"/>
      <c r="X1759" s="3"/>
      <c r="Y1759" s="3"/>
      <c r="Z1759" s="3"/>
    </row>
    <row r="1760" ht="30.0" customHeight="1">
      <c r="A1760" s="5" t="s">
        <v>5600</v>
      </c>
      <c r="B1760" s="5" t="s">
        <v>5600</v>
      </c>
      <c r="C1760" s="5" t="s">
        <v>5601</v>
      </c>
      <c r="D1760" s="6"/>
      <c r="E1760" s="5">
        <v>1759639.0</v>
      </c>
      <c r="F1760" s="5">
        <v>1760466.0</v>
      </c>
      <c r="G1760" s="5"/>
      <c r="H1760" s="5" t="s">
        <v>111</v>
      </c>
      <c r="I1760" s="5"/>
      <c r="J1760" s="7" t="str">
        <f t="shared" si="383"/>
        <v>Chain et al. 2005. Infect Immun. 73:8353-61</v>
      </c>
      <c r="K1760" s="8" t="str">
        <f t="shared" si="384"/>
        <v>Brucella abortus 2308; accesion number NC_007618</v>
      </c>
      <c r="L1760" s="3"/>
      <c r="M1760" s="3"/>
      <c r="N1760" s="3"/>
      <c r="O1760" s="3"/>
      <c r="P1760" s="3"/>
      <c r="Q1760" s="3"/>
      <c r="R1760" s="3"/>
      <c r="S1760" s="3"/>
      <c r="T1760" s="3"/>
      <c r="U1760" s="3"/>
      <c r="V1760" s="3"/>
      <c r="W1760" s="3"/>
      <c r="X1760" s="3"/>
      <c r="Y1760" s="3"/>
      <c r="Z1760" s="3"/>
    </row>
    <row r="1761" ht="30.0" customHeight="1">
      <c r="A1761" s="5" t="s">
        <v>5602</v>
      </c>
      <c r="B1761" s="5" t="s">
        <v>5602</v>
      </c>
      <c r="C1761" s="5" t="s">
        <v>5603</v>
      </c>
      <c r="D1761" s="6"/>
      <c r="E1761" s="5">
        <v>1760530.0</v>
      </c>
      <c r="F1761" s="5">
        <v>1761174.0</v>
      </c>
      <c r="G1761" s="5" t="s">
        <v>35</v>
      </c>
      <c r="H1761" s="5" t="s">
        <v>5604</v>
      </c>
      <c r="I1761" s="5"/>
      <c r="J1761" s="7" t="str">
        <f t="shared" si="383"/>
        <v>Chain et al. 2005. Infect Immun. 73:8353-61</v>
      </c>
      <c r="K1761" s="8" t="str">
        <f t="shared" si="384"/>
        <v>Brucella abortus 2308; accesion number NC_007618</v>
      </c>
      <c r="L1761" s="3"/>
      <c r="M1761" s="3"/>
      <c r="N1761" s="3"/>
      <c r="O1761" s="3"/>
      <c r="P1761" s="3"/>
      <c r="Q1761" s="3"/>
      <c r="R1761" s="3"/>
      <c r="S1761" s="3"/>
      <c r="T1761" s="3"/>
      <c r="U1761" s="3"/>
      <c r="V1761" s="3"/>
      <c r="W1761" s="3"/>
      <c r="X1761" s="3"/>
      <c r="Y1761" s="3"/>
      <c r="Z1761" s="3"/>
    </row>
    <row r="1762" ht="30.0" customHeight="1">
      <c r="A1762" s="5" t="s">
        <v>5605</v>
      </c>
      <c r="B1762" s="5" t="s">
        <v>5605</v>
      </c>
      <c r="C1762" s="5" t="s">
        <v>5606</v>
      </c>
      <c r="D1762" s="6"/>
      <c r="E1762" s="5">
        <v>1761348.0</v>
      </c>
      <c r="F1762" s="5">
        <v>1762244.0</v>
      </c>
      <c r="G1762" s="5" t="s">
        <v>35</v>
      </c>
      <c r="H1762" s="5" t="s">
        <v>5607</v>
      </c>
      <c r="I1762" s="5" t="s">
        <v>5608</v>
      </c>
      <c r="J1762" s="7" t="str">
        <f t="shared" si="383"/>
        <v>Chain et al. 2005. Infect Immun. 73:8353-61</v>
      </c>
      <c r="K1762" s="8" t="str">
        <f t="shared" si="384"/>
        <v>Brucella abortus 2308; accesion number NC_007618</v>
      </c>
      <c r="L1762" s="3"/>
      <c r="M1762" s="3"/>
      <c r="N1762" s="3"/>
      <c r="O1762" s="3"/>
      <c r="P1762" s="3"/>
      <c r="Q1762" s="3"/>
      <c r="R1762" s="3"/>
      <c r="S1762" s="3"/>
      <c r="T1762" s="3"/>
      <c r="U1762" s="3"/>
      <c r="V1762" s="3"/>
      <c r="W1762" s="3"/>
      <c r="X1762" s="3"/>
      <c r="Y1762" s="3"/>
      <c r="Z1762" s="3"/>
    </row>
    <row r="1763" ht="30.0" customHeight="1">
      <c r="A1763" s="5" t="s">
        <v>5609</v>
      </c>
      <c r="B1763" s="5" t="s">
        <v>5609</v>
      </c>
      <c r="C1763" s="5" t="s">
        <v>5610</v>
      </c>
      <c r="D1763" s="6"/>
      <c r="E1763" s="5">
        <v>1762246.0</v>
      </c>
      <c r="F1763" s="5">
        <v>1762533.0</v>
      </c>
      <c r="G1763" s="5" t="s">
        <v>35</v>
      </c>
      <c r="H1763" s="5" t="s">
        <v>52</v>
      </c>
      <c r="I1763" s="5"/>
      <c r="J1763" s="7" t="str">
        <f t="shared" si="383"/>
        <v>Chain et al. 2005. Infect Immun. 73:8353-61</v>
      </c>
      <c r="K1763" s="8" t="str">
        <f t="shared" si="384"/>
        <v>Brucella abortus 2308; accesion number NC_007618</v>
      </c>
      <c r="L1763" s="3"/>
      <c r="M1763" s="3"/>
      <c r="N1763" s="3"/>
      <c r="O1763" s="3"/>
      <c r="P1763" s="3"/>
      <c r="Q1763" s="3"/>
      <c r="R1763" s="3"/>
      <c r="S1763" s="3"/>
      <c r="T1763" s="3"/>
      <c r="U1763" s="3"/>
      <c r="V1763" s="3"/>
      <c r="W1763" s="3"/>
      <c r="X1763" s="3"/>
      <c r="Y1763" s="3"/>
      <c r="Z1763" s="3"/>
    </row>
    <row r="1764" ht="30.0" customHeight="1">
      <c r="A1764" s="5" t="s">
        <v>5611</v>
      </c>
      <c r="B1764" s="5" t="s">
        <v>5612</v>
      </c>
      <c r="C1764" s="5" t="s">
        <v>5613</v>
      </c>
      <c r="D1764" s="6"/>
      <c r="E1764" s="5">
        <v>1762906.0</v>
      </c>
      <c r="F1764" s="5">
        <v>1764402.0</v>
      </c>
      <c r="G1764" s="5" t="s">
        <v>35</v>
      </c>
      <c r="H1764" s="5" t="s">
        <v>5614</v>
      </c>
      <c r="I1764" s="5"/>
      <c r="J1764" s="7" t="str">
        <f t="shared" si="383"/>
        <v>Chain et al. 2005. Infect Immun. 73:8353-61</v>
      </c>
      <c r="K1764" s="8" t="str">
        <f t="shared" si="384"/>
        <v>Brucella abortus 2308; accesion number NC_007618</v>
      </c>
      <c r="L1764" s="3"/>
      <c r="M1764" s="3"/>
      <c r="N1764" s="3"/>
      <c r="O1764" s="3"/>
      <c r="P1764" s="3"/>
      <c r="Q1764" s="3"/>
      <c r="R1764" s="3"/>
      <c r="S1764" s="3"/>
      <c r="T1764" s="3"/>
      <c r="U1764" s="3"/>
      <c r="V1764" s="3"/>
      <c r="W1764" s="3"/>
      <c r="X1764" s="3"/>
      <c r="Y1764" s="3"/>
      <c r="Z1764" s="3"/>
    </row>
    <row r="1765" ht="30.0" customHeight="1">
      <c r="A1765" s="5" t="s">
        <v>5615</v>
      </c>
      <c r="B1765" s="5" t="s">
        <v>5616</v>
      </c>
      <c r="C1765" s="5" t="s">
        <v>5617</v>
      </c>
      <c r="D1765" s="6"/>
      <c r="E1765" s="5">
        <v>1764530.0</v>
      </c>
      <c r="F1765" s="5">
        <v>1765435.0</v>
      </c>
      <c r="G1765" s="5"/>
      <c r="H1765" s="5" t="s">
        <v>108</v>
      </c>
      <c r="I1765" s="5"/>
      <c r="J1765" s="13" t="s">
        <v>208</v>
      </c>
      <c r="K1765" s="8" t="str">
        <f>HYPERLINK("http://www.ncbi.nlm.nih.gov/pubmed/?term=24936050","Zúñiga-Ripa et al. 2014. J. Bacteriol. 96(16):3045-57")</f>
        <v>Zúñiga-Ripa et al. 2014. J. Bacteriol. 96(16):3045-57</v>
      </c>
      <c r="L1765" s="9"/>
      <c r="M1765" s="3"/>
      <c r="N1765" s="3"/>
      <c r="O1765" s="3"/>
      <c r="P1765" s="3"/>
      <c r="Q1765" s="3"/>
      <c r="R1765" s="3"/>
      <c r="S1765" s="3"/>
      <c r="T1765" s="3"/>
      <c r="U1765" s="3"/>
      <c r="V1765" s="3"/>
      <c r="W1765" s="3"/>
      <c r="X1765" s="3"/>
      <c r="Y1765" s="3"/>
      <c r="Z1765" s="3"/>
    </row>
    <row r="1766" ht="30.0" customHeight="1">
      <c r="A1766" s="5" t="s">
        <v>5618</v>
      </c>
      <c r="B1766" s="5" t="s">
        <v>5618</v>
      </c>
      <c r="C1766" s="5" t="s">
        <v>5619</v>
      </c>
      <c r="D1766" s="6"/>
      <c r="E1766" s="5">
        <v>1765751.0</v>
      </c>
      <c r="F1766" s="5">
        <v>1766395.0</v>
      </c>
      <c r="G1766" s="5" t="s">
        <v>35</v>
      </c>
      <c r="H1766" s="5" t="s">
        <v>5620</v>
      </c>
      <c r="I1766" s="5"/>
      <c r="J1766" s="7" t="str">
        <f t="shared" ref="J1766:J1777" si="385">HYPERLINK("http://www.ncbi.nlm.nih.gov/pubmed/?term=16299333","Chain et al. 2005. Infect Immun. 73:8353-61")</f>
        <v>Chain et al. 2005. Infect Immun. 73:8353-61</v>
      </c>
      <c r="K1766" s="8" t="str">
        <f t="shared" ref="K1766:K1777" si="386">HYPERLINK("http://www.ncbi.nlm.nih.gov/nuccore/NC_007618","Brucella abortus 2308; accesion number NC_007618")</f>
        <v>Brucella abortus 2308; accesion number NC_007618</v>
      </c>
      <c r="L1766" s="3"/>
      <c r="M1766" s="3"/>
      <c r="N1766" s="3"/>
      <c r="O1766" s="3"/>
      <c r="P1766" s="3"/>
      <c r="Q1766" s="3"/>
      <c r="R1766" s="3"/>
      <c r="S1766" s="3"/>
      <c r="T1766" s="3"/>
      <c r="U1766" s="3"/>
      <c r="V1766" s="3"/>
      <c r="W1766" s="3"/>
      <c r="X1766" s="3"/>
      <c r="Y1766" s="3"/>
      <c r="Z1766" s="3"/>
    </row>
    <row r="1767" ht="30.0" customHeight="1">
      <c r="A1767" s="5" t="s">
        <v>5621</v>
      </c>
      <c r="B1767" s="5" t="s">
        <v>5621</v>
      </c>
      <c r="C1767" s="5" t="s">
        <v>5622</v>
      </c>
      <c r="D1767" s="6"/>
      <c r="E1767" s="5">
        <v>1766463.0</v>
      </c>
      <c r="F1767" s="5">
        <v>1766717.0</v>
      </c>
      <c r="G1767" s="5" t="s">
        <v>35</v>
      </c>
      <c r="H1767" s="5" t="s">
        <v>1427</v>
      </c>
      <c r="I1767" s="5"/>
      <c r="J1767" s="7" t="str">
        <f t="shared" si="385"/>
        <v>Chain et al. 2005. Infect Immun. 73:8353-61</v>
      </c>
      <c r="K1767" s="8" t="str">
        <f t="shared" si="386"/>
        <v>Brucella abortus 2308; accesion number NC_007618</v>
      </c>
      <c r="L1767" s="3"/>
      <c r="M1767" s="3"/>
      <c r="N1767" s="3"/>
      <c r="O1767" s="3"/>
      <c r="P1767" s="3"/>
      <c r="Q1767" s="3"/>
      <c r="R1767" s="3"/>
      <c r="S1767" s="3"/>
      <c r="T1767" s="3"/>
      <c r="U1767" s="3"/>
      <c r="V1767" s="3"/>
      <c r="W1767" s="3"/>
      <c r="X1767" s="3"/>
      <c r="Y1767" s="3"/>
      <c r="Z1767" s="3"/>
    </row>
    <row r="1768" ht="30.0" customHeight="1">
      <c r="A1768" s="5" t="s">
        <v>5623</v>
      </c>
      <c r="B1768" s="5" t="s">
        <v>5623</v>
      </c>
      <c r="C1768" s="5" t="s">
        <v>5624</v>
      </c>
      <c r="D1768" s="6"/>
      <c r="E1768" s="5">
        <v>1766833.0</v>
      </c>
      <c r="F1768" s="5">
        <v>1767381.0</v>
      </c>
      <c r="G1768" s="5" t="s">
        <v>35</v>
      </c>
      <c r="H1768" s="5" t="s">
        <v>5625</v>
      </c>
      <c r="I1768" s="5" t="s">
        <v>5626</v>
      </c>
      <c r="J1768" s="7" t="str">
        <f t="shared" si="385"/>
        <v>Chain et al. 2005. Infect Immun. 73:8353-61</v>
      </c>
      <c r="K1768" s="8" t="str">
        <f t="shared" si="386"/>
        <v>Brucella abortus 2308; accesion number NC_007618</v>
      </c>
      <c r="L1768" s="3"/>
      <c r="M1768" s="3"/>
      <c r="N1768" s="3"/>
      <c r="O1768" s="3"/>
      <c r="P1768" s="3"/>
      <c r="Q1768" s="3"/>
      <c r="R1768" s="3"/>
      <c r="S1768" s="3"/>
      <c r="T1768" s="3"/>
      <c r="U1768" s="3"/>
      <c r="V1768" s="3"/>
      <c r="W1768" s="3"/>
      <c r="X1768" s="3"/>
      <c r="Y1768" s="3"/>
      <c r="Z1768" s="3"/>
    </row>
    <row r="1769" ht="30.0" customHeight="1">
      <c r="A1769" s="5" t="s">
        <v>5627</v>
      </c>
      <c r="B1769" s="5" t="s">
        <v>5627</v>
      </c>
      <c r="C1769" s="5" t="s">
        <v>5628</v>
      </c>
      <c r="D1769" s="6"/>
      <c r="E1769" s="5">
        <v>1767587.0</v>
      </c>
      <c r="F1769" s="5">
        <v>1768861.0</v>
      </c>
      <c r="G1769" s="5" t="s">
        <v>35</v>
      </c>
      <c r="H1769" s="5" t="s">
        <v>5629</v>
      </c>
      <c r="I1769" s="5" t="s">
        <v>5630</v>
      </c>
      <c r="J1769" s="7" t="str">
        <f t="shared" si="385"/>
        <v>Chain et al. 2005. Infect Immun. 73:8353-61</v>
      </c>
      <c r="K1769" s="8" t="str">
        <f t="shared" si="386"/>
        <v>Brucella abortus 2308; accesion number NC_007618</v>
      </c>
      <c r="L1769" s="3"/>
      <c r="M1769" s="3"/>
      <c r="N1769" s="3"/>
      <c r="O1769" s="3"/>
      <c r="P1769" s="3"/>
      <c r="Q1769" s="3"/>
      <c r="R1769" s="3"/>
      <c r="S1769" s="3"/>
      <c r="T1769" s="3"/>
      <c r="U1769" s="3"/>
      <c r="V1769" s="3"/>
      <c r="W1769" s="3"/>
      <c r="X1769" s="3"/>
      <c r="Y1769" s="3"/>
      <c r="Z1769" s="3"/>
    </row>
    <row r="1770" ht="30.0" customHeight="1">
      <c r="A1770" s="5" t="s">
        <v>5631</v>
      </c>
      <c r="B1770" s="5" t="s">
        <v>5631</v>
      </c>
      <c r="C1770" s="5" t="s">
        <v>5632</v>
      </c>
      <c r="D1770" s="6"/>
      <c r="E1770" s="5">
        <v>1768905.0</v>
      </c>
      <c r="F1770" s="5">
        <v>1770254.0</v>
      </c>
      <c r="G1770" s="5" t="s">
        <v>35</v>
      </c>
      <c r="H1770" s="5" t="s">
        <v>104</v>
      </c>
      <c r="I1770" s="5"/>
      <c r="J1770" s="7" t="str">
        <f t="shared" si="385"/>
        <v>Chain et al. 2005. Infect Immun. 73:8353-61</v>
      </c>
      <c r="K1770" s="8" t="str">
        <f t="shared" si="386"/>
        <v>Brucella abortus 2308; accesion number NC_007618</v>
      </c>
      <c r="L1770" s="3"/>
      <c r="M1770" s="3"/>
      <c r="N1770" s="3"/>
      <c r="O1770" s="3"/>
      <c r="P1770" s="3"/>
      <c r="Q1770" s="3"/>
      <c r="R1770" s="3"/>
      <c r="S1770" s="3"/>
      <c r="T1770" s="3"/>
      <c r="U1770" s="3"/>
      <c r="V1770" s="3"/>
      <c r="W1770" s="3"/>
      <c r="X1770" s="3"/>
      <c r="Y1770" s="3"/>
      <c r="Z1770" s="3"/>
    </row>
    <row r="1771" ht="30.0" customHeight="1">
      <c r="A1771" s="5" t="s">
        <v>5633</v>
      </c>
      <c r="B1771" s="5" t="s">
        <v>5633</v>
      </c>
      <c r="C1771" s="5" t="s">
        <v>5634</v>
      </c>
      <c r="D1771" s="6"/>
      <c r="E1771" s="5">
        <v>1770367.0</v>
      </c>
      <c r="F1771" s="5">
        <v>1771266.0</v>
      </c>
      <c r="G1771" s="5" t="s">
        <v>35</v>
      </c>
      <c r="H1771" s="5" t="s">
        <v>52</v>
      </c>
      <c r="I1771" s="5"/>
      <c r="J1771" s="7" t="str">
        <f t="shared" si="385"/>
        <v>Chain et al. 2005. Infect Immun. 73:8353-61</v>
      </c>
      <c r="K1771" s="8" t="str">
        <f t="shared" si="386"/>
        <v>Brucella abortus 2308; accesion number NC_007618</v>
      </c>
      <c r="L1771" s="3"/>
      <c r="M1771" s="3"/>
      <c r="N1771" s="3"/>
      <c r="O1771" s="3"/>
      <c r="P1771" s="3"/>
      <c r="Q1771" s="3"/>
      <c r="R1771" s="3"/>
      <c r="S1771" s="3"/>
      <c r="T1771" s="3"/>
      <c r="U1771" s="3"/>
      <c r="V1771" s="3"/>
      <c r="W1771" s="3"/>
      <c r="X1771" s="3"/>
      <c r="Y1771" s="3"/>
      <c r="Z1771" s="3"/>
    </row>
    <row r="1772" ht="30.0" customHeight="1">
      <c r="A1772" s="5" t="s">
        <v>5635</v>
      </c>
      <c r="B1772" s="5" t="s">
        <v>5635</v>
      </c>
      <c r="C1772" s="5" t="s">
        <v>5636</v>
      </c>
      <c r="D1772" s="6"/>
      <c r="E1772" s="5">
        <v>1771384.0</v>
      </c>
      <c r="F1772" s="5">
        <v>1771893.0</v>
      </c>
      <c r="G1772" s="5" t="s">
        <v>35</v>
      </c>
      <c r="H1772" s="5" t="s">
        <v>5637</v>
      </c>
      <c r="I1772" s="5" t="s">
        <v>5638</v>
      </c>
      <c r="J1772" s="7" t="str">
        <f t="shared" si="385"/>
        <v>Chain et al. 2005. Infect Immun. 73:8353-61</v>
      </c>
      <c r="K1772" s="8" t="str">
        <f t="shared" si="386"/>
        <v>Brucella abortus 2308; accesion number NC_007618</v>
      </c>
      <c r="L1772" s="3"/>
      <c r="M1772" s="3"/>
      <c r="N1772" s="3"/>
      <c r="O1772" s="3"/>
      <c r="P1772" s="3"/>
      <c r="Q1772" s="3"/>
      <c r="R1772" s="3"/>
      <c r="S1772" s="3"/>
      <c r="T1772" s="3"/>
      <c r="U1772" s="3"/>
      <c r="V1772" s="3"/>
      <c r="W1772" s="3"/>
      <c r="X1772" s="3"/>
      <c r="Y1772" s="3"/>
      <c r="Z1772" s="3"/>
    </row>
    <row r="1773" ht="30.0" customHeight="1">
      <c r="A1773" s="5" t="s">
        <v>5639</v>
      </c>
      <c r="B1773" s="5" t="s">
        <v>5639</v>
      </c>
      <c r="C1773" s="5" t="s">
        <v>5640</v>
      </c>
      <c r="D1773" s="6"/>
      <c r="E1773" s="5">
        <v>1771912.0</v>
      </c>
      <c r="F1773" s="5">
        <v>1772265.0</v>
      </c>
      <c r="G1773" s="5" t="s">
        <v>35</v>
      </c>
      <c r="H1773" s="5" t="s">
        <v>5641</v>
      </c>
      <c r="I1773" s="5"/>
      <c r="J1773" s="7" t="str">
        <f t="shared" si="385"/>
        <v>Chain et al. 2005. Infect Immun. 73:8353-61</v>
      </c>
      <c r="K1773" s="8" t="str">
        <f t="shared" si="386"/>
        <v>Brucella abortus 2308; accesion number NC_007618</v>
      </c>
      <c r="L1773" s="3"/>
      <c r="M1773" s="3"/>
      <c r="N1773" s="3"/>
      <c r="O1773" s="3"/>
      <c r="P1773" s="3"/>
      <c r="Q1773" s="3"/>
      <c r="R1773" s="3"/>
      <c r="S1773" s="3"/>
      <c r="T1773" s="3"/>
      <c r="U1773" s="3"/>
      <c r="V1773" s="3"/>
      <c r="W1773" s="3"/>
      <c r="X1773" s="3"/>
      <c r="Y1773" s="3"/>
      <c r="Z1773" s="3"/>
    </row>
    <row r="1774" ht="30.0" customHeight="1">
      <c r="A1774" s="5" t="s">
        <v>5642</v>
      </c>
      <c r="B1774" s="5" t="s">
        <v>5643</v>
      </c>
      <c r="C1774" s="5" t="s">
        <v>5644</v>
      </c>
      <c r="D1774" s="6"/>
      <c r="E1774" s="5">
        <v>1772446.0</v>
      </c>
      <c r="F1774" s="5">
        <v>1773030.0</v>
      </c>
      <c r="G1774" s="5" t="s">
        <v>35</v>
      </c>
      <c r="H1774" s="5" t="s">
        <v>5645</v>
      </c>
      <c r="I1774" s="5" t="s">
        <v>5646</v>
      </c>
      <c r="J1774" s="7" t="str">
        <f t="shared" si="385"/>
        <v>Chain et al. 2005. Infect Immun. 73:8353-61</v>
      </c>
      <c r="K1774" s="8" t="str">
        <f t="shared" si="386"/>
        <v>Brucella abortus 2308; accesion number NC_007618</v>
      </c>
      <c r="L1774" s="3"/>
      <c r="M1774" s="3"/>
      <c r="N1774" s="3"/>
      <c r="O1774" s="3"/>
      <c r="P1774" s="3"/>
      <c r="Q1774" s="3"/>
      <c r="R1774" s="3"/>
      <c r="S1774" s="3"/>
      <c r="T1774" s="3"/>
      <c r="U1774" s="3"/>
      <c r="V1774" s="3"/>
      <c r="W1774" s="3"/>
      <c r="X1774" s="3"/>
      <c r="Y1774" s="3"/>
      <c r="Z1774" s="3"/>
    </row>
    <row r="1775" ht="30.0" customHeight="1">
      <c r="A1775" s="5" t="s">
        <v>5647</v>
      </c>
      <c r="B1775" s="5" t="s">
        <v>5648</v>
      </c>
      <c r="C1775" s="5" t="s">
        <v>5649</v>
      </c>
      <c r="D1775" s="6"/>
      <c r="E1775" s="5">
        <v>1773120.0</v>
      </c>
      <c r="F1775" s="5">
        <v>1774385.0</v>
      </c>
      <c r="G1775" s="5" t="s">
        <v>35</v>
      </c>
      <c r="H1775" s="5" t="s">
        <v>5650</v>
      </c>
      <c r="I1775" s="5" t="s">
        <v>5651</v>
      </c>
      <c r="J1775" s="7" t="str">
        <f t="shared" si="385"/>
        <v>Chain et al. 2005. Infect Immun. 73:8353-61</v>
      </c>
      <c r="K1775" s="8" t="str">
        <f t="shared" si="386"/>
        <v>Brucella abortus 2308; accesion number NC_007618</v>
      </c>
      <c r="L1775" s="3"/>
      <c r="M1775" s="3"/>
      <c r="N1775" s="3"/>
      <c r="O1775" s="3"/>
      <c r="P1775" s="3"/>
      <c r="Q1775" s="3"/>
      <c r="R1775" s="3"/>
      <c r="S1775" s="3"/>
      <c r="T1775" s="3"/>
      <c r="U1775" s="3"/>
      <c r="V1775" s="3"/>
      <c r="W1775" s="3"/>
      <c r="X1775" s="3"/>
      <c r="Y1775" s="3"/>
      <c r="Z1775" s="3"/>
    </row>
    <row r="1776" ht="30.0" customHeight="1">
      <c r="A1776" s="5" t="s">
        <v>5652</v>
      </c>
      <c r="B1776" s="5" t="s">
        <v>5653</v>
      </c>
      <c r="C1776" s="5" t="s">
        <v>5654</v>
      </c>
      <c r="D1776" s="6"/>
      <c r="E1776" s="5">
        <v>1774413.0</v>
      </c>
      <c r="F1776" s="5">
        <v>1775549.0</v>
      </c>
      <c r="G1776" s="5" t="s">
        <v>35</v>
      </c>
      <c r="H1776" s="5" t="s">
        <v>5655</v>
      </c>
      <c r="I1776" s="5" t="s">
        <v>5656</v>
      </c>
      <c r="J1776" s="7" t="str">
        <f t="shared" si="385"/>
        <v>Chain et al. 2005. Infect Immun. 73:8353-61</v>
      </c>
      <c r="K1776" s="8" t="str">
        <f t="shared" si="386"/>
        <v>Brucella abortus 2308; accesion number NC_007618</v>
      </c>
      <c r="L1776" s="3"/>
      <c r="M1776" s="3"/>
      <c r="N1776" s="3"/>
      <c r="O1776" s="3"/>
      <c r="P1776" s="3"/>
      <c r="Q1776" s="3"/>
      <c r="R1776" s="3"/>
      <c r="S1776" s="3"/>
      <c r="T1776" s="3"/>
      <c r="U1776" s="3"/>
      <c r="V1776" s="3"/>
      <c r="W1776" s="3"/>
      <c r="X1776" s="3"/>
      <c r="Y1776" s="3"/>
      <c r="Z1776" s="3"/>
    </row>
    <row r="1777" ht="30.0" customHeight="1">
      <c r="A1777" s="5" t="s">
        <v>5657</v>
      </c>
      <c r="B1777" s="5" t="s">
        <v>5658</v>
      </c>
      <c r="C1777" s="5" t="s">
        <v>5659</v>
      </c>
      <c r="D1777" s="6"/>
      <c r="E1777" s="5">
        <v>1775577.0</v>
      </c>
      <c r="F1777" s="5">
        <v>1776602.0</v>
      </c>
      <c r="G1777" s="5" t="s">
        <v>35</v>
      </c>
      <c r="H1777" s="5" t="s">
        <v>5660</v>
      </c>
      <c r="I1777" s="5" t="s">
        <v>5661</v>
      </c>
      <c r="J1777" s="7" t="str">
        <f t="shared" si="385"/>
        <v>Chain et al. 2005. Infect Immun. 73:8353-61</v>
      </c>
      <c r="K1777" s="8" t="str">
        <f t="shared" si="386"/>
        <v>Brucella abortus 2308; accesion number NC_007618</v>
      </c>
      <c r="L1777" s="3"/>
      <c r="M1777" s="3"/>
      <c r="N1777" s="3"/>
      <c r="O1777" s="3"/>
      <c r="P1777" s="3"/>
      <c r="Q1777" s="3"/>
      <c r="R1777" s="3"/>
      <c r="S1777" s="3"/>
      <c r="T1777" s="3"/>
      <c r="U1777" s="3"/>
      <c r="V1777" s="3"/>
      <c r="W1777" s="3"/>
      <c r="X1777" s="3"/>
      <c r="Y1777" s="3"/>
      <c r="Z1777" s="3"/>
    </row>
    <row r="1778" ht="30.0" customHeight="1">
      <c r="A1778" s="5" t="s">
        <v>5662</v>
      </c>
      <c r="B1778" s="5" t="s">
        <v>5662</v>
      </c>
      <c r="C1778" s="5" t="s">
        <v>5663</v>
      </c>
      <c r="D1778" s="6"/>
      <c r="E1778" s="5">
        <v>1776858.0</v>
      </c>
      <c r="F1778" s="5">
        <v>1777451.0</v>
      </c>
      <c r="G1778" s="5" t="s">
        <v>35</v>
      </c>
      <c r="H1778" s="5" t="s">
        <v>5664</v>
      </c>
      <c r="I1778" s="14" t="s">
        <v>5665</v>
      </c>
      <c r="J1778" s="8" t="str">
        <f>HYPERLINK("http://www.ncbi.nlm.nih.gov/pubmed/24236157","Ruiz-Ranwez et al. 2013. PLoS One. 8(11):e79770")</f>
        <v>Ruiz-Ranwez et al. 2013. PLoS One. 8(11):e79770</v>
      </c>
      <c r="K1778" s="8" t="str">
        <f>HYPERLINK("http://www.ncbi.nlm.nih.gov/pubmed/23319562","Ruiz-Ranwez et al. 2013. Infect Immun. 81(3):996-1007")</f>
        <v>Ruiz-Ranwez et al. 2013. Infect Immun. 81(3):996-1007</v>
      </c>
      <c r="L1778" s="9"/>
      <c r="M1778" s="3"/>
      <c r="N1778" s="3"/>
      <c r="O1778" s="3"/>
      <c r="P1778" s="3"/>
      <c r="Q1778" s="3"/>
      <c r="R1778" s="3"/>
      <c r="S1778" s="3"/>
      <c r="T1778" s="3"/>
      <c r="U1778" s="3"/>
      <c r="V1778" s="3"/>
      <c r="W1778" s="3"/>
      <c r="X1778" s="3"/>
      <c r="Y1778" s="3"/>
      <c r="Z1778" s="3"/>
    </row>
    <row r="1779" ht="30.0" customHeight="1">
      <c r="A1779" s="5" t="s">
        <v>5666</v>
      </c>
      <c r="B1779" s="5" t="s">
        <v>5666</v>
      </c>
      <c r="C1779" s="5" t="s">
        <v>5667</v>
      </c>
      <c r="D1779" s="6"/>
      <c r="E1779" s="5">
        <v>1777973.0</v>
      </c>
      <c r="F1779" s="5">
        <v>1778530.0</v>
      </c>
      <c r="G1779" s="5" t="s">
        <v>35</v>
      </c>
      <c r="H1779" s="5" t="s">
        <v>1595</v>
      </c>
      <c r="I1779" s="5"/>
      <c r="J1779" s="7" t="str">
        <f t="shared" ref="J1779:J1791" si="387">HYPERLINK("http://www.ncbi.nlm.nih.gov/pubmed/?term=16299333","Chain et al. 2005. Infect Immun. 73:8353-61")</f>
        <v>Chain et al. 2005. Infect Immun. 73:8353-61</v>
      </c>
      <c r="K1779" s="8" t="str">
        <f t="shared" ref="K1779:K1791" si="388">HYPERLINK("http://www.ncbi.nlm.nih.gov/nuccore/NC_007618","Brucella abortus 2308; accesion number NC_007618")</f>
        <v>Brucella abortus 2308; accesion number NC_007618</v>
      </c>
      <c r="L1779" s="3"/>
      <c r="M1779" s="3"/>
      <c r="N1779" s="3"/>
      <c r="O1779" s="3"/>
      <c r="P1779" s="3"/>
      <c r="Q1779" s="3"/>
      <c r="R1779" s="3"/>
      <c r="S1779" s="3"/>
      <c r="T1779" s="3"/>
      <c r="U1779" s="3"/>
      <c r="V1779" s="3"/>
      <c r="W1779" s="3"/>
      <c r="X1779" s="3"/>
      <c r="Y1779" s="3"/>
      <c r="Z1779" s="3"/>
    </row>
    <row r="1780" ht="30.0" customHeight="1">
      <c r="A1780" s="5" t="s">
        <v>5668</v>
      </c>
      <c r="B1780" s="5" t="s">
        <v>5668</v>
      </c>
      <c r="C1780" s="5" t="s">
        <v>5669</v>
      </c>
      <c r="D1780" s="6"/>
      <c r="E1780" s="5">
        <v>1778584.0</v>
      </c>
      <c r="F1780" s="5">
        <v>1779234.0</v>
      </c>
      <c r="G1780" s="5" t="s">
        <v>35</v>
      </c>
      <c r="H1780" s="5" t="s">
        <v>1595</v>
      </c>
      <c r="I1780" s="5"/>
      <c r="J1780" s="7" t="str">
        <f t="shared" si="387"/>
        <v>Chain et al. 2005. Infect Immun. 73:8353-61</v>
      </c>
      <c r="K1780" s="8" t="str">
        <f t="shared" si="388"/>
        <v>Brucella abortus 2308; accesion number NC_007618</v>
      </c>
      <c r="L1780" s="3"/>
      <c r="M1780" s="3"/>
      <c r="N1780" s="3"/>
      <c r="O1780" s="3"/>
      <c r="P1780" s="3"/>
      <c r="Q1780" s="3"/>
      <c r="R1780" s="3"/>
      <c r="S1780" s="3"/>
      <c r="T1780" s="3"/>
      <c r="U1780" s="3"/>
      <c r="V1780" s="3"/>
      <c r="W1780" s="3"/>
      <c r="X1780" s="3"/>
      <c r="Y1780" s="3"/>
      <c r="Z1780" s="3"/>
    </row>
    <row r="1781" ht="30.0" customHeight="1">
      <c r="A1781" s="5" t="s">
        <v>5670</v>
      </c>
      <c r="B1781" s="5" t="s">
        <v>5671</v>
      </c>
      <c r="C1781" s="5" t="s">
        <v>5672</v>
      </c>
      <c r="D1781" s="6"/>
      <c r="E1781" s="5">
        <v>1779355.0</v>
      </c>
      <c r="F1781" s="5">
        <v>1779624.0</v>
      </c>
      <c r="G1781" s="5" t="s">
        <v>35</v>
      </c>
      <c r="H1781" s="5" t="s">
        <v>5673</v>
      </c>
      <c r="I1781" s="5" t="s">
        <v>5674</v>
      </c>
      <c r="J1781" s="7" t="str">
        <f t="shared" si="387"/>
        <v>Chain et al. 2005. Infect Immun. 73:8353-61</v>
      </c>
      <c r="K1781" s="8" t="str">
        <f t="shared" si="388"/>
        <v>Brucella abortus 2308; accesion number NC_007618</v>
      </c>
      <c r="L1781" s="3"/>
      <c r="M1781" s="3"/>
      <c r="N1781" s="3"/>
      <c r="O1781" s="3"/>
      <c r="P1781" s="3"/>
      <c r="Q1781" s="3"/>
      <c r="R1781" s="3"/>
      <c r="S1781" s="3"/>
      <c r="T1781" s="3"/>
      <c r="U1781" s="3"/>
      <c r="V1781" s="3"/>
      <c r="W1781" s="3"/>
      <c r="X1781" s="3"/>
      <c r="Y1781" s="3"/>
      <c r="Z1781" s="3"/>
    </row>
    <row r="1782" ht="30.0" customHeight="1">
      <c r="A1782" s="5" t="s">
        <v>5675</v>
      </c>
      <c r="B1782" s="5" t="s">
        <v>5676</v>
      </c>
      <c r="C1782" s="5" t="s">
        <v>5677</v>
      </c>
      <c r="D1782" s="6"/>
      <c r="E1782" s="5">
        <v>1779650.0</v>
      </c>
      <c r="F1782" s="5">
        <v>1780078.0</v>
      </c>
      <c r="G1782" s="5" t="s">
        <v>35</v>
      </c>
      <c r="H1782" s="5" t="s">
        <v>5678</v>
      </c>
      <c r="I1782" s="5"/>
      <c r="J1782" s="7" t="str">
        <f t="shared" si="387"/>
        <v>Chain et al. 2005. Infect Immun. 73:8353-61</v>
      </c>
      <c r="K1782" s="8" t="str">
        <f t="shared" si="388"/>
        <v>Brucella abortus 2308; accesion number NC_007618</v>
      </c>
      <c r="L1782" s="3"/>
      <c r="M1782" s="3"/>
      <c r="N1782" s="3"/>
      <c r="O1782" s="3"/>
      <c r="P1782" s="3"/>
      <c r="Q1782" s="3"/>
      <c r="R1782" s="3"/>
      <c r="S1782" s="3"/>
      <c r="T1782" s="3"/>
      <c r="U1782" s="3"/>
      <c r="V1782" s="3"/>
      <c r="W1782" s="3"/>
      <c r="X1782" s="3"/>
      <c r="Y1782" s="3"/>
      <c r="Z1782" s="3"/>
    </row>
    <row r="1783" ht="30.0" customHeight="1">
      <c r="A1783" s="5" t="s">
        <v>5679</v>
      </c>
      <c r="B1783" s="5" t="s">
        <v>5679</v>
      </c>
      <c r="C1783" s="5" t="s">
        <v>5680</v>
      </c>
      <c r="D1783" s="6"/>
      <c r="E1783" s="5">
        <v>1781066.0</v>
      </c>
      <c r="F1783" s="5">
        <v>1782994.0</v>
      </c>
      <c r="G1783" s="5"/>
      <c r="H1783" s="5" t="s">
        <v>5681</v>
      </c>
      <c r="I1783" s="5" t="s">
        <v>3299</v>
      </c>
      <c r="J1783" s="7" t="str">
        <f t="shared" si="387"/>
        <v>Chain et al. 2005. Infect Immun. 73:8353-61</v>
      </c>
      <c r="K1783" s="8" t="str">
        <f t="shared" si="388"/>
        <v>Brucella abortus 2308; accesion number NC_007618</v>
      </c>
      <c r="L1783" s="3"/>
      <c r="M1783" s="3"/>
      <c r="N1783" s="3"/>
      <c r="O1783" s="3"/>
      <c r="P1783" s="3"/>
      <c r="Q1783" s="3"/>
      <c r="R1783" s="3"/>
      <c r="S1783" s="3"/>
      <c r="T1783" s="3"/>
      <c r="U1783" s="3"/>
      <c r="V1783" s="3"/>
      <c r="W1783" s="3"/>
      <c r="X1783" s="3"/>
      <c r="Y1783" s="3"/>
      <c r="Z1783" s="3"/>
    </row>
    <row r="1784" ht="30.0" customHeight="1">
      <c r="A1784" s="5" t="s">
        <v>5682</v>
      </c>
      <c r="B1784" s="5" t="s">
        <v>5682</v>
      </c>
      <c r="C1784" s="5" t="s">
        <v>5683</v>
      </c>
      <c r="D1784" s="6"/>
      <c r="E1784" s="5">
        <v>1782991.0</v>
      </c>
      <c r="F1784" s="5">
        <v>1783665.0</v>
      </c>
      <c r="G1784" s="5"/>
      <c r="H1784" s="5" t="s">
        <v>5684</v>
      </c>
      <c r="I1784" s="5"/>
      <c r="J1784" s="7" t="str">
        <f t="shared" si="387"/>
        <v>Chain et al. 2005. Infect Immun. 73:8353-61</v>
      </c>
      <c r="K1784" s="8" t="str">
        <f t="shared" si="388"/>
        <v>Brucella abortus 2308; accesion number NC_007618</v>
      </c>
      <c r="L1784" s="3"/>
      <c r="M1784" s="3"/>
      <c r="N1784" s="3"/>
      <c r="O1784" s="3"/>
      <c r="P1784" s="3"/>
      <c r="Q1784" s="3"/>
      <c r="R1784" s="3"/>
      <c r="S1784" s="3"/>
      <c r="T1784" s="3"/>
      <c r="U1784" s="3"/>
      <c r="V1784" s="3"/>
      <c r="W1784" s="3"/>
      <c r="X1784" s="3"/>
      <c r="Y1784" s="3"/>
      <c r="Z1784" s="3"/>
    </row>
    <row r="1785" ht="30.0" customHeight="1">
      <c r="A1785" s="5" t="s">
        <v>5685</v>
      </c>
      <c r="B1785" s="5" t="s">
        <v>5685</v>
      </c>
      <c r="C1785" s="5" t="s">
        <v>5686</v>
      </c>
      <c r="D1785" s="6"/>
      <c r="E1785" s="5">
        <v>1784078.0</v>
      </c>
      <c r="F1785" s="5">
        <v>1784191.0</v>
      </c>
      <c r="G1785" s="5"/>
      <c r="H1785" s="5" t="s">
        <v>52</v>
      </c>
      <c r="I1785" s="5"/>
      <c r="J1785" s="7" t="str">
        <f t="shared" si="387"/>
        <v>Chain et al. 2005. Infect Immun. 73:8353-61</v>
      </c>
      <c r="K1785" s="8" t="str">
        <f t="shared" si="388"/>
        <v>Brucella abortus 2308; accesion number NC_007618</v>
      </c>
      <c r="L1785" s="3"/>
      <c r="M1785" s="3"/>
      <c r="N1785" s="3"/>
      <c r="O1785" s="3"/>
      <c r="P1785" s="3"/>
      <c r="Q1785" s="3"/>
      <c r="R1785" s="3"/>
      <c r="S1785" s="3"/>
      <c r="T1785" s="3"/>
      <c r="U1785" s="3"/>
      <c r="V1785" s="3"/>
      <c r="W1785" s="3"/>
      <c r="X1785" s="3"/>
      <c r="Y1785" s="3"/>
      <c r="Z1785" s="3"/>
    </row>
    <row r="1786" ht="30.0" customHeight="1">
      <c r="A1786" s="5" t="s">
        <v>5687</v>
      </c>
      <c r="B1786" s="5" t="s">
        <v>5687</v>
      </c>
      <c r="C1786" s="5" t="s">
        <v>5688</v>
      </c>
      <c r="D1786" s="6"/>
      <c r="E1786" s="5">
        <v>1784224.0</v>
      </c>
      <c r="F1786" s="5">
        <v>1784910.0</v>
      </c>
      <c r="G1786" s="5" t="s">
        <v>35</v>
      </c>
      <c r="H1786" s="5" t="s">
        <v>5689</v>
      </c>
      <c r="I1786" s="5"/>
      <c r="J1786" s="7" t="str">
        <f t="shared" si="387"/>
        <v>Chain et al. 2005. Infect Immun. 73:8353-61</v>
      </c>
      <c r="K1786" s="8" t="str">
        <f t="shared" si="388"/>
        <v>Brucella abortus 2308; accesion number NC_007618</v>
      </c>
      <c r="L1786" s="3"/>
      <c r="M1786" s="3"/>
      <c r="N1786" s="3"/>
      <c r="O1786" s="3"/>
      <c r="P1786" s="3"/>
      <c r="Q1786" s="3"/>
      <c r="R1786" s="3"/>
      <c r="S1786" s="3"/>
      <c r="T1786" s="3"/>
      <c r="U1786" s="3"/>
      <c r="V1786" s="3"/>
      <c r="W1786" s="3"/>
      <c r="X1786" s="3"/>
      <c r="Y1786" s="3"/>
      <c r="Z1786" s="3"/>
    </row>
    <row r="1787" ht="30.0" customHeight="1">
      <c r="A1787" s="5" t="s">
        <v>5690</v>
      </c>
      <c r="B1787" s="5" t="s">
        <v>5690</v>
      </c>
      <c r="C1787" s="5" t="s">
        <v>5691</v>
      </c>
      <c r="D1787" s="6"/>
      <c r="E1787" s="5">
        <v>1785021.0</v>
      </c>
      <c r="F1787" s="5">
        <v>1786460.0</v>
      </c>
      <c r="G1787" s="5" t="s">
        <v>35</v>
      </c>
      <c r="H1787" s="5" t="s">
        <v>52</v>
      </c>
      <c r="I1787" s="5"/>
      <c r="J1787" s="7" t="str">
        <f t="shared" si="387"/>
        <v>Chain et al. 2005. Infect Immun. 73:8353-61</v>
      </c>
      <c r="K1787" s="8" t="str">
        <f t="shared" si="388"/>
        <v>Brucella abortus 2308; accesion number NC_007618</v>
      </c>
      <c r="L1787" s="3"/>
      <c r="M1787" s="3"/>
      <c r="N1787" s="3"/>
      <c r="O1787" s="3"/>
      <c r="P1787" s="3"/>
      <c r="Q1787" s="3"/>
      <c r="R1787" s="3"/>
      <c r="S1787" s="3"/>
      <c r="T1787" s="3"/>
      <c r="U1787" s="3"/>
      <c r="V1787" s="3"/>
      <c r="W1787" s="3"/>
      <c r="X1787" s="3"/>
      <c r="Y1787" s="3"/>
      <c r="Z1787" s="3"/>
    </row>
    <row r="1788" ht="30.0" customHeight="1">
      <c r="A1788" s="5" t="s">
        <v>5692</v>
      </c>
      <c r="B1788" s="5" t="s">
        <v>5692</v>
      </c>
      <c r="C1788" s="5" t="s">
        <v>5693</v>
      </c>
      <c r="D1788" s="6"/>
      <c r="E1788" s="5">
        <v>1786636.0</v>
      </c>
      <c r="F1788" s="5">
        <v>1787310.0</v>
      </c>
      <c r="G1788" s="5" t="s">
        <v>35</v>
      </c>
      <c r="H1788" s="5" t="s">
        <v>52</v>
      </c>
      <c r="I1788" s="5"/>
      <c r="J1788" s="7" t="str">
        <f t="shared" si="387"/>
        <v>Chain et al. 2005. Infect Immun. 73:8353-61</v>
      </c>
      <c r="K1788" s="8" t="str">
        <f t="shared" si="388"/>
        <v>Brucella abortus 2308; accesion number NC_007618</v>
      </c>
      <c r="L1788" s="3"/>
      <c r="M1788" s="3"/>
      <c r="N1788" s="3"/>
      <c r="O1788" s="3"/>
      <c r="P1788" s="3"/>
      <c r="Q1788" s="3"/>
      <c r="R1788" s="3"/>
      <c r="S1788" s="3"/>
      <c r="T1788" s="3"/>
      <c r="U1788" s="3"/>
      <c r="V1788" s="3"/>
      <c r="W1788" s="3"/>
      <c r="X1788" s="3"/>
      <c r="Y1788" s="3"/>
      <c r="Z1788" s="3"/>
    </row>
    <row r="1789" ht="30.0" customHeight="1">
      <c r="A1789" s="5" t="s">
        <v>5694</v>
      </c>
      <c r="B1789" s="5" t="s">
        <v>5694</v>
      </c>
      <c r="C1789" s="5" t="s">
        <v>5695</v>
      </c>
      <c r="D1789" s="6"/>
      <c r="E1789" s="5">
        <v>1794532.0</v>
      </c>
      <c r="F1789" s="5">
        <v>1796487.0</v>
      </c>
      <c r="G1789" s="5"/>
      <c r="H1789" s="5" t="s">
        <v>5696</v>
      </c>
      <c r="I1789" s="5"/>
      <c r="J1789" s="7" t="str">
        <f t="shared" si="387"/>
        <v>Chain et al. 2005. Infect Immun. 73:8353-61</v>
      </c>
      <c r="K1789" s="8" t="str">
        <f t="shared" si="388"/>
        <v>Brucella abortus 2308; accesion number NC_007618</v>
      </c>
      <c r="L1789" s="3"/>
      <c r="M1789" s="3"/>
      <c r="N1789" s="3"/>
      <c r="O1789" s="3"/>
      <c r="P1789" s="3"/>
      <c r="Q1789" s="3"/>
      <c r="R1789" s="3"/>
      <c r="S1789" s="3"/>
      <c r="T1789" s="3"/>
      <c r="U1789" s="3"/>
      <c r="V1789" s="3"/>
      <c r="W1789" s="3"/>
      <c r="X1789" s="3"/>
      <c r="Y1789" s="3"/>
      <c r="Z1789" s="3"/>
    </row>
    <row r="1790" ht="30.0" customHeight="1">
      <c r="A1790" s="5" t="s">
        <v>5697</v>
      </c>
      <c r="B1790" s="5" t="s">
        <v>5697</v>
      </c>
      <c r="C1790" s="5" t="s">
        <v>5698</v>
      </c>
      <c r="D1790" s="6"/>
      <c r="E1790" s="5">
        <v>1796555.0</v>
      </c>
      <c r="F1790" s="5">
        <v>1797781.0</v>
      </c>
      <c r="G1790" s="5" t="s">
        <v>35</v>
      </c>
      <c r="H1790" s="5" t="s">
        <v>5699</v>
      </c>
      <c r="I1790" s="5"/>
      <c r="J1790" s="7" t="str">
        <f t="shared" si="387"/>
        <v>Chain et al. 2005. Infect Immun. 73:8353-61</v>
      </c>
      <c r="K1790" s="8" t="str">
        <f t="shared" si="388"/>
        <v>Brucella abortus 2308; accesion number NC_007618</v>
      </c>
      <c r="L1790" s="3"/>
      <c r="M1790" s="3"/>
      <c r="N1790" s="3"/>
      <c r="O1790" s="3"/>
      <c r="P1790" s="3"/>
      <c r="Q1790" s="3"/>
      <c r="R1790" s="3"/>
      <c r="S1790" s="3"/>
      <c r="T1790" s="3"/>
      <c r="U1790" s="3"/>
      <c r="V1790" s="3"/>
      <c r="W1790" s="3"/>
      <c r="X1790" s="3"/>
      <c r="Y1790" s="3"/>
      <c r="Z1790" s="3"/>
    </row>
    <row r="1791" ht="30.0" customHeight="1">
      <c r="A1791" s="5" t="s">
        <v>5700</v>
      </c>
      <c r="B1791" s="5" t="s">
        <v>5700</v>
      </c>
      <c r="C1791" s="5" t="s">
        <v>5701</v>
      </c>
      <c r="D1791" s="6"/>
      <c r="E1791" s="5">
        <v>1798455.0</v>
      </c>
      <c r="F1791" s="5">
        <v>1801079.0</v>
      </c>
      <c r="G1791" s="5" t="s">
        <v>35</v>
      </c>
      <c r="H1791" s="5" t="s">
        <v>5702</v>
      </c>
      <c r="I1791" s="5" t="s">
        <v>5703</v>
      </c>
      <c r="J1791" s="7" t="str">
        <f t="shared" si="387"/>
        <v>Chain et al. 2005. Infect Immun. 73:8353-61</v>
      </c>
      <c r="K1791" s="8" t="str">
        <f t="shared" si="388"/>
        <v>Brucella abortus 2308; accesion number NC_007618</v>
      </c>
      <c r="L1791" s="3"/>
      <c r="M1791" s="3"/>
      <c r="N1791" s="3"/>
      <c r="O1791" s="3"/>
      <c r="P1791" s="3"/>
      <c r="Q1791" s="3"/>
      <c r="R1791" s="3"/>
      <c r="S1791" s="3"/>
      <c r="T1791" s="3"/>
      <c r="U1791" s="3"/>
      <c r="V1791" s="3"/>
      <c r="W1791" s="3"/>
      <c r="X1791" s="3"/>
      <c r="Y1791" s="3"/>
      <c r="Z1791" s="3"/>
    </row>
    <row r="1792" ht="30.0" customHeight="1">
      <c r="A1792" s="5" t="s">
        <v>5704</v>
      </c>
      <c r="B1792" s="5" t="s">
        <v>5704</v>
      </c>
      <c r="C1792" s="5" t="s">
        <v>5705</v>
      </c>
      <c r="D1792" s="6"/>
      <c r="E1792" s="5">
        <v>1801278.0</v>
      </c>
      <c r="F1792" s="5">
        <v>1802036.0</v>
      </c>
      <c r="G1792" s="5" t="s">
        <v>35</v>
      </c>
      <c r="H1792" s="5" t="s">
        <v>5310</v>
      </c>
      <c r="I1792" s="5"/>
      <c r="J1792" s="8" t="str">
        <f>HYPERLINK("http://www.ncbi.nlm.nih.gov/pubmed/?term=20462421","Lamontagne et al. 2010. BMC Genomics. 11:300")</f>
        <v>Lamontagne et al. 2010. BMC Genomics. 11:300</v>
      </c>
      <c r="K1792" s="3"/>
      <c r="L1792" s="3"/>
      <c r="M1792" s="3"/>
      <c r="N1792" s="3"/>
      <c r="O1792" s="3"/>
      <c r="P1792" s="3"/>
      <c r="Q1792" s="3"/>
      <c r="R1792" s="3"/>
      <c r="S1792" s="3"/>
      <c r="T1792" s="3"/>
      <c r="U1792" s="3"/>
      <c r="V1792" s="3"/>
      <c r="W1792" s="3"/>
      <c r="X1792" s="3"/>
      <c r="Y1792" s="3"/>
      <c r="Z1792" s="3"/>
    </row>
    <row r="1793" ht="30.0" customHeight="1">
      <c r="A1793" s="5" t="s">
        <v>5706</v>
      </c>
      <c r="B1793" s="5" t="s">
        <v>5706</v>
      </c>
      <c r="C1793" s="5" t="s">
        <v>5707</v>
      </c>
      <c r="D1793" s="6"/>
      <c r="E1793" s="5">
        <v>1802017.0</v>
      </c>
      <c r="F1793" s="5">
        <v>1802289.0</v>
      </c>
      <c r="G1793" s="5" t="s">
        <v>35</v>
      </c>
      <c r="H1793" s="5" t="s">
        <v>5708</v>
      </c>
      <c r="I1793" s="5"/>
      <c r="J1793" s="7" t="str">
        <f t="shared" ref="J1793:J1797" si="389">HYPERLINK("http://www.ncbi.nlm.nih.gov/pubmed/?term=16299333","Chain et al. 2005. Infect Immun. 73:8353-61")</f>
        <v>Chain et al. 2005. Infect Immun. 73:8353-61</v>
      </c>
      <c r="K1793" s="8" t="str">
        <f t="shared" ref="K1793:K1797" si="390">HYPERLINK("http://www.ncbi.nlm.nih.gov/nuccore/NC_007618","Brucella abortus 2308; accesion number NC_007618")</f>
        <v>Brucella abortus 2308; accesion number NC_007618</v>
      </c>
      <c r="L1793" s="3"/>
      <c r="M1793" s="3"/>
      <c r="N1793" s="3"/>
      <c r="O1793" s="3"/>
      <c r="P1793" s="3"/>
      <c r="Q1793" s="3"/>
      <c r="R1793" s="3"/>
      <c r="S1793" s="3"/>
      <c r="T1793" s="3"/>
      <c r="U1793" s="3"/>
      <c r="V1793" s="3"/>
      <c r="W1793" s="3"/>
      <c r="X1793" s="3"/>
      <c r="Y1793" s="3"/>
      <c r="Z1793" s="3"/>
    </row>
    <row r="1794" ht="30.0" customHeight="1">
      <c r="A1794" s="5" t="s">
        <v>5709</v>
      </c>
      <c r="B1794" s="5" t="s">
        <v>5709</v>
      </c>
      <c r="C1794" s="5" t="s">
        <v>5710</v>
      </c>
      <c r="D1794" s="6"/>
      <c r="E1794" s="5">
        <v>1802481.0</v>
      </c>
      <c r="F1794" s="5">
        <v>1803332.0</v>
      </c>
      <c r="G1794" s="5" t="s">
        <v>35</v>
      </c>
      <c r="H1794" s="5" t="s">
        <v>5711</v>
      </c>
      <c r="I1794" s="5"/>
      <c r="J1794" s="7" t="str">
        <f t="shared" si="389"/>
        <v>Chain et al. 2005. Infect Immun. 73:8353-61</v>
      </c>
      <c r="K1794" s="8" t="str">
        <f t="shared" si="390"/>
        <v>Brucella abortus 2308; accesion number NC_007618</v>
      </c>
      <c r="L1794" s="3"/>
      <c r="M1794" s="3"/>
      <c r="N1794" s="3"/>
      <c r="O1794" s="3"/>
      <c r="P1794" s="3"/>
      <c r="Q1794" s="3"/>
      <c r="R1794" s="3"/>
      <c r="S1794" s="3"/>
      <c r="T1794" s="3"/>
      <c r="U1794" s="3"/>
      <c r="V1794" s="3"/>
      <c r="W1794" s="3"/>
      <c r="X1794" s="3"/>
      <c r="Y1794" s="3"/>
      <c r="Z1794" s="3"/>
    </row>
    <row r="1795" ht="30.0" customHeight="1">
      <c r="A1795" s="5" t="s">
        <v>5712</v>
      </c>
      <c r="B1795" s="5" t="s">
        <v>5713</v>
      </c>
      <c r="C1795" s="5" t="s">
        <v>5714</v>
      </c>
      <c r="D1795" s="6"/>
      <c r="E1795" s="5">
        <v>1803365.0</v>
      </c>
      <c r="F1795" s="5">
        <v>1804444.0</v>
      </c>
      <c r="G1795" s="5" t="s">
        <v>35</v>
      </c>
      <c r="H1795" s="5" t="s">
        <v>5715</v>
      </c>
      <c r="I1795" s="5" t="s">
        <v>5716</v>
      </c>
      <c r="J1795" s="7" t="str">
        <f t="shared" si="389"/>
        <v>Chain et al. 2005. Infect Immun. 73:8353-61</v>
      </c>
      <c r="K1795" s="8" t="str">
        <f t="shared" si="390"/>
        <v>Brucella abortus 2308; accesion number NC_007618</v>
      </c>
      <c r="L1795" s="3"/>
      <c r="M1795" s="3"/>
      <c r="N1795" s="3"/>
      <c r="O1795" s="3"/>
      <c r="P1795" s="3"/>
      <c r="Q1795" s="3"/>
      <c r="R1795" s="3"/>
      <c r="S1795" s="3"/>
      <c r="T1795" s="3"/>
      <c r="U1795" s="3"/>
      <c r="V1795" s="3"/>
      <c r="W1795" s="3"/>
      <c r="X1795" s="3"/>
      <c r="Y1795" s="3"/>
      <c r="Z1795" s="3"/>
    </row>
    <row r="1796" ht="30.0" customHeight="1">
      <c r="A1796" s="5" t="s">
        <v>5717</v>
      </c>
      <c r="B1796" s="5" t="s">
        <v>5718</v>
      </c>
      <c r="C1796" s="5" t="s">
        <v>5719</v>
      </c>
      <c r="D1796" s="6"/>
      <c r="E1796" s="5">
        <v>1804641.0</v>
      </c>
      <c r="F1796" s="5">
        <v>1806911.0</v>
      </c>
      <c r="G1796" s="5" t="s">
        <v>35</v>
      </c>
      <c r="H1796" s="5" t="s">
        <v>5720</v>
      </c>
      <c r="I1796" s="5"/>
      <c r="J1796" s="7" t="str">
        <f t="shared" si="389"/>
        <v>Chain et al. 2005. Infect Immun. 73:8353-61</v>
      </c>
      <c r="K1796" s="8" t="str">
        <f t="shared" si="390"/>
        <v>Brucella abortus 2308; accesion number NC_007618</v>
      </c>
      <c r="L1796" s="3"/>
      <c r="M1796" s="3"/>
      <c r="N1796" s="3"/>
      <c r="O1796" s="3"/>
      <c r="P1796" s="3"/>
      <c r="Q1796" s="3"/>
      <c r="R1796" s="3"/>
      <c r="S1796" s="3"/>
      <c r="T1796" s="3"/>
      <c r="U1796" s="3"/>
      <c r="V1796" s="3"/>
      <c r="W1796" s="3"/>
      <c r="X1796" s="3"/>
      <c r="Y1796" s="3"/>
      <c r="Z1796" s="3"/>
    </row>
    <row r="1797" ht="30.0" customHeight="1">
      <c r="A1797" s="5" t="s">
        <v>5721</v>
      </c>
      <c r="B1797" s="5" t="s">
        <v>5721</v>
      </c>
      <c r="C1797" s="5" t="s">
        <v>5722</v>
      </c>
      <c r="D1797" s="6"/>
      <c r="E1797" s="5">
        <v>1807239.0</v>
      </c>
      <c r="F1797" s="5">
        <v>1808510.0</v>
      </c>
      <c r="G1797" s="5" t="s">
        <v>35</v>
      </c>
      <c r="H1797" s="5" t="s">
        <v>5723</v>
      </c>
      <c r="I1797" s="5" t="s">
        <v>5724</v>
      </c>
      <c r="J1797" s="7" t="str">
        <f t="shared" si="389"/>
        <v>Chain et al. 2005. Infect Immun. 73:8353-61</v>
      </c>
      <c r="K1797" s="8" t="str">
        <f t="shared" si="390"/>
        <v>Brucella abortus 2308; accesion number NC_007618</v>
      </c>
      <c r="L1797" s="3"/>
      <c r="M1797" s="3"/>
      <c r="N1797" s="3"/>
      <c r="O1797" s="3"/>
      <c r="P1797" s="3"/>
      <c r="Q1797" s="3"/>
      <c r="R1797" s="3"/>
      <c r="S1797" s="3"/>
      <c r="T1797" s="3"/>
      <c r="U1797" s="3"/>
      <c r="V1797" s="3"/>
      <c r="W1797" s="3"/>
      <c r="X1797" s="3"/>
      <c r="Y1797" s="3"/>
      <c r="Z1797" s="3"/>
    </row>
    <row r="1798" ht="30.0" customHeight="1">
      <c r="A1798" s="5" t="s">
        <v>5725</v>
      </c>
      <c r="B1798" s="5" t="s">
        <v>5726</v>
      </c>
      <c r="C1798" s="5" t="s">
        <v>5727</v>
      </c>
      <c r="D1798" s="6"/>
      <c r="E1798" s="5">
        <v>1808728.0</v>
      </c>
      <c r="F1798" s="5">
        <v>1809474.0</v>
      </c>
      <c r="G1798" s="5"/>
      <c r="H1798" s="5" t="s">
        <v>5728</v>
      </c>
      <c r="I1798" s="5" t="s">
        <v>5729</v>
      </c>
      <c r="J1798" s="8" t="str">
        <f>HYPERLINK("http://www.ncbi.nlm.nih.gov/pubmed/?term=20462421","Lamontagne et al. 2010. BMC Genomics. 11:300")</f>
        <v>Lamontagne et al. 2010. BMC Genomics. 11:300</v>
      </c>
      <c r="K1798" s="3"/>
      <c r="L1798" s="3"/>
      <c r="M1798" s="3"/>
      <c r="N1798" s="3"/>
      <c r="O1798" s="3"/>
      <c r="P1798" s="3"/>
      <c r="Q1798" s="3"/>
      <c r="R1798" s="3"/>
      <c r="S1798" s="3"/>
      <c r="T1798" s="3"/>
      <c r="U1798" s="3"/>
      <c r="V1798" s="3"/>
      <c r="W1798" s="3"/>
      <c r="X1798" s="3"/>
      <c r="Y1798" s="3"/>
      <c r="Z1798" s="3"/>
    </row>
    <row r="1799" ht="30.0" customHeight="1">
      <c r="A1799" s="5" t="s">
        <v>5730</v>
      </c>
      <c r="B1799" s="5" t="s">
        <v>5730</v>
      </c>
      <c r="C1799" s="5" t="s">
        <v>5731</v>
      </c>
      <c r="D1799" s="6" t="s">
        <v>417</v>
      </c>
      <c r="E1799" s="5">
        <v>1809480.0</v>
      </c>
      <c r="F1799" s="5">
        <v>1810359.0</v>
      </c>
      <c r="G1799" s="5" t="s">
        <v>35</v>
      </c>
      <c r="H1799" s="5"/>
      <c r="I1799" s="5" t="s">
        <v>5732</v>
      </c>
      <c r="J1799" s="11" t="str">
        <f>HYPERLINK("http://www.ncbi.nlm.nih.gov/nuccore/NC_004310.3","Brucella suis 1330 genome; accesion number NC_004310")</f>
        <v>Brucella suis 1330 genome; accesion number NC_004310</v>
      </c>
      <c r="K1799" s="8" t="str">
        <f>HYPERLINK("http://www.ncbi.nlm.nih.gov/pubmed/12271122","Paulsen et al. 2002. Proc Natl Acad Sci U S A. 99(20):13148-53")</f>
        <v>Paulsen et al. 2002. Proc Natl Acad Sci U S A. 99(20):13148-53</v>
      </c>
      <c r="L1799" s="3"/>
      <c r="M1799" s="3"/>
      <c r="N1799" s="3"/>
      <c r="O1799" s="3"/>
      <c r="P1799" s="3"/>
      <c r="Q1799" s="3"/>
      <c r="R1799" s="3"/>
      <c r="S1799" s="3"/>
      <c r="T1799" s="3"/>
      <c r="U1799" s="3"/>
      <c r="V1799" s="3"/>
      <c r="W1799" s="3"/>
      <c r="X1799" s="3"/>
      <c r="Y1799" s="3"/>
      <c r="Z1799" s="3"/>
    </row>
    <row r="1800" ht="30.0" customHeight="1">
      <c r="A1800" s="5" t="s">
        <v>5733</v>
      </c>
      <c r="B1800" s="5" t="s">
        <v>5733</v>
      </c>
      <c r="C1800" s="5" t="s">
        <v>5734</v>
      </c>
      <c r="D1800" s="6"/>
      <c r="E1800" s="5">
        <v>1810399.0</v>
      </c>
      <c r="F1800" s="5">
        <v>1810857.0</v>
      </c>
      <c r="G1800" s="5" t="s">
        <v>35</v>
      </c>
      <c r="H1800" s="5" t="s">
        <v>5310</v>
      </c>
      <c r="I1800" s="5"/>
      <c r="J1800" s="8" t="str">
        <f>HYPERLINK("http://www.ncbi.nlm.nih.gov/pubmed/?term=20462421","Lamontagne et al. 2010. BMC Genomics. 11:300")</f>
        <v>Lamontagne et al. 2010. BMC Genomics. 11:300</v>
      </c>
      <c r="K1800" s="3"/>
      <c r="L1800" s="3"/>
      <c r="M1800" s="3"/>
      <c r="N1800" s="3"/>
      <c r="O1800" s="3"/>
      <c r="P1800" s="3"/>
      <c r="Q1800" s="3"/>
      <c r="R1800" s="3"/>
      <c r="S1800" s="3"/>
      <c r="T1800" s="3"/>
      <c r="U1800" s="3"/>
      <c r="V1800" s="3"/>
      <c r="W1800" s="3"/>
      <c r="X1800" s="3"/>
      <c r="Y1800" s="3"/>
      <c r="Z1800" s="3"/>
    </row>
    <row r="1801" ht="30.0" customHeight="1">
      <c r="A1801" s="5" t="s">
        <v>5735</v>
      </c>
      <c r="B1801" s="5" t="s">
        <v>5735</v>
      </c>
      <c r="C1801" s="5" t="s">
        <v>5736</v>
      </c>
      <c r="D1801" s="6"/>
      <c r="E1801" s="5">
        <v>1810830.0</v>
      </c>
      <c r="F1801" s="5">
        <v>1811684.0</v>
      </c>
      <c r="G1801" s="5" t="s">
        <v>35</v>
      </c>
      <c r="H1801" s="5" t="s">
        <v>2716</v>
      </c>
      <c r="I1801" s="5" t="s">
        <v>5737</v>
      </c>
      <c r="J1801" s="7" t="str">
        <f t="shared" ref="J1801:J1805" si="391">HYPERLINK("http://www.ncbi.nlm.nih.gov/pubmed/?term=16299333","Chain et al. 2005. Infect Immun. 73:8353-61")</f>
        <v>Chain et al. 2005. Infect Immun. 73:8353-61</v>
      </c>
      <c r="K1801" s="8" t="str">
        <f t="shared" ref="K1801:K1805" si="392">HYPERLINK("http://www.ncbi.nlm.nih.gov/nuccore/NC_007618","Brucella abortus 2308; accesion number NC_007618")</f>
        <v>Brucella abortus 2308; accesion number NC_007618</v>
      </c>
      <c r="L1801" s="3"/>
      <c r="M1801" s="3"/>
      <c r="N1801" s="3"/>
      <c r="O1801" s="3"/>
      <c r="P1801" s="3"/>
      <c r="Q1801" s="3"/>
      <c r="R1801" s="3"/>
      <c r="S1801" s="3"/>
      <c r="T1801" s="3"/>
      <c r="U1801" s="3"/>
      <c r="V1801" s="3"/>
      <c r="W1801" s="3"/>
      <c r="X1801" s="3"/>
      <c r="Y1801" s="3"/>
      <c r="Z1801" s="3"/>
    </row>
    <row r="1802" ht="30.0" customHeight="1">
      <c r="A1802" s="5" t="s">
        <v>5738</v>
      </c>
      <c r="B1802" s="5" t="s">
        <v>5739</v>
      </c>
      <c r="C1802" s="5" t="s">
        <v>5740</v>
      </c>
      <c r="D1802" s="6"/>
      <c r="E1802" s="5">
        <v>1811695.0</v>
      </c>
      <c r="F1802" s="5">
        <v>1811961.0</v>
      </c>
      <c r="G1802" s="5" t="s">
        <v>35</v>
      </c>
      <c r="H1802" s="5" t="s">
        <v>5741</v>
      </c>
      <c r="I1802" s="5"/>
      <c r="J1802" s="7" t="str">
        <f t="shared" si="391"/>
        <v>Chain et al. 2005. Infect Immun. 73:8353-61</v>
      </c>
      <c r="K1802" s="8" t="str">
        <f t="shared" si="392"/>
        <v>Brucella abortus 2308; accesion number NC_007618</v>
      </c>
      <c r="L1802" s="3"/>
      <c r="M1802" s="3"/>
      <c r="N1802" s="3"/>
      <c r="O1802" s="3"/>
      <c r="P1802" s="3"/>
      <c r="Q1802" s="3"/>
      <c r="R1802" s="3"/>
      <c r="S1802" s="3"/>
      <c r="T1802" s="3"/>
      <c r="U1802" s="3"/>
      <c r="V1802" s="3"/>
      <c r="W1802" s="3"/>
      <c r="X1802" s="3"/>
      <c r="Y1802" s="3"/>
      <c r="Z1802" s="3"/>
    </row>
    <row r="1803" ht="30.0" customHeight="1">
      <c r="A1803" s="5" t="s">
        <v>5742</v>
      </c>
      <c r="B1803" s="5" t="s">
        <v>5742</v>
      </c>
      <c r="C1803" s="5" t="s">
        <v>5743</v>
      </c>
      <c r="D1803" s="6"/>
      <c r="E1803" s="5">
        <v>1812045.0</v>
      </c>
      <c r="F1803" s="5">
        <v>1812833.0</v>
      </c>
      <c r="G1803" s="5" t="s">
        <v>35</v>
      </c>
      <c r="H1803" s="5" t="s">
        <v>1469</v>
      </c>
      <c r="I1803" s="5"/>
      <c r="J1803" s="7" t="str">
        <f t="shared" si="391"/>
        <v>Chain et al. 2005. Infect Immun. 73:8353-61</v>
      </c>
      <c r="K1803" s="8" t="str">
        <f t="shared" si="392"/>
        <v>Brucella abortus 2308; accesion number NC_007618</v>
      </c>
      <c r="L1803" s="3"/>
      <c r="M1803" s="3"/>
      <c r="N1803" s="3"/>
      <c r="O1803" s="3"/>
      <c r="P1803" s="3"/>
      <c r="Q1803" s="3"/>
      <c r="R1803" s="3"/>
      <c r="S1803" s="3"/>
      <c r="T1803" s="3"/>
      <c r="U1803" s="3"/>
      <c r="V1803" s="3"/>
      <c r="W1803" s="3"/>
      <c r="X1803" s="3"/>
      <c r="Y1803" s="3"/>
      <c r="Z1803" s="3"/>
    </row>
    <row r="1804" ht="30.0" customHeight="1">
      <c r="A1804" s="5" t="s">
        <v>5744</v>
      </c>
      <c r="B1804" s="5" t="s">
        <v>5744</v>
      </c>
      <c r="C1804" s="5" t="s">
        <v>5745</v>
      </c>
      <c r="D1804" s="6"/>
      <c r="E1804" s="5">
        <v>1813016.0</v>
      </c>
      <c r="F1804" s="5">
        <v>1813909.0</v>
      </c>
      <c r="G1804" s="5"/>
      <c r="H1804" s="5" t="s">
        <v>5746</v>
      </c>
      <c r="I1804" s="5"/>
      <c r="J1804" s="7" t="str">
        <f t="shared" si="391"/>
        <v>Chain et al. 2005. Infect Immun. 73:8353-61</v>
      </c>
      <c r="K1804" s="8" t="str">
        <f t="shared" si="392"/>
        <v>Brucella abortus 2308; accesion number NC_007618</v>
      </c>
      <c r="L1804" s="3"/>
      <c r="M1804" s="3"/>
      <c r="N1804" s="3"/>
      <c r="O1804" s="3"/>
      <c r="P1804" s="3"/>
      <c r="Q1804" s="3"/>
      <c r="R1804" s="3"/>
      <c r="S1804" s="3"/>
      <c r="T1804" s="3"/>
      <c r="U1804" s="3"/>
      <c r="V1804" s="3"/>
      <c r="W1804" s="3"/>
      <c r="X1804" s="3"/>
      <c r="Y1804" s="3"/>
      <c r="Z1804" s="3"/>
    </row>
    <row r="1805" ht="30.0" customHeight="1">
      <c r="A1805" s="5" t="s">
        <v>5747</v>
      </c>
      <c r="B1805" s="5" t="s">
        <v>5747</v>
      </c>
      <c r="C1805" s="5" t="s">
        <v>5748</v>
      </c>
      <c r="D1805" s="6"/>
      <c r="E1805" s="5">
        <v>1814048.0</v>
      </c>
      <c r="F1805" s="5">
        <v>1815286.0</v>
      </c>
      <c r="G1805" s="5"/>
      <c r="H1805" s="5" t="s">
        <v>1243</v>
      </c>
      <c r="I1805" s="5"/>
      <c r="J1805" s="7" t="str">
        <f t="shared" si="391"/>
        <v>Chain et al. 2005. Infect Immun. 73:8353-61</v>
      </c>
      <c r="K1805" s="8" t="str">
        <f t="shared" si="392"/>
        <v>Brucella abortus 2308; accesion number NC_007618</v>
      </c>
      <c r="L1805" s="3"/>
      <c r="M1805" s="3"/>
      <c r="N1805" s="3"/>
      <c r="O1805" s="3"/>
      <c r="P1805" s="3"/>
      <c r="Q1805" s="3"/>
      <c r="R1805" s="3"/>
      <c r="S1805" s="3"/>
      <c r="T1805" s="3"/>
      <c r="U1805" s="3"/>
      <c r="V1805" s="3"/>
      <c r="W1805" s="3"/>
      <c r="X1805" s="3"/>
      <c r="Y1805" s="3"/>
      <c r="Z1805" s="3"/>
    </row>
    <row r="1806" ht="30.0" customHeight="1">
      <c r="A1806" s="5" t="s">
        <v>5749</v>
      </c>
      <c r="B1806" s="5" t="s">
        <v>5749</v>
      </c>
      <c r="C1806" s="5" t="s">
        <v>5750</v>
      </c>
      <c r="D1806" s="6"/>
      <c r="E1806" s="5">
        <v>1815312.0</v>
      </c>
      <c r="F1806" s="5">
        <v>1815791.0</v>
      </c>
      <c r="G1806" s="5" t="s">
        <v>35</v>
      </c>
      <c r="H1806" s="5" t="s">
        <v>5751</v>
      </c>
      <c r="I1806" s="5" t="s">
        <v>5752</v>
      </c>
      <c r="J1806" s="11" t="str">
        <f>HYPERLINK("http://www.ncbi.nlm.nih.gov/nuccore/NC_004310.3","Brucella suis 1330 genome; accesion number NC_004310")</f>
        <v>Brucella suis 1330 genome; accesion number NC_004310</v>
      </c>
      <c r="K1806" s="11" t="str">
        <f>HYPERLINK("http://www.ncbi.nlm.nih.gov/nuccore/62288991","Brucella abortus 9-941 NC_006932")</f>
        <v>Brucella abortus 9-941 NC_006932</v>
      </c>
      <c r="L1806" s="3"/>
      <c r="M1806" s="3"/>
      <c r="N1806" s="3"/>
      <c r="O1806" s="3"/>
      <c r="P1806" s="3"/>
      <c r="Q1806" s="3"/>
      <c r="R1806" s="3"/>
      <c r="S1806" s="3"/>
      <c r="T1806" s="3"/>
      <c r="U1806" s="3"/>
      <c r="V1806" s="3"/>
      <c r="W1806" s="3"/>
      <c r="X1806" s="3"/>
      <c r="Y1806" s="3"/>
      <c r="Z1806" s="3"/>
    </row>
    <row r="1807" ht="30.0" customHeight="1">
      <c r="A1807" s="5" t="s">
        <v>5753</v>
      </c>
      <c r="B1807" s="5" t="s">
        <v>5754</v>
      </c>
      <c r="C1807" s="5" t="s">
        <v>5755</v>
      </c>
      <c r="D1807" s="6"/>
      <c r="E1807" s="5">
        <v>1816207.0</v>
      </c>
      <c r="F1807" s="5">
        <v>1817778.0</v>
      </c>
      <c r="G1807" s="5" t="s">
        <v>35</v>
      </c>
      <c r="H1807" s="5" t="s">
        <v>5756</v>
      </c>
      <c r="I1807" s="5"/>
      <c r="J1807" s="7" t="str">
        <f>HYPERLINK("http://www.ncbi.nlm.nih.gov/pubmed/?term=16299333","Chain et al. 2005. Infect Immun. 73:8353-61")</f>
        <v>Chain et al. 2005. Infect Immun. 73:8353-61</v>
      </c>
      <c r="K1807" s="8" t="str">
        <f>HYPERLINK("http://www.ncbi.nlm.nih.gov/nuccore/NC_007618","Brucella abortus 2308; accesion number NC_007618")</f>
        <v>Brucella abortus 2308; accesion number NC_007618</v>
      </c>
      <c r="L1807" s="3"/>
      <c r="M1807" s="3"/>
      <c r="N1807" s="3"/>
      <c r="O1807" s="3"/>
      <c r="P1807" s="3"/>
      <c r="Q1807" s="3"/>
      <c r="R1807" s="3"/>
      <c r="S1807" s="3"/>
      <c r="T1807" s="3"/>
      <c r="U1807" s="3"/>
      <c r="V1807" s="3"/>
      <c r="W1807" s="3"/>
      <c r="X1807" s="3"/>
      <c r="Y1807" s="3"/>
      <c r="Z1807" s="3"/>
    </row>
    <row r="1808" ht="30.0" customHeight="1">
      <c r="A1808" s="5" t="s">
        <v>5757</v>
      </c>
      <c r="B1808" s="5" t="s">
        <v>5757</v>
      </c>
      <c r="C1808" s="5" t="s">
        <v>5758</v>
      </c>
      <c r="D1808" s="6"/>
      <c r="E1808" s="5">
        <v>1817791.0</v>
      </c>
      <c r="F1808" s="5">
        <v>1819167.0</v>
      </c>
      <c r="G1808" s="5" t="s">
        <v>35</v>
      </c>
      <c r="H1808" s="5" t="s">
        <v>5759</v>
      </c>
      <c r="I1808" s="5" t="s">
        <v>5760</v>
      </c>
      <c r="J1808" s="8" t="str">
        <f>HYPERLINK("http://www.ncbi.nlm.nih.gov/pubmed/?term=20462421","Lamontagne et al. 2010. BMC Genomics. 11:300")</f>
        <v>Lamontagne et al. 2010. BMC Genomics. 11:300</v>
      </c>
      <c r="K1808" s="20" t="str">
        <f>HYPERLINK("http://journals.plos.org/plosntds/article?id=10.1371/journal.pntd.0000673#pntd-0000673-t001","Liang et al. PLoS Negl Trop Dis. 2010 May 4;4(5):e673.")</f>
        <v>Liang et al. PLoS Negl Trop Dis. 2010 May 4;4(5):e673.</v>
      </c>
      <c r="L1808" s="9"/>
      <c r="M1808" s="3"/>
      <c r="N1808" s="3"/>
      <c r="O1808" s="3"/>
      <c r="P1808" s="3"/>
      <c r="Q1808" s="3"/>
      <c r="R1808" s="3"/>
      <c r="S1808" s="3"/>
      <c r="T1808" s="3"/>
      <c r="U1808" s="3"/>
      <c r="V1808" s="3"/>
      <c r="W1808" s="3"/>
      <c r="X1808" s="3"/>
      <c r="Y1808" s="3"/>
      <c r="Z1808" s="3"/>
    </row>
    <row r="1809" ht="30.0" customHeight="1">
      <c r="A1809" s="5" t="s">
        <v>5761</v>
      </c>
      <c r="B1809" s="5" t="s">
        <v>5762</v>
      </c>
      <c r="C1809" s="5" t="s">
        <v>5763</v>
      </c>
      <c r="D1809" s="6"/>
      <c r="E1809" s="5">
        <v>1819250.0</v>
      </c>
      <c r="F1809" s="5">
        <v>1819957.0</v>
      </c>
      <c r="G1809" s="5" t="s">
        <v>35</v>
      </c>
      <c r="H1809" s="5" t="s">
        <v>5764</v>
      </c>
      <c r="I1809" s="5" t="s">
        <v>5765</v>
      </c>
      <c r="J1809" s="7" t="str">
        <f t="shared" ref="J1809:J1816" si="393">HYPERLINK("http://www.ncbi.nlm.nih.gov/pubmed/?term=16299333","Chain et al. 2005. Infect Immun. 73:8353-61")</f>
        <v>Chain et al. 2005. Infect Immun. 73:8353-61</v>
      </c>
      <c r="K1809" s="8" t="str">
        <f t="shared" ref="K1809:K1816" si="394">HYPERLINK("http://www.ncbi.nlm.nih.gov/nuccore/NC_007618","Brucella abortus 2308; accesion number NC_007618")</f>
        <v>Brucella abortus 2308; accesion number NC_007618</v>
      </c>
      <c r="L1809" s="3"/>
      <c r="M1809" s="3"/>
      <c r="N1809" s="3"/>
      <c r="O1809" s="3"/>
      <c r="P1809" s="3"/>
      <c r="Q1809" s="3"/>
      <c r="R1809" s="3"/>
      <c r="S1809" s="3"/>
      <c r="T1809" s="3"/>
      <c r="U1809" s="3"/>
      <c r="V1809" s="3"/>
      <c r="W1809" s="3"/>
      <c r="X1809" s="3"/>
      <c r="Y1809" s="3"/>
      <c r="Z1809" s="3"/>
    </row>
    <row r="1810" ht="30.0" customHeight="1">
      <c r="A1810" s="5" t="s">
        <v>5766</v>
      </c>
      <c r="B1810" s="5" t="s">
        <v>5767</v>
      </c>
      <c r="C1810" s="5" t="s">
        <v>5768</v>
      </c>
      <c r="D1810" s="6"/>
      <c r="E1810" s="5">
        <v>1819981.0</v>
      </c>
      <c r="F1810" s="5">
        <v>1820925.0</v>
      </c>
      <c r="G1810" s="5" t="s">
        <v>35</v>
      </c>
      <c r="H1810" s="5" t="s">
        <v>5769</v>
      </c>
      <c r="I1810" s="5" t="s">
        <v>5770</v>
      </c>
      <c r="J1810" s="7" t="str">
        <f t="shared" si="393"/>
        <v>Chain et al. 2005. Infect Immun. 73:8353-61</v>
      </c>
      <c r="K1810" s="8" t="str">
        <f t="shared" si="394"/>
        <v>Brucella abortus 2308; accesion number NC_007618</v>
      </c>
      <c r="L1810" s="3"/>
      <c r="M1810" s="3"/>
      <c r="N1810" s="3"/>
      <c r="O1810" s="3"/>
      <c r="P1810" s="3"/>
      <c r="Q1810" s="3"/>
      <c r="R1810" s="3"/>
      <c r="S1810" s="3"/>
      <c r="T1810" s="3"/>
      <c r="U1810" s="3"/>
      <c r="V1810" s="3"/>
      <c r="W1810" s="3"/>
      <c r="X1810" s="3"/>
      <c r="Y1810" s="3"/>
      <c r="Z1810" s="3"/>
    </row>
    <row r="1811" ht="30.0" customHeight="1">
      <c r="A1811" s="5" t="s">
        <v>5771</v>
      </c>
      <c r="B1811" s="5" t="s">
        <v>5772</v>
      </c>
      <c r="C1811" s="5" t="s">
        <v>5773</v>
      </c>
      <c r="D1811" s="6"/>
      <c r="E1811" s="5">
        <v>1821044.0</v>
      </c>
      <c r="F1811" s="5">
        <v>1822123.0</v>
      </c>
      <c r="G1811" s="5"/>
      <c r="H1811" s="5" t="s">
        <v>5774</v>
      </c>
      <c r="I1811" s="5" t="s">
        <v>5775</v>
      </c>
      <c r="J1811" s="7" t="str">
        <f t="shared" si="393"/>
        <v>Chain et al. 2005. Infect Immun. 73:8353-61</v>
      </c>
      <c r="K1811" s="8" t="str">
        <f t="shared" si="394"/>
        <v>Brucella abortus 2308; accesion number NC_007618</v>
      </c>
      <c r="L1811" s="3"/>
      <c r="M1811" s="3"/>
      <c r="N1811" s="3"/>
      <c r="O1811" s="3"/>
      <c r="P1811" s="3"/>
      <c r="Q1811" s="3"/>
      <c r="R1811" s="3"/>
      <c r="S1811" s="3"/>
      <c r="T1811" s="3"/>
      <c r="U1811" s="3"/>
      <c r="V1811" s="3"/>
      <c r="W1811" s="3"/>
      <c r="X1811" s="3"/>
      <c r="Y1811" s="3"/>
      <c r="Z1811" s="3"/>
    </row>
    <row r="1812" ht="30.0" customHeight="1">
      <c r="A1812" s="5" t="s">
        <v>5776</v>
      </c>
      <c r="B1812" s="5" t="s">
        <v>5777</v>
      </c>
      <c r="C1812" s="5" t="s">
        <v>5778</v>
      </c>
      <c r="D1812" s="6"/>
      <c r="E1812" s="5">
        <v>1822120.0</v>
      </c>
      <c r="F1812" s="5">
        <v>1823100.0</v>
      </c>
      <c r="G1812" s="5"/>
      <c r="H1812" s="5" t="s">
        <v>5779</v>
      </c>
      <c r="I1812" s="5" t="s">
        <v>5780</v>
      </c>
      <c r="J1812" s="7" t="str">
        <f t="shared" si="393"/>
        <v>Chain et al. 2005. Infect Immun. 73:8353-61</v>
      </c>
      <c r="K1812" s="8" t="str">
        <f t="shared" si="394"/>
        <v>Brucella abortus 2308; accesion number NC_007618</v>
      </c>
      <c r="L1812" s="3"/>
      <c r="M1812" s="3"/>
      <c r="N1812" s="3"/>
      <c r="O1812" s="3"/>
      <c r="P1812" s="3"/>
      <c r="Q1812" s="3"/>
      <c r="R1812" s="3"/>
      <c r="S1812" s="3"/>
      <c r="T1812" s="3"/>
      <c r="U1812" s="3"/>
      <c r="V1812" s="3"/>
      <c r="W1812" s="3"/>
      <c r="X1812" s="3"/>
      <c r="Y1812" s="3"/>
      <c r="Z1812" s="3"/>
    </row>
    <row r="1813" ht="30.0" customHeight="1">
      <c r="A1813" s="5" t="s">
        <v>5781</v>
      </c>
      <c r="B1813" s="5" t="s">
        <v>5781</v>
      </c>
      <c r="C1813" s="5" t="s">
        <v>5782</v>
      </c>
      <c r="D1813" s="6"/>
      <c r="E1813" s="5">
        <v>1823102.0</v>
      </c>
      <c r="F1813" s="5">
        <v>1823392.0</v>
      </c>
      <c r="G1813" s="5"/>
      <c r="H1813" s="5" t="s">
        <v>5783</v>
      </c>
      <c r="I1813" s="5" t="s">
        <v>5784</v>
      </c>
      <c r="J1813" s="7" t="str">
        <f t="shared" si="393"/>
        <v>Chain et al. 2005. Infect Immun. 73:8353-61</v>
      </c>
      <c r="K1813" s="8" t="str">
        <f t="shared" si="394"/>
        <v>Brucella abortus 2308; accesion number NC_007618</v>
      </c>
      <c r="L1813" s="3"/>
      <c r="M1813" s="3"/>
      <c r="N1813" s="3"/>
      <c r="O1813" s="3"/>
      <c r="P1813" s="3"/>
      <c r="Q1813" s="3"/>
      <c r="R1813" s="3"/>
      <c r="S1813" s="3"/>
      <c r="T1813" s="3"/>
      <c r="U1813" s="3"/>
      <c r="V1813" s="3"/>
      <c r="W1813" s="3"/>
      <c r="X1813" s="3"/>
      <c r="Y1813" s="3"/>
      <c r="Z1813" s="3"/>
    </row>
    <row r="1814" ht="30.0" customHeight="1">
      <c r="A1814" s="5" t="s">
        <v>5785</v>
      </c>
      <c r="B1814" s="5" t="s">
        <v>5785</v>
      </c>
      <c r="C1814" s="5" t="s">
        <v>5786</v>
      </c>
      <c r="D1814" s="6"/>
      <c r="E1814" s="5">
        <v>1823405.0</v>
      </c>
      <c r="F1814" s="5">
        <v>1823833.0</v>
      </c>
      <c r="G1814" s="5"/>
      <c r="H1814" s="5" t="s">
        <v>5787</v>
      </c>
      <c r="I1814" s="5"/>
      <c r="J1814" s="7" t="str">
        <f t="shared" si="393"/>
        <v>Chain et al. 2005. Infect Immun. 73:8353-61</v>
      </c>
      <c r="K1814" s="8" t="str">
        <f t="shared" si="394"/>
        <v>Brucella abortus 2308; accesion number NC_007618</v>
      </c>
      <c r="L1814" s="3"/>
      <c r="M1814" s="3"/>
      <c r="N1814" s="3"/>
      <c r="O1814" s="3"/>
      <c r="P1814" s="3"/>
      <c r="Q1814" s="3"/>
      <c r="R1814" s="3"/>
      <c r="S1814" s="3"/>
      <c r="T1814" s="3"/>
      <c r="U1814" s="3"/>
      <c r="V1814" s="3"/>
      <c r="W1814" s="3"/>
      <c r="X1814" s="3"/>
      <c r="Y1814" s="3"/>
      <c r="Z1814" s="3"/>
    </row>
    <row r="1815" ht="30.0" customHeight="1">
      <c r="A1815" s="5" t="s">
        <v>5788</v>
      </c>
      <c r="B1815" s="5" t="s">
        <v>5788</v>
      </c>
      <c r="C1815" s="5" t="s">
        <v>5789</v>
      </c>
      <c r="D1815" s="6"/>
      <c r="E1815" s="5">
        <v>1823833.0</v>
      </c>
      <c r="F1815" s="5">
        <v>1824489.0</v>
      </c>
      <c r="G1815" s="5"/>
      <c r="H1815" s="5" t="s">
        <v>4406</v>
      </c>
      <c r="I1815" s="5"/>
      <c r="J1815" s="7" t="str">
        <f t="shared" si="393"/>
        <v>Chain et al. 2005. Infect Immun. 73:8353-61</v>
      </c>
      <c r="K1815" s="8" t="str">
        <f t="shared" si="394"/>
        <v>Brucella abortus 2308; accesion number NC_007618</v>
      </c>
      <c r="L1815" s="3"/>
      <c r="M1815" s="3"/>
      <c r="N1815" s="3"/>
      <c r="O1815" s="3"/>
      <c r="P1815" s="3"/>
      <c r="Q1815" s="3"/>
      <c r="R1815" s="3"/>
      <c r="S1815" s="3"/>
      <c r="T1815" s="3"/>
      <c r="U1815" s="3"/>
      <c r="V1815" s="3"/>
      <c r="W1815" s="3"/>
      <c r="X1815" s="3"/>
      <c r="Y1815" s="3"/>
      <c r="Z1815" s="3"/>
    </row>
    <row r="1816" ht="30.0" customHeight="1">
      <c r="A1816" s="5" t="s">
        <v>5790</v>
      </c>
      <c r="B1816" s="5" t="s">
        <v>5790</v>
      </c>
      <c r="C1816" s="5" t="s">
        <v>5791</v>
      </c>
      <c r="D1816" s="6"/>
      <c r="E1816" s="5">
        <v>1824535.0</v>
      </c>
      <c r="F1816" s="5">
        <v>1825392.0</v>
      </c>
      <c r="G1816" s="5" t="s">
        <v>35</v>
      </c>
      <c r="H1816" s="5" t="s">
        <v>944</v>
      </c>
      <c r="I1816" s="5"/>
      <c r="J1816" s="7" t="str">
        <f t="shared" si="393"/>
        <v>Chain et al. 2005. Infect Immun. 73:8353-61</v>
      </c>
      <c r="K1816" s="8" t="str">
        <f t="shared" si="394"/>
        <v>Brucella abortus 2308; accesion number NC_007618</v>
      </c>
      <c r="L1816" s="3"/>
      <c r="M1816" s="3"/>
      <c r="N1816" s="3"/>
      <c r="O1816" s="3"/>
      <c r="P1816" s="3"/>
      <c r="Q1816" s="3"/>
      <c r="R1816" s="3"/>
      <c r="S1816" s="3"/>
      <c r="T1816" s="3"/>
      <c r="U1816" s="3"/>
      <c r="V1816" s="3"/>
      <c r="W1816" s="3"/>
      <c r="X1816" s="3"/>
      <c r="Y1816" s="3"/>
      <c r="Z1816" s="3"/>
    </row>
    <row r="1817" ht="30.0" customHeight="1">
      <c r="A1817" s="5" t="s">
        <v>5792</v>
      </c>
      <c r="B1817" s="5" t="s">
        <v>5793</v>
      </c>
      <c r="C1817" s="5" t="s">
        <v>5794</v>
      </c>
      <c r="D1817" s="6"/>
      <c r="E1817" s="5">
        <v>1825520.0</v>
      </c>
      <c r="F1817" s="5">
        <v>1827001.0</v>
      </c>
      <c r="G1817" s="5"/>
      <c r="H1817" s="5" t="s">
        <v>3410</v>
      </c>
      <c r="I1817" s="5"/>
      <c r="J1817" s="8" t="str">
        <f>HYPERLINK("http://www.ncbi.nlm.nih.gov/pubmed/16113274","Haine et al; Infect Immun. 2005 Sep;73(9):5578-86.")</f>
        <v>Haine et al; Infect Immun. 2005 Sep;73(9):5578-86.</v>
      </c>
      <c r="K1817" s="3"/>
      <c r="L1817" s="3"/>
      <c r="M1817" s="3"/>
      <c r="N1817" s="3"/>
      <c r="O1817" s="3"/>
      <c r="P1817" s="3"/>
      <c r="Q1817" s="3"/>
      <c r="R1817" s="3"/>
      <c r="S1817" s="3"/>
      <c r="T1817" s="3"/>
      <c r="U1817" s="3"/>
      <c r="V1817" s="3"/>
      <c r="W1817" s="3"/>
      <c r="X1817" s="3"/>
      <c r="Y1817" s="3"/>
      <c r="Z1817" s="3"/>
    </row>
    <row r="1818" ht="30.0" customHeight="1">
      <c r="A1818" s="5" t="s">
        <v>5795</v>
      </c>
      <c r="B1818" s="5" t="s">
        <v>5795</v>
      </c>
      <c r="C1818" s="5" t="s">
        <v>5796</v>
      </c>
      <c r="D1818" s="6"/>
      <c r="E1818" s="5">
        <v>1827063.0</v>
      </c>
      <c r="F1818" s="5">
        <v>1828658.0</v>
      </c>
      <c r="G1818" s="5" t="s">
        <v>35</v>
      </c>
      <c r="H1818" s="5" t="s">
        <v>5797</v>
      </c>
      <c r="I1818" s="5" t="s">
        <v>5798</v>
      </c>
      <c r="J1818" s="7" t="str">
        <f t="shared" ref="J1818:J1823" si="395">HYPERLINK("http://www.ncbi.nlm.nih.gov/pubmed/?term=16299333","Chain et al. 2005. Infect Immun. 73:8353-61")</f>
        <v>Chain et al. 2005. Infect Immun. 73:8353-61</v>
      </c>
      <c r="K1818" s="8" t="str">
        <f t="shared" ref="K1818:K1823" si="396">HYPERLINK("http://www.ncbi.nlm.nih.gov/nuccore/NC_007618","Brucella abortus 2308; accesion number NC_007618")</f>
        <v>Brucella abortus 2308; accesion number NC_007618</v>
      </c>
      <c r="L1818" s="3"/>
      <c r="M1818" s="3"/>
      <c r="N1818" s="3"/>
      <c r="O1818" s="3"/>
      <c r="P1818" s="3"/>
      <c r="Q1818" s="3"/>
      <c r="R1818" s="3"/>
      <c r="S1818" s="3"/>
      <c r="T1818" s="3"/>
      <c r="U1818" s="3"/>
      <c r="V1818" s="3"/>
      <c r="W1818" s="3"/>
      <c r="X1818" s="3"/>
      <c r="Y1818" s="3"/>
      <c r="Z1818" s="3"/>
    </row>
    <row r="1819" ht="30.0" customHeight="1">
      <c r="A1819" s="5" t="s">
        <v>5799</v>
      </c>
      <c r="B1819" s="5" t="s">
        <v>5800</v>
      </c>
      <c r="C1819" s="5" t="s">
        <v>5801</v>
      </c>
      <c r="D1819" s="6"/>
      <c r="E1819" s="5">
        <v>1829837.0</v>
      </c>
      <c r="F1819" s="5">
        <v>1831138.0</v>
      </c>
      <c r="G1819" s="5" t="s">
        <v>35</v>
      </c>
      <c r="H1819" s="5" t="s">
        <v>5802</v>
      </c>
      <c r="I1819" s="5"/>
      <c r="J1819" s="7" t="str">
        <f t="shared" si="395"/>
        <v>Chain et al. 2005. Infect Immun. 73:8353-61</v>
      </c>
      <c r="K1819" s="8" t="str">
        <f t="shared" si="396"/>
        <v>Brucella abortus 2308; accesion number NC_007618</v>
      </c>
      <c r="L1819" s="3"/>
      <c r="M1819" s="3"/>
      <c r="N1819" s="3"/>
      <c r="O1819" s="3"/>
      <c r="P1819" s="3"/>
      <c r="Q1819" s="3"/>
      <c r="R1819" s="3"/>
      <c r="S1819" s="3"/>
      <c r="T1819" s="3"/>
      <c r="U1819" s="3"/>
      <c r="V1819" s="3"/>
      <c r="W1819" s="3"/>
      <c r="X1819" s="3"/>
      <c r="Y1819" s="3"/>
      <c r="Z1819" s="3"/>
    </row>
    <row r="1820" ht="30.0" customHeight="1">
      <c r="A1820" s="5" t="s">
        <v>5803</v>
      </c>
      <c r="B1820" s="5" t="s">
        <v>5803</v>
      </c>
      <c r="C1820" s="5" t="s">
        <v>5804</v>
      </c>
      <c r="D1820" s="6"/>
      <c r="E1820" s="5">
        <v>1831361.0</v>
      </c>
      <c r="F1820" s="5">
        <v>1832263.0</v>
      </c>
      <c r="G1820" s="5" t="s">
        <v>35</v>
      </c>
      <c r="H1820" s="5" t="s">
        <v>5805</v>
      </c>
      <c r="I1820" s="5"/>
      <c r="J1820" s="7" t="str">
        <f t="shared" si="395"/>
        <v>Chain et al. 2005. Infect Immun. 73:8353-61</v>
      </c>
      <c r="K1820" s="8" t="str">
        <f t="shared" si="396"/>
        <v>Brucella abortus 2308; accesion number NC_007618</v>
      </c>
      <c r="L1820" s="3"/>
      <c r="M1820" s="3"/>
      <c r="N1820" s="3"/>
      <c r="O1820" s="3"/>
      <c r="P1820" s="3"/>
      <c r="Q1820" s="3"/>
      <c r="R1820" s="3"/>
      <c r="S1820" s="3"/>
      <c r="T1820" s="3"/>
      <c r="U1820" s="3"/>
      <c r="V1820" s="3"/>
      <c r="W1820" s="3"/>
      <c r="X1820" s="3"/>
      <c r="Y1820" s="3"/>
      <c r="Z1820" s="3"/>
    </row>
    <row r="1821" ht="30.0" customHeight="1">
      <c r="A1821" s="5" t="s">
        <v>5806</v>
      </c>
      <c r="B1821" s="5" t="s">
        <v>5806</v>
      </c>
      <c r="C1821" s="5" t="s">
        <v>5807</v>
      </c>
      <c r="D1821" s="6"/>
      <c r="E1821" s="5">
        <v>1832483.0</v>
      </c>
      <c r="F1821" s="5">
        <v>1833727.0</v>
      </c>
      <c r="G1821" s="5"/>
      <c r="H1821" s="5" t="s">
        <v>5808</v>
      </c>
      <c r="I1821" s="5"/>
      <c r="J1821" s="7" t="str">
        <f t="shared" si="395"/>
        <v>Chain et al. 2005. Infect Immun. 73:8353-61</v>
      </c>
      <c r="K1821" s="8" t="str">
        <f t="shared" si="396"/>
        <v>Brucella abortus 2308; accesion number NC_007618</v>
      </c>
      <c r="L1821" s="3"/>
      <c r="M1821" s="3"/>
      <c r="N1821" s="3"/>
      <c r="O1821" s="3"/>
      <c r="P1821" s="3"/>
      <c r="Q1821" s="3"/>
      <c r="R1821" s="3"/>
      <c r="S1821" s="3"/>
      <c r="T1821" s="3"/>
      <c r="U1821" s="3"/>
      <c r="V1821" s="3"/>
      <c r="W1821" s="3"/>
      <c r="X1821" s="3"/>
      <c r="Y1821" s="3"/>
      <c r="Z1821" s="3"/>
    </row>
    <row r="1822" ht="30.0" customHeight="1">
      <c r="A1822" s="5" t="s">
        <v>5809</v>
      </c>
      <c r="B1822" s="5" t="s">
        <v>5809</v>
      </c>
      <c r="C1822" s="5" t="s">
        <v>5810</v>
      </c>
      <c r="D1822" s="6"/>
      <c r="E1822" s="5">
        <v>1833813.0</v>
      </c>
      <c r="F1822" s="5">
        <v>1834184.0</v>
      </c>
      <c r="G1822" s="5" t="s">
        <v>35</v>
      </c>
      <c r="H1822" s="5" t="s">
        <v>5811</v>
      </c>
      <c r="I1822" s="5"/>
      <c r="J1822" s="7" t="str">
        <f t="shared" si="395"/>
        <v>Chain et al. 2005. Infect Immun. 73:8353-61</v>
      </c>
      <c r="K1822" s="8" t="str">
        <f t="shared" si="396"/>
        <v>Brucella abortus 2308; accesion number NC_007618</v>
      </c>
      <c r="L1822" s="3"/>
      <c r="M1822" s="3"/>
      <c r="N1822" s="3"/>
      <c r="O1822" s="3"/>
      <c r="P1822" s="3"/>
      <c r="Q1822" s="3"/>
      <c r="R1822" s="3"/>
      <c r="S1822" s="3"/>
      <c r="T1822" s="3"/>
      <c r="U1822" s="3"/>
      <c r="V1822" s="3"/>
      <c r="W1822" s="3"/>
      <c r="X1822" s="3"/>
      <c r="Y1822" s="3"/>
      <c r="Z1822" s="3"/>
    </row>
    <row r="1823" ht="30.0" customHeight="1">
      <c r="A1823" s="5" t="s">
        <v>5812</v>
      </c>
      <c r="B1823" s="5" t="s">
        <v>5813</v>
      </c>
      <c r="C1823" s="5" t="s">
        <v>5814</v>
      </c>
      <c r="D1823" s="6"/>
      <c r="E1823" s="5">
        <v>1834553.0</v>
      </c>
      <c r="F1823" s="5">
        <v>1835332.0</v>
      </c>
      <c r="G1823" s="5" t="s">
        <v>35</v>
      </c>
      <c r="H1823" s="5" t="s">
        <v>5815</v>
      </c>
      <c r="I1823" s="5" t="s">
        <v>5816</v>
      </c>
      <c r="J1823" s="7" t="str">
        <f t="shared" si="395"/>
        <v>Chain et al. 2005. Infect Immun. 73:8353-61</v>
      </c>
      <c r="K1823" s="8" t="str">
        <f t="shared" si="396"/>
        <v>Brucella abortus 2308; accesion number NC_007618</v>
      </c>
      <c r="L1823" s="3"/>
      <c r="M1823" s="3"/>
      <c r="N1823" s="3"/>
      <c r="O1823" s="3"/>
      <c r="P1823" s="3"/>
      <c r="Q1823" s="3"/>
      <c r="R1823" s="3"/>
      <c r="S1823" s="3"/>
      <c r="T1823" s="3"/>
      <c r="U1823" s="3"/>
      <c r="V1823" s="3"/>
      <c r="W1823" s="3"/>
      <c r="X1823" s="3"/>
      <c r="Y1823" s="3"/>
      <c r="Z1823" s="3"/>
    </row>
    <row r="1824" ht="30.0" customHeight="1">
      <c r="A1824" s="5" t="s">
        <v>5817</v>
      </c>
      <c r="B1824" s="5" t="s">
        <v>5818</v>
      </c>
      <c r="C1824" s="5" t="s">
        <v>5819</v>
      </c>
      <c r="D1824" s="6"/>
      <c r="E1824" s="5">
        <v>1835348.0</v>
      </c>
      <c r="F1824" s="5">
        <v>1837189.0</v>
      </c>
      <c r="G1824" s="5" t="s">
        <v>35</v>
      </c>
      <c r="H1824" s="5" t="s">
        <v>5820</v>
      </c>
      <c r="I1824" s="5" t="s">
        <v>5821</v>
      </c>
      <c r="J1824" s="8" t="str">
        <f>HYPERLINK("http://www.ncbi.nlm.nih.gov/pubmed/?term=20462421","Lamontagne et al. 2010. BMC Genomics. 11:300")</f>
        <v>Lamontagne et al. 2010. BMC Genomics. 11:300</v>
      </c>
      <c r="K1824" s="3"/>
      <c r="L1824" s="3"/>
      <c r="M1824" s="3"/>
      <c r="N1824" s="3"/>
      <c r="O1824" s="3"/>
      <c r="P1824" s="3"/>
      <c r="Q1824" s="3"/>
      <c r="R1824" s="3"/>
      <c r="S1824" s="3"/>
      <c r="T1824" s="3"/>
      <c r="U1824" s="3"/>
      <c r="V1824" s="3"/>
      <c r="W1824" s="3"/>
      <c r="X1824" s="3"/>
      <c r="Y1824" s="3"/>
      <c r="Z1824" s="3"/>
    </row>
    <row r="1825" ht="30.0" customHeight="1">
      <c r="A1825" s="5" t="s">
        <v>5822</v>
      </c>
      <c r="B1825" s="5" t="s">
        <v>5822</v>
      </c>
      <c r="C1825" s="5" t="s">
        <v>5823</v>
      </c>
      <c r="D1825" s="6"/>
      <c r="E1825" s="5">
        <v>1837197.0</v>
      </c>
      <c r="F1825" s="5">
        <v>1837592.0</v>
      </c>
      <c r="G1825" s="5" t="s">
        <v>35</v>
      </c>
      <c r="H1825" s="5" t="s">
        <v>5824</v>
      </c>
      <c r="I1825" s="5"/>
      <c r="J1825" s="7" t="str">
        <f t="shared" ref="J1825:J1829" si="397">HYPERLINK("http://www.ncbi.nlm.nih.gov/pubmed/?term=16299333","Chain et al. 2005. Infect Immun. 73:8353-61")</f>
        <v>Chain et al. 2005. Infect Immun. 73:8353-61</v>
      </c>
      <c r="K1825" s="8" t="str">
        <f t="shared" ref="K1825:K1829" si="398">HYPERLINK("http://www.ncbi.nlm.nih.gov/nuccore/NC_007618","Brucella abortus 2308; accesion number NC_007618")</f>
        <v>Brucella abortus 2308; accesion number NC_007618</v>
      </c>
      <c r="L1825" s="3"/>
      <c r="M1825" s="3"/>
      <c r="N1825" s="3"/>
      <c r="O1825" s="3"/>
      <c r="P1825" s="3"/>
      <c r="Q1825" s="3"/>
      <c r="R1825" s="3"/>
      <c r="S1825" s="3"/>
      <c r="T1825" s="3"/>
      <c r="U1825" s="3"/>
      <c r="V1825" s="3"/>
      <c r="W1825" s="3"/>
      <c r="X1825" s="3"/>
      <c r="Y1825" s="3"/>
      <c r="Z1825" s="3"/>
    </row>
    <row r="1826" ht="30.0" customHeight="1">
      <c r="A1826" s="5" t="s">
        <v>5825</v>
      </c>
      <c r="B1826" s="5" t="s">
        <v>5826</v>
      </c>
      <c r="C1826" s="5" t="s">
        <v>5827</v>
      </c>
      <c r="D1826" s="6"/>
      <c r="E1826" s="5">
        <v>1837606.0</v>
      </c>
      <c r="F1826" s="5">
        <v>1838004.0</v>
      </c>
      <c r="G1826" s="5" t="s">
        <v>35</v>
      </c>
      <c r="H1826" s="5" t="s">
        <v>5828</v>
      </c>
      <c r="I1826" s="5" t="s">
        <v>5829</v>
      </c>
      <c r="J1826" s="7" t="str">
        <f t="shared" si="397"/>
        <v>Chain et al. 2005. Infect Immun. 73:8353-61</v>
      </c>
      <c r="K1826" s="8" t="str">
        <f t="shared" si="398"/>
        <v>Brucella abortus 2308; accesion number NC_007618</v>
      </c>
      <c r="L1826" s="3"/>
      <c r="M1826" s="3"/>
      <c r="N1826" s="3"/>
      <c r="O1826" s="3"/>
      <c r="P1826" s="3"/>
      <c r="Q1826" s="3"/>
      <c r="R1826" s="3"/>
      <c r="S1826" s="3"/>
      <c r="T1826" s="3"/>
      <c r="U1826" s="3"/>
      <c r="V1826" s="3"/>
      <c r="W1826" s="3"/>
      <c r="X1826" s="3"/>
      <c r="Y1826" s="3"/>
      <c r="Z1826" s="3"/>
    </row>
    <row r="1827" ht="30.0" customHeight="1">
      <c r="A1827" s="5" t="s">
        <v>5830</v>
      </c>
      <c r="B1827" s="5" t="s">
        <v>5830</v>
      </c>
      <c r="C1827" s="5" t="s">
        <v>5831</v>
      </c>
      <c r="D1827" s="6"/>
      <c r="E1827" s="5">
        <v>1838349.0</v>
      </c>
      <c r="F1827" s="5">
        <v>1838807.0</v>
      </c>
      <c r="G1827" s="5" t="s">
        <v>35</v>
      </c>
      <c r="H1827" s="5" t="s">
        <v>1595</v>
      </c>
      <c r="I1827" s="5"/>
      <c r="J1827" s="7" t="str">
        <f t="shared" si="397"/>
        <v>Chain et al. 2005. Infect Immun. 73:8353-61</v>
      </c>
      <c r="K1827" s="8" t="str">
        <f t="shared" si="398"/>
        <v>Brucella abortus 2308; accesion number NC_007618</v>
      </c>
      <c r="L1827" s="3"/>
      <c r="M1827" s="3"/>
      <c r="N1827" s="3"/>
      <c r="O1827" s="3"/>
      <c r="P1827" s="3"/>
      <c r="Q1827" s="3"/>
      <c r="R1827" s="3"/>
      <c r="S1827" s="3"/>
      <c r="T1827" s="3"/>
      <c r="U1827" s="3"/>
      <c r="V1827" s="3"/>
      <c r="W1827" s="3"/>
      <c r="X1827" s="3"/>
      <c r="Y1827" s="3"/>
      <c r="Z1827" s="3"/>
    </row>
    <row r="1828" ht="30.0" customHeight="1">
      <c r="A1828" s="5" t="s">
        <v>5832</v>
      </c>
      <c r="B1828" s="5" t="s">
        <v>5833</v>
      </c>
      <c r="C1828" s="5" t="s">
        <v>5834</v>
      </c>
      <c r="D1828" s="6"/>
      <c r="E1828" s="5">
        <v>1839064.0</v>
      </c>
      <c r="F1828" s="5">
        <v>1840473.0</v>
      </c>
      <c r="G1828" s="5" t="s">
        <v>35</v>
      </c>
      <c r="H1828" s="5" t="s">
        <v>5835</v>
      </c>
      <c r="I1828" s="5" t="s">
        <v>5836</v>
      </c>
      <c r="J1828" s="7" t="str">
        <f t="shared" si="397"/>
        <v>Chain et al. 2005. Infect Immun. 73:8353-61</v>
      </c>
      <c r="K1828" s="8" t="str">
        <f t="shared" si="398"/>
        <v>Brucella abortus 2308; accesion number NC_007618</v>
      </c>
      <c r="L1828" s="3"/>
      <c r="M1828" s="3"/>
      <c r="N1828" s="3"/>
      <c r="O1828" s="3"/>
      <c r="P1828" s="3"/>
      <c r="Q1828" s="3"/>
      <c r="R1828" s="3"/>
      <c r="S1828" s="3"/>
      <c r="T1828" s="3"/>
      <c r="U1828" s="3"/>
      <c r="V1828" s="3"/>
      <c r="W1828" s="3"/>
      <c r="X1828" s="3"/>
      <c r="Y1828" s="3"/>
      <c r="Z1828" s="3"/>
    </row>
    <row r="1829" ht="30.0" customHeight="1">
      <c r="A1829" s="5" t="s">
        <v>5837</v>
      </c>
      <c r="B1829" s="5" t="s">
        <v>5838</v>
      </c>
      <c r="C1829" s="5" t="s">
        <v>5839</v>
      </c>
      <c r="D1829" s="6"/>
      <c r="E1829" s="5">
        <v>1840684.0</v>
      </c>
      <c r="F1829" s="5">
        <v>1841121.0</v>
      </c>
      <c r="G1829" s="5" t="s">
        <v>35</v>
      </c>
      <c r="H1829" s="5" t="s">
        <v>5840</v>
      </c>
      <c r="I1829" s="5" t="s">
        <v>5841</v>
      </c>
      <c r="J1829" s="7" t="str">
        <f t="shared" si="397"/>
        <v>Chain et al. 2005. Infect Immun. 73:8353-61</v>
      </c>
      <c r="K1829" s="8" t="str">
        <f t="shared" si="398"/>
        <v>Brucella abortus 2308; accesion number NC_007618</v>
      </c>
      <c r="L1829" s="3"/>
      <c r="M1829" s="3"/>
      <c r="N1829" s="3"/>
      <c r="O1829" s="3"/>
      <c r="P1829" s="3"/>
      <c r="Q1829" s="3"/>
      <c r="R1829" s="3"/>
      <c r="S1829" s="3"/>
      <c r="T1829" s="3"/>
      <c r="U1829" s="3"/>
      <c r="V1829" s="3"/>
      <c r="W1829" s="3"/>
      <c r="X1829" s="3"/>
      <c r="Y1829" s="3"/>
      <c r="Z1829" s="3"/>
    </row>
    <row r="1830" ht="30.0" customHeight="1">
      <c r="A1830" s="5" t="s">
        <v>5842</v>
      </c>
      <c r="B1830" s="5" t="s">
        <v>5842</v>
      </c>
      <c r="C1830" s="5" t="s">
        <v>5843</v>
      </c>
      <c r="D1830" s="6" t="s">
        <v>59</v>
      </c>
      <c r="E1830" s="5">
        <v>1841413.0</v>
      </c>
      <c r="F1830" s="5">
        <v>1842874.0</v>
      </c>
      <c r="G1830" s="5"/>
      <c r="H1830" s="5"/>
      <c r="I1830" s="5" t="s">
        <v>5844</v>
      </c>
      <c r="J1830" s="11" t="str">
        <f>HYPERLINK("http://www.ncbi.nlm.nih.gov/nuccore/NC_004310.3","Brucella suis 1330 genome; accesion number NC_004310")</f>
        <v>Brucella suis 1330 genome; accesion number NC_004310</v>
      </c>
      <c r="K1830" s="11" t="str">
        <f>HYPERLINK("http://www.ncbi.nlm.nih.gov/nuccore/62288991","Brucella abortus 9-941 NC_006932")</f>
        <v>Brucella abortus 9-941 NC_006932</v>
      </c>
      <c r="L1830" s="3"/>
      <c r="M1830" s="3"/>
      <c r="N1830" s="3"/>
      <c r="O1830" s="3"/>
      <c r="P1830" s="3"/>
      <c r="Q1830" s="3"/>
      <c r="R1830" s="3"/>
      <c r="S1830" s="3"/>
      <c r="T1830" s="3"/>
      <c r="U1830" s="3"/>
      <c r="V1830" s="3"/>
      <c r="W1830" s="3"/>
      <c r="X1830" s="3"/>
      <c r="Y1830" s="3"/>
      <c r="Z1830" s="3"/>
    </row>
    <row r="1831" ht="30.0" customHeight="1">
      <c r="A1831" s="5" t="s">
        <v>5845</v>
      </c>
      <c r="B1831" s="5" t="s">
        <v>5845</v>
      </c>
      <c r="C1831" s="5" t="s">
        <v>5846</v>
      </c>
      <c r="D1831" s="6"/>
      <c r="E1831" s="5">
        <v>1843027.0</v>
      </c>
      <c r="F1831" s="5">
        <v>1843278.0</v>
      </c>
      <c r="G1831" s="5" t="s">
        <v>35</v>
      </c>
      <c r="H1831" s="5" t="s">
        <v>52</v>
      </c>
      <c r="I1831" s="5"/>
      <c r="J1831" s="7" t="str">
        <f t="shared" ref="J1831:J1834" si="399">HYPERLINK("http://www.ncbi.nlm.nih.gov/pubmed/?term=16299333","Chain et al. 2005. Infect Immun. 73:8353-61")</f>
        <v>Chain et al. 2005. Infect Immun. 73:8353-61</v>
      </c>
      <c r="K1831" s="8" t="str">
        <f t="shared" ref="K1831:K1834" si="400">HYPERLINK("http://www.ncbi.nlm.nih.gov/nuccore/NC_007618","Brucella abortus 2308; accesion number NC_007618")</f>
        <v>Brucella abortus 2308; accesion number NC_007618</v>
      </c>
      <c r="L1831" s="3"/>
      <c r="M1831" s="3"/>
      <c r="N1831" s="3"/>
      <c r="O1831" s="3"/>
      <c r="P1831" s="3"/>
      <c r="Q1831" s="3"/>
      <c r="R1831" s="3"/>
      <c r="S1831" s="3"/>
      <c r="T1831" s="3"/>
      <c r="U1831" s="3"/>
      <c r="V1831" s="3"/>
      <c r="W1831" s="3"/>
      <c r="X1831" s="3"/>
      <c r="Y1831" s="3"/>
      <c r="Z1831" s="3"/>
    </row>
    <row r="1832" ht="30.0" customHeight="1">
      <c r="A1832" s="5" t="s">
        <v>5847</v>
      </c>
      <c r="B1832" s="5" t="s">
        <v>5847</v>
      </c>
      <c r="C1832" s="5" t="s">
        <v>5848</v>
      </c>
      <c r="D1832" s="6"/>
      <c r="E1832" s="5">
        <v>1843275.0</v>
      </c>
      <c r="F1832" s="5">
        <v>1843685.0</v>
      </c>
      <c r="G1832" s="5" t="s">
        <v>35</v>
      </c>
      <c r="H1832" s="5" t="s">
        <v>5849</v>
      </c>
      <c r="I1832" s="5"/>
      <c r="J1832" s="7" t="str">
        <f t="shared" si="399"/>
        <v>Chain et al. 2005. Infect Immun. 73:8353-61</v>
      </c>
      <c r="K1832" s="8" t="str">
        <f t="shared" si="400"/>
        <v>Brucella abortus 2308; accesion number NC_007618</v>
      </c>
      <c r="L1832" s="3"/>
      <c r="M1832" s="3"/>
      <c r="N1832" s="3"/>
      <c r="O1832" s="3"/>
      <c r="P1832" s="3"/>
      <c r="Q1832" s="3"/>
      <c r="R1832" s="3"/>
      <c r="S1832" s="3"/>
      <c r="T1832" s="3"/>
      <c r="U1832" s="3"/>
      <c r="V1832" s="3"/>
      <c r="W1832" s="3"/>
      <c r="X1832" s="3"/>
      <c r="Y1832" s="3"/>
      <c r="Z1832" s="3"/>
    </row>
    <row r="1833" ht="30.0" customHeight="1">
      <c r="A1833" s="5" t="s">
        <v>5850</v>
      </c>
      <c r="B1833" s="5" t="s">
        <v>5850</v>
      </c>
      <c r="C1833" s="5" t="s">
        <v>5851</v>
      </c>
      <c r="D1833" s="6"/>
      <c r="E1833" s="5">
        <v>1843678.0</v>
      </c>
      <c r="F1833" s="5">
        <v>1844040.0</v>
      </c>
      <c r="G1833" s="5" t="s">
        <v>35</v>
      </c>
      <c r="H1833" s="5" t="s">
        <v>5852</v>
      </c>
      <c r="I1833" s="5"/>
      <c r="J1833" s="7" t="str">
        <f t="shared" si="399"/>
        <v>Chain et al. 2005. Infect Immun. 73:8353-61</v>
      </c>
      <c r="K1833" s="8" t="str">
        <f t="shared" si="400"/>
        <v>Brucella abortus 2308; accesion number NC_007618</v>
      </c>
      <c r="L1833" s="3"/>
      <c r="M1833" s="3"/>
      <c r="N1833" s="3"/>
      <c r="O1833" s="3"/>
      <c r="P1833" s="3"/>
      <c r="Q1833" s="3"/>
      <c r="R1833" s="3"/>
      <c r="S1833" s="3"/>
      <c r="T1833" s="3"/>
      <c r="U1833" s="3"/>
      <c r="V1833" s="3"/>
      <c r="W1833" s="3"/>
      <c r="X1833" s="3"/>
      <c r="Y1833" s="3"/>
      <c r="Z1833" s="3"/>
    </row>
    <row r="1834" ht="30.0" customHeight="1">
      <c r="A1834" s="5" t="s">
        <v>5853</v>
      </c>
      <c r="B1834" s="5" t="s">
        <v>5853</v>
      </c>
      <c r="C1834" s="5" t="s">
        <v>5854</v>
      </c>
      <c r="D1834" s="6"/>
      <c r="E1834" s="5">
        <v>1844037.0</v>
      </c>
      <c r="F1834" s="5">
        <v>1844360.0</v>
      </c>
      <c r="G1834" s="5" t="s">
        <v>35</v>
      </c>
      <c r="H1834" s="5" t="s">
        <v>5855</v>
      </c>
      <c r="I1834" s="5" t="s">
        <v>5856</v>
      </c>
      <c r="J1834" s="7" t="str">
        <f t="shared" si="399"/>
        <v>Chain et al. 2005. Infect Immun. 73:8353-61</v>
      </c>
      <c r="K1834" s="8" t="str">
        <f t="shared" si="400"/>
        <v>Brucella abortus 2308; accesion number NC_007618</v>
      </c>
      <c r="L1834" s="3"/>
      <c r="M1834" s="3"/>
      <c r="N1834" s="3"/>
      <c r="O1834" s="3"/>
      <c r="P1834" s="3"/>
      <c r="Q1834" s="3"/>
      <c r="R1834" s="3"/>
      <c r="S1834" s="3"/>
      <c r="T1834" s="3"/>
      <c r="U1834" s="3"/>
      <c r="V1834" s="3"/>
      <c r="W1834" s="3"/>
      <c r="X1834" s="3"/>
      <c r="Y1834" s="3"/>
      <c r="Z1834" s="3"/>
    </row>
    <row r="1835" ht="30.0" customHeight="1">
      <c r="A1835" s="5" t="s">
        <v>5857</v>
      </c>
      <c r="B1835" s="5" t="s">
        <v>5858</v>
      </c>
      <c r="C1835" s="5" t="s">
        <v>5859</v>
      </c>
      <c r="D1835" s="6"/>
      <c r="E1835" s="5">
        <v>1844431.0</v>
      </c>
      <c r="F1835" s="5">
        <v>1845096.0</v>
      </c>
      <c r="G1835" s="5"/>
      <c r="H1835" s="5" t="s">
        <v>5860</v>
      </c>
      <c r="I1835" s="5"/>
      <c r="J1835" s="13" t="s">
        <v>208</v>
      </c>
      <c r="K1835" s="9"/>
      <c r="L1835" s="3"/>
      <c r="M1835" s="3"/>
      <c r="N1835" s="3"/>
      <c r="O1835" s="3"/>
      <c r="P1835" s="3"/>
      <c r="Q1835" s="3"/>
      <c r="R1835" s="3"/>
      <c r="S1835" s="3"/>
      <c r="T1835" s="3"/>
      <c r="U1835" s="3"/>
      <c r="V1835" s="3"/>
      <c r="W1835" s="3"/>
      <c r="X1835" s="3"/>
      <c r="Y1835" s="3"/>
      <c r="Z1835" s="3"/>
    </row>
    <row r="1836" ht="30.0" customHeight="1">
      <c r="A1836" s="5" t="s">
        <v>5861</v>
      </c>
      <c r="B1836" s="5" t="s">
        <v>5862</v>
      </c>
      <c r="C1836" s="5" t="s">
        <v>5863</v>
      </c>
      <c r="D1836" s="6"/>
      <c r="E1836" s="5">
        <v>1845231.0</v>
      </c>
      <c r="F1836" s="5">
        <v>1845965.0</v>
      </c>
      <c r="G1836" s="5" t="s">
        <v>35</v>
      </c>
      <c r="H1836" s="5" t="s">
        <v>5864</v>
      </c>
      <c r="I1836" s="5" t="s">
        <v>5865</v>
      </c>
      <c r="J1836" s="7" t="str">
        <f t="shared" ref="J1836:J1843" si="401">HYPERLINK("http://www.ncbi.nlm.nih.gov/pubmed/?term=16299333","Chain et al. 2005. Infect Immun. 73:8353-61")</f>
        <v>Chain et al. 2005. Infect Immun. 73:8353-61</v>
      </c>
      <c r="K1836" s="8" t="str">
        <f t="shared" ref="K1836:K1843" si="402">HYPERLINK("http://www.ncbi.nlm.nih.gov/nuccore/NC_007618","Brucella abortus 2308; accesion number NC_007618")</f>
        <v>Brucella abortus 2308; accesion number NC_007618</v>
      </c>
      <c r="L1836" s="3"/>
      <c r="M1836" s="3"/>
      <c r="N1836" s="3"/>
      <c r="O1836" s="3"/>
      <c r="P1836" s="3"/>
      <c r="Q1836" s="3"/>
      <c r="R1836" s="3"/>
      <c r="S1836" s="3"/>
      <c r="T1836" s="3"/>
      <c r="U1836" s="3"/>
      <c r="V1836" s="3"/>
      <c r="W1836" s="3"/>
      <c r="X1836" s="3"/>
      <c r="Y1836" s="3"/>
      <c r="Z1836" s="3"/>
    </row>
    <row r="1837" ht="30.0" customHeight="1">
      <c r="A1837" s="5" t="s">
        <v>5866</v>
      </c>
      <c r="B1837" s="5" t="s">
        <v>5867</v>
      </c>
      <c r="C1837" s="5" t="s">
        <v>5868</v>
      </c>
      <c r="D1837" s="6"/>
      <c r="E1837" s="5">
        <v>1845962.0</v>
      </c>
      <c r="F1837" s="5">
        <v>1846531.0</v>
      </c>
      <c r="G1837" s="5" t="s">
        <v>35</v>
      </c>
      <c r="H1837" s="5" t="s">
        <v>5869</v>
      </c>
      <c r="I1837" s="5" t="s">
        <v>5870</v>
      </c>
      <c r="J1837" s="7" t="str">
        <f t="shared" si="401"/>
        <v>Chain et al. 2005. Infect Immun. 73:8353-61</v>
      </c>
      <c r="K1837" s="8" t="str">
        <f t="shared" si="402"/>
        <v>Brucella abortus 2308; accesion number NC_007618</v>
      </c>
      <c r="L1837" s="3"/>
      <c r="M1837" s="3"/>
      <c r="N1837" s="3"/>
      <c r="O1837" s="3"/>
      <c r="P1837" s="3"/>
      <c r="Q1837" s="3"/>
      <c r="R1837" s="3"/>
      <c r="S1837" s="3"/>
      <c r="T1837" s="3"/>
      <c r="U1837" s="3"/>
      <c r="V1837" s="3"/>
      <c r="W1837" s="3"/>
      <c r="X1837" s="3"/>
      <c r="Y1837" s="3"/>
      <c r="Z1837" s="3"/>
    </row>
    <row r="1838" ht="30.0" customHeight="1">
      <c r="A1838" s="5" t="s">
        <v>5871</v>
      </c>
      <c r="B1838" s="5" t="s">
        <v>5872</v>
      </c>
      <c r="C1838" s="5" t="s">
        <v>5873</v>
      </c>
      <c r="D1838" s="6"/>
      <c r="E1838" s="5">
        <v>1846755.0</v>
      </c>
      <c r="F1838" s="5">
        <v>1847702.0</v>
      </c>
      <c r="G1838" s="5"/>
      <c r="H1838" s="5" t="s">
        <v>5874</v>
      </c>
      <c r="I1838" s="5" t="s">
        <v>5875</v>
      </c>
      <c r="J1838" s="7" t="str">
        <f t="shared" si="401"/>
        <v>Chain et al. 2005. Infect Immun. 73:8353-61</v>
      </c>
      <c r="K1838" s="8" t="str">
        <f t="shared" si="402"/>
        <v>Brucella abortus 2308; accesion number NC_007618</v>
      </c>
      <c r="L1838" s="3"/>
      <c r="M1838" s="3"/>
      <c r="N1838" s="3"/>
      <c r="O1838" s="3"/>
      <c r="P1838" s="3"/>
      <c r="Q1838" s="3"/>
      <c r="R1838" s="3"/>
      <c r="S1838" s="3"/>
      <c r="T1838" s="3"/>
      <c r="U1838" s="3"/>
      <c r="V1838" s="3"/>
      <c r="W1838" s="3"/>
      <c r="X1838" s="3"/>
      <c r="Y1838" s="3"/>
      <c r="Z1838" s="3"/>
    </row>
    <row r="1839" ht="30.0" customHeight="1">
      <c r="A1839" s="5" t="s">
        <v>5876</v>
      </c>
      <c r="B1839" s="5" t="s">
        <v>5876</v>
      </c>
      <c r="C1839" s="5" t="s">
        <v>5877</v>
      </c>
      <c r="D1839" s="6"/>
      <c r="E1839" s="5">
        <v>1847756.0</v>
      </c>
      <c r="F1839" s="5">
        <v>1848757.0</v>
      </c>
      <c r="G1839" s="5"/>
      <c r="H1839" s="5" t="s">
        <v>5878</v>
      </c>
      <c r="I1839" s="5"/>
      <c r="J1839" s="7" t="str">
        <f t="shared" si="401"/>
        <v>Chain et al. 2005. Infect Immun. 73:8353-61</v>
      </c>
      <c r="K1839" s="8" t="str">
        <f t="shared" si="402"/>
        <v>Brucella abortus 2308; accesion number NC_007618</v>
      </c>
      <c r="L1839" s="3"/>
      <c r="M1839" s="3"/>
      <c r="N1839" s="3"/>
      <c r="O1839" s="3"/>
      <c r="P1839" s="3"/>
      <c r="Q1839" s="3"/>
      <c r="R1839" s="3"/>
      <c r="S1839" s="3"/>
      <c r="T1839" s="3"/>
      <c r="U1839" s="3"/>
      <c r="V1839" s="3"/>
      <c r="W1839" s="3"/>
      <c r="X1839" s="3"/>
      <c r="Y1839" s="3"/>
      <c r="Z1839" s="3"/>
    </row>
    <row r="1840" ht="30.0" customHeight="1">
      <c r="A1840" s="5" t="s">
        <v>5879</v>
      </c>
      <c r="B1840" s="5" t="s">
        <v>5880</v>
      </c>
      <c r="C1840" s="5" t="s">
        <v>5881</v>
      </c>
      <c r="D1840" s="6"/>
      <c r="E1840" s="5">
        <v>1848961.0</v>
      </c>
      <c r="F1840" s="5">
        <v>1850364.0</v>
      </c>
      <c r="G1840" s="5" t="s">
        <v>35</v>
      </c>
      <c r="H1840" s="5" t="s">
        <v>3495</v>
      </c>
      <c r="I1840" s="5" t="s">
        <v>5882</v>
      </c>
      <c r="J1840" s="7" t="str">
        <f t="shared" si="401"/>
        <v>Chain et al. 2005. Infect Immun. 73:8353-61</v>
      </c>
      <c r="K1840" s="8" t="str">
        <f t="shared" si="402"/>
        <v>Brucella abortus 2308; accesion number NC_007618</v>
      </c>
      <c r="L1840" s="3"/>
      <c r="M1840" s="3"/>
      <c r="N1840" s="3"/>
      <c r="O1840" s="3"/>
      <c r="P1840" s="3"/>
      <c r="Q1840" s="3"/>
      <c r="R1840" s="3"/>
      <c r="S1840" s="3"/>
      <c r="T1840" s="3"/>
      <c r="U1840" s="3"/>
      <c r="V1840" s="3"/>
      <c r="W1840" s="3"/>
      <c r="X1840" s="3"/>
      <c r="Y1840" s="3"/>
      <c r="Z1840" s="3"/>
    </row>
    <row r="1841" ht="30.0" customHeight="1">
      <c r="A1841" s="5" t="s">
        <v>5883</v>
      </c>
      <c r="B1841" s="5" t="s">
        <v>5883</v>
      </c>
      <c r="C1841" s="5" t="s">
        <v>5884</v>
      </c>
      <c r="D1841" s="6"/>
      <c r="E1841" s="5">
        <v>1850533.0</v>
      </c>
      <c r="F1841" s="5">
        <v>1851075.0</v>
      </c>
      <c r="G1841" s="5" t="s">
        <v>35</v>
      </c>
      <c r="H1841" s="5" t="s">
        <v>52</v>
      </c>
      <c r="I1841" s="5"/>
      <c r="J1841" s="7" t="str">
        <f t="shared" si="401"/>
        <v>Chain et al. 2005. Infect Immun. 73:8353-61</v>
      </c>
      <c r="K1841" s="8" t="str">
        <f t="shared" si="402"/>
        <v>Brucella abortus 2308; accesion number NC_007618</v>
      </c>
      <c r="L1841" s="3"/>
      <c r="M1841" s="3"/>
      <c r="N1841" s="3"/>
      <c r="O1841" s="3"/>
      <c r="P1841" s="3"/>
      <c r="Q1841" s="3"/>
      <c r="R1841" s="3"/>
      <c r="S1841" s="3"/>
      <c r="T1841" s="3"/>
      <c r="U1841" s="3"/>
      <c r="V1841" s="3"/>
      <c r="W1841" s="3"/>
      <c r="X1841" s="3"/>
      <c r="Y1841" s="3"/>
      <c r="Z1841" s="3"/>
    </row>
    <row r="1842" ht="30.0" customHeight="1">
      <c r="A1842" s="5" t="s">
        <v>5885</v>
      </c>
      <c r="B1842" s="5" t="s">
        <v>5885</v>
      </c>
      <c r="C1842" s="5" t="s">
        <v>5886</v>
      </c>
      <c r="D1842" s="6"/>
      <c r="E1842" s="5">
        <v>1851146.0</v>
      </c>
      <c r="F1842" s="5">
        <v>1851784.0</v>
      </c>
      <c r="G1842" s="5" t="s">
        <v>35</v>
      </c>
      <c r="H1842" s="5" t="s">
        <v>5887</v>
      </c>
      <c r="I1842" s="5"/>
      <c r="J1842" s="7" t="str">
        <f t="shared" si="401"/>
        <v>Chain et al. 2005. Infect Immun. 73:8353-61</v>
      </c>
      <c r="K1842" s="8" t="str">
        <f t="shared" si="402"/>
        <v>Brucella abortus 2308; accesion number NC_007618</v>
      </c>
      <c r="L1842" s="3"/>
      <c r="M1842" s="3"/>
      <c r="N1842" s="3"/>
      <c r="O1842" s="3"/>
      <c r="P1842" s="3"/>
      <c r="Q1842" s="3"/>
      <c r="R1842" s="3"/>
      <c r="S1842" s="3"/>
      <c r="T1842" s="3"/>
      <c r="U1842" s="3"/>
      <c r="V1842" s="3"/>
      <c r="W1842" s="3"/>
      <c r="X1842" s="3"/>
      <c r="Y1842" s="3"/>
      <c r="Z1842" s="3"/>
    </row>
    <row r="1843" ht="30.0" customHeight="1">
      <c r="A1843" s="5" t="s">
        <v>5888</v>
      </c>
      <c r="B1843" s="5" t="s">
        <v>5888</v>
      </c>
      <c r="C1843" s="5" t="s">
        <v>5889</v>
      </c>
      <c r="D1843" s="6"/>
      <c r="E1843" s="5">
        <v>1851826.0</v>
      </c>
      <c r="F1843" s="5">
        <v>1852239.0</v>
      </c>
      <c r="G1843" s="5" t="s">
        <v>35</v>
      </c>
      <c r="H1843" s="5" t="s">
        <v>104</v>
      </c>
      <c r="I1843" s="5" t="s">
        <v>5890</v>
      </c>
      <c r="J1843" s="7" t="str">
        <f t="shared" si="401"/>
        <v>Chain et al. 2005. Infect Immun. 73:8353-61</v>
      </c>
      <c r="K1843" s="8" t="str">
        <f t="shared" si="402"/>
        <v>Brucella abortus 2308; accesion number NC_007618</v>
      </c>
      <c r="L1843" s="3"/>
      <c r="M1843" s="3"/>
      <c r="N1843" s="3"/>
      <c r="O1843" s="3"/>
      <c r="P1843" s="3"/>
      <c r="Q1843" s="3"/>
      <c r="R1843" s="3"/>
      <c r="S1843" s="3"/>
      <c r="T1843" s="3"/>
      <c r="U1843" s="3"/>
      <c r="V1843" s="3"/>
      <c r="W1843" s="3"/>
      <c r="X1843" s="3"/>
      <c r="Y1843" s="3"/>
      <c r="Z1843" s="3"/>
    </row>
    <row r="1844" ht="30.0" customHeight="1">
      <c r="A1844" s="5" t="s">
        <v>5891</v>
      </c>
      <c r="B1844" s="5" t="s">
        <v>5892</v>
      </c>
      <c r="C1844" s="5" t="s">
        <v>5893</v>
      </c>
      <c r="D1844" s="6"/>
      <c r="E1844" s="5">
        <v>1852249.0</v>
      </c>
      <c r="F1844" s="5">
        <v>1853475.0</v>
      </c>
      <c r="G1844" s="5" t="s">
        <v>35</v>
      </c>
      <c r="H1844" s="5" t="s">
        <v>5894</v>
      </c>
      <c r="I1844" s="5" t="s">
        <v>5895</v>
      </c>
      <c r="J1844" s="8" t="str">
        <f>HYPERLINK("http://www.ncbi.nlm.nih.gov/pubmed/?term=20462421","Lamontagne et al. 2010. BMC Genomics. 11:300")</f>
        <v>Lamontagne et al. 2010. BMC Genomics. 11:300</v>
      </c>
      <c r="K1844" s="3"/>
      <c r="L1844" s="3"/>
      <c r="M1844" s="3"/>
      <c r="N1844" s="3"/>
      <c r="O1844" s="3"/>
      <c r="P1844" s="3"/>
      <c r="Q1844" s="3"/>
      <c r="R1844" s="3"/>
      <c r="S1844" s="3"/>
      <c r="T1844" s="3"/>
      <c r="U1844" s="3"/>
      <c r="V1844" s="3"/>
      <c r="W1844" s="3"/>
      <c r="X1844" s="3"/>
      <c r="Y1844" s="3"/>
      <c r="Z1844" s="3"/>
    </row>
    <row r="1845" ht="30.0" customHeight="1">
      <c r="A1845" s="5" t="s">
        <v>5896</v>
      </c>
      <c r="B1845" s="5" t="s">
        <v>5897</v>
      </c>
      <c r="C1845" s="5" t="s">
        <v>5898</v>
      </c>
      <c r="D1845" s="6"/>
      <c r="E1845" s="5">
        <v>1853537.0</v>
      </c>
      <c r="F1845" s="5">
        <v>1856551.0</v>
      </c>
      <c r="G1845" s="5" t="s">
        <v>35</v>
      </c>
      <c r="H1845" s="5" t="s">
        <v>5899</v>
      </c>
      <c r="I1845" s="5" t="s">
        <v>5900</v>
      </c>
      <c r="J1845" s="8" t="str">
        <f>HYPERLINK("http://www.ncbi.nlm.nih.gov/pubmed/20844759","Dozot et al. 2010. PLoS One. 5(9). pii: e12679")</f>
        <v>Dozot et al. 2010. PLoS One. 5(9). pii: e12679</v>
      </c>
      <c r="K1845" s="3"/>
      <c r="L1845" s="3"/>
      <c r="M1845" s="3"/>
      <c r="N1845" s="3"/>
      <c r="O1845" s="3"/>
      <c r="P1845" s="3"/>
      <c r="Q1845" s="3"/>
      <c r="R1845" s="3"/>
      <c r="S1845" s="3"/>
      <c r="T1845" s="3"/>
      <c r="U1845" s="3"/>
      <c r="V1845" s="3"/>
      <c r="W1845" s="3"/>
      <c r="X1845" s="3"/>
      <c r="Y1845" s="3"/>
      <c r="Z1845" s="3"/>
    </row>
    <row r="1846" ht="30.0" customHeight="1">
      <c r="A1846" s="5" t="s">
        <v>5901</v>
      </c>
      <c r="B1846" s="5" t="s">
        <v>5901</v>
      </c>
      <c r="C1846" s="5" t="s">
        <v>5902</v>
      </c>
      <c r="D1846" s="6" t="s">
        <v>59</v>
      </c>
      <c r="E1846" s="5">
        <v>1856688.0</v>
      </c>
      <c r="F1846" s="5">
        <v>1856839.0</v>
      </c>
      <c r="G1846" s="5"/>
      <c r="H1846" s="5"/>
      <c r="I1846" s="5" t="s">
        <v>5903</v>
      </c>
      <c r="J1846" s="11" t="str">
        <f>HYPERLINK("http://www.ncbi.nlm.nih.gov/nuccore/NC_004310.3","Brucella suis 1330 genome; accesion number NC_004310")</f>
        <v>Brucella suis 1330 genome; accesion number NC_004310</v>
      </c>
      <c r="K1846" s="8" t="str">
        <f>HYPERLINK("http://www.ncbi.nlm.nih.gov/pubmed/12271122","Paulsen et al. 2002. Proc Natl Acad Sci U S A. 99(20):13148-53")</f>
        <v>Paulsen et al. 2002. Proc Natl Acad Sci U S A. 99(20):13148-53</v>
      </c>
      <c r="L1846" s="3"/>
      <c r="M1846" s="3"/>
      <c r="N1846" s="3"/>
      <c r="O1846" s="3"/>
      <c r="P1846" s="3"/>
      <c r="Q1846" s="3"/>
      <c r="R1846" s="3"/>
      <c r="S1846" s="3"/>
      <c r="T1846" s="3"/>
      <c r="U1846" s="3"/>
      <c r="V1846" s="3"/>
      <c r="W1846" s="3"/>
      <c r="X1846" s="3"/>
      <c r="Y1846" s="3"/>
      <c r="Z1846" s="3"/>
    </row>
    <row r="1847" ht="30.0" customHeight="1">
      <c r="A1847" s="5" t="s">
        <v>5904</v>
      </c>
      <c r="B1847" s="5" t="s">
        <v>5905</v>
      </c>
      <c r="C1847" s="5" t="s">
        <v>5906</v>
      </c>
      <c r="D1847" s="6"/>
      <c r="E1847" s="5">
        <v>1856829.0</v>
      </c>
      <c r="F1847" s="5">
        <v>1857731.0</v>
      </c>
      <c r="G1847" s="5" t="s">
        <v>35</v>
      </c>
      <c r="H1847" s="5" t="s">
        <v>5907</v>
      </c>
      <c r="I1847" s="5" t="s">
        <v>5908</v>
      </c>
      <c r="J1847" s="7" t="str">
        <f t="shared" ref="J1847:J1851" si="403">HYPERLINK("http://www.ncbi.nlm.nih.gov/pubmed/?term=16299333","Chain et al. 2005. Infect Immun. 73:8353-61")</f>
        <v>Chain et al. 2005. Infect Immun. 73:8353-61</v>
      </c>
      <c r="K1847" s="8" t="str">
        <f t="shared" ref="K1847:K1851" si="404">HYPERLINK("http://www.ncbi.nlm.nih.gov/nuccore/NC_007618","Brucella abortus 2308; accesion number NC_007618")</f>
        <v>Brucella abortus 2308; accesion number NC_007618</v>
      </c>
      <c r="L1847" s="3"/>
      <c r="M1847" s="3"/>
      <c r="N1847" s="3"/>
      <c r="O1847" s="3"/>
      <c r="P1847" s="3"/>
      <c r="Q1847" s="3"/>
      <c r="R1847" s="3"/>
      <c r="S1847" s="3"/>
      <c r="T1847" s="3"/>
      <c r="U1847" s="3"/>
      <c r="V1847" s="3"/>
      <c r="W1847" s="3"/>
      <c r="X1847" s="3"/>
      <c r="Y1847" s="3"/>
      <c r="Z1847" s="3"/>
    </row>
    <row r="1848" ht="30.0" customHeight="1">
      <c r="A1848" s="5" t="s">
        <v>5909</v>
      </c>
      <c r="B1848" s="5" t="s">
        <v>5910</v>
      </c>
      <c r="C1848" s="5" t="s">
        <v>5911</v>
      </c>
      <c r="D1848" s="6"/>
      <c r="E1848" s="5">
        <v>1857735.0</v>
      </c>
      <c r="F1848" s="5">
        <v>1858865.0</v>
      </c>
      <c r="G1848" s="5" t="s">
        <v>35</v>
      </c>
      <c r="H1848" s="5" t="s">
        <v>5912</v>
      </c>
      <c r="I1848" s="5" t="s">
        <v>5913</v>
      </c>
      <c r="J1848" s="7" t="str">
        <f t="shared" si="403"/>
        <v>Chain et al. 2005. Infect Immun. 73:8353-61</v>
      </c>
      <c r="K1848" s="8" t="str">
        <f t="shared" si="404"/>
        <v>Brucella abortus 2308; accesion number NC_007618</v>
      </c>
      <c r="L1848" s="3"/>
      <c r="M1848" s="3"/>
      <c r="N1848" s="3"/>
      <c r="O1848" s="3"/>
      <c r="P1848" s="3"/>
      <c r="Q1848" s="3"/>
      <c r="R1848" s="3"/>
      <c r="S1848" s="3"/>
      <c r="T1848" s="3"/>
      <c r="U1848" s="3"/>
      <c r="V1848" s="3"/>
      <c r="W1848" s="3"/>
      <c r="X1848" s="3"/>
      <c r="Y1848" s="3"/>
      <c r="Z1848" s="3"/>
    </row>
    <row r="1849" ht="30.0" customHeight="1">
      <c r="A1849" s="5" t="s">
        <v>5914</v>
      </c>
      <c r="B1849" s="5" t="s">
        <v>5915</v>
      </c>
      <c r="C1849" s="5" t="s">
        <v>5916</v>
      </c>
      <c r="D1849" s="6"/>
      <c r="E1849" s="5">
        <v>1859038.0</v>
      </c>
      <c r="F1849" s="5">
        <v>1860000.0</v>
      </c>
      <c r="G1849" s="5" t="s">
        <v>35</v>
      </c>
      <c r="H1849" s="5" t="s">
        <v>5917</v>
      </c>
      <c r="I1849" s="5" t="s">
        <v>5918</v>
      </c>
      <c r="J1849" s="7" t="str">
        <f t="shared" si="403"/>
        <v>Chain et al. 2005. Infect Immun. 73:8353-61</v>
      </c>
      <c r="K1849" s="8" t="str">
        <f t="shared" si="404"/>
        <v>Brucella abortus 2308; accesion number NC_007618</v>
      </c>
      <c r="L1849" s="3"/>
      <c r="M1849" s="3"/>
      <c r="N1849" s="3"/>
      <c r="O1849" s="3"/>
      <c r="P1849" s="3"/>
      <c r="Q1849" s="3"/>
      <c r="R1849" s="3"/>
      <c r="S1849" s="3"/>
      <c r="T1849" s="3"/>
      <c r="U1849" s="3"/>
      <c r="V1849" s="3"/>
      <c r="W1849" s="3"/>
      <c r="X1849" s="3"/>
      <c r="Y1849" s="3"/>
      <c r="Z1849" s="3"/>
    </row>
    <row r="1850" ht="30.0" customHeight="1">
      <c r="A1850" s="5" t="s">
        <v>5919</v>
      </c>
      <c r="B1850" s="5" t="s">
        <v>5919</v>
      </c>
      <c r="C1850" s="5" t="s">
        <v>5920</v>
      </c>
      <c r="D1850" s="6"/>
      <c r="E1850" s="5">
        <v>1860120.0</v>
      </c>
      <c r="F1850" s="5">
        <v>1860362.0</v>
      </c>
      <c r="G1850" s="5" t="s">
        <v>35</v>
      </c>
      <c r="H1850" s="5" t="s">
        <v>52</v>
      </c>
      <c r="I1850" s="5"/>
      <c r="J1850" s="7" t="str">
        <f t="shared" si="403"/>
        <v>Chain et al. 2005. Infect Immun. 73:8353-61</v>
      </c>
      <c r="K1850" s="8" t="str">
        <f t="shared" si="404"/>
        <v>Brucella abortus 2308; accesion number NC_007618</v>
      </c>
      <c r="L1850" s="3"/>
      <c r="M1850" s="3"/>
      <c r="N1850" s="3"/>
      <c r="O1850" s="3"/>
      <c r="P1850" s="3"/>
      <c r="Q1850" s="3"/>
      <c r="R1850" s="3"/>
      <c r="S1850" s="3"/>
      <c r="T1850" s="3"/>
      <c r="U1850" s="3"/>
      <c r="V1850" s="3"/>
      <c r="W1850" s="3"/>
      <c r="X1850" s="3"/>
      <c r="Y1850" s="3"/>
      <c r="Z1850" s="3"/>
    </row>
    <row r="1851" ht="30.0" customHeight="1">
      <c r="A1851" s="5" t="s">
        <v>5921</v>
      </c>
      <c r="B1851" s="5" t="s">
        <v>5921</v>
      </c>
      <c r="C1851" s="5" t="s">
        <v>5922</v>
      </c>
      <c r="D1851" s="6"/>
      <c r="E1851" s="5">
        <v>1860468.0</v>
      </c>
      <c r="F1851" s="5">
        <v>1861631.0</v>
      </c>
      <c r="G1851" s="5" t="s">
        <v>35</v>
      </c>
      <c r="H1851" s="5" t="s">
        <v>5923</v>
      </c>
      <c r="I1851" s="5"/>
      <c r="J1851" s="7" t="str">
        <f t="shared" si="403"/>
        <v>Chain et al. 2005. Infect Immun. 73:8353-61</v>
      </c>
      <c r="K1851" s="8" t="str">
        <f t="shared" si="404"/>
        <v>Brucella abortus 2308; accesion number NC_007618</v>
      </c>
      <c r="L1851" s="3"/>
      <c r="M1851" s="3"/>
      <c r="N1851" s="3"/>
      <c r="O1851" s="3"/>
      <c r="P1851" s="3"/>
      <c r="Q1851" s="3"/>
      <c r="R1851" s="3"/>
      <c r="S1851" s="3"/>
      <c r="T1851" s="3"/>
      <c r="U1851" s="3"/>
      <c r="V1851" s="3"/>
      <c r="W1851" s="3"/>
      <c r="X1851" s="3"/>
      <c r="Y1851" s="3"/>
      <c r="Z1851" s="3"/>
    </row>
    <row r="1852" ht="30.0" customHeight="1">
      <c r="A1852" s="5" t="s">
        <v>5924</v>
      </c>
      <c r="B1852" s="5" t="s">
        <v>5925</v>
      </c>
      <c r="C1852" s="5" t="s">
        <v>5926</v>
      </c>
      <c r="D1852" s="6"/>
      <c r="E1852" s="5">
        <v>1861751.0</v>
      </c>
      <c r="F1852" s="5">
        <v>1862284.0</v>
      </c>
      <c r="G1852" s="5" t="s">
        <v>35</v>
      </c>
      <c r="H1852" s="5" t="s">
        <v>5927</v>
      </c>
      <c r="I1852" s="5"/>
      <c r="J1852" s="8" t="str">
        <f>HYPERLINK("http://www.ncbi.nlm.nih.gov/pubmed/12228280","Tibor et al. 2002. Infect Immun. 70(10):5540-6.")</f>
        <v>Tibor et al. 2002. Infect Immun. 70(10):5540-6.</v>
      </c>
      <c r="K1852" s="8" t="str">
        <f>HYPERLINK("http://www.ncbi.nlm.nih.gov/pubmed/?term=9140920","Kovach et al. 1997. Microb. Pathogen. 22:241-246")</f>
        <v>Kovach et al. 1997. Microb. Pathogen. 22:241-246</v>
      </c>
      <c r="L1852" s="9"/>
      <c r="M1852" s="3"/>
      <c r="N1852" s="3"/>
      <c r="O1852" s="3"/>
      <c r="P1852" s="3"/>
      <c r="Q1852" s="3"/>
      <c r="R1852" s="3"/>
      <c r="S1852" s="3"/>
      <c r="T1852" s="3"/>
      <c r="U1852" s="3"/>
      <c r="V1852" s="3"/>
      <c r="W1852" s="3"/>
      <c r="X1852" s="3"/>
      <c r="Y1852" s="3"/>
      <c r="Z1852" s="3"/>
    </row>
    <row r="1853" ht="30.0" customHeight="1">
      <c r="A1853" s="5" t="s">
        <v>5928</v>
      </c>
      <c r="B1853" s="5" t="s">
        <v>5928</v>
      </c>
      <c r="C1853" s="5" t="s">
        <v>5929</v>
      </c>
      <c r="D1853" s="6"/>
      <c r="E1853" s="5">
        <v>1862414.0</v>
      </c>
      <c r="F1853" s="5">
        <v>1862617.0</v>
      </c>
      <c r="G1853" s="5" t="s">
        <v>35</v>
      </c>
      <c r="H1853" s="5" t="s">
        <v>52</v>
      </c>
      <c r="I1853" s="5"/>
      <c r="J1853" s="7" t="str">
        <f t="shared" ref="J1853:J1858" si="405">HYPERLINK("http://www.ncbi.nlm.nih.gov/pubmed/?term=16299333","Chain et al. 2005. Infect Immun. 73:8353-61")</f>
        <v>Chain et al. 2005. Infect Immun. 73:8353-61</v>
      </c>
      <c r="K1853" s="8" t="str">
        <f t="shared" ref="K1853:K1858" si="406">HYPERLINK("http://www.ncbi.nlm.nih.gov/nuccore/NC_007618","Brucella abortus 2308; accesion number NC_007618")</f>
        <v>Brucella abortus 2308; accesion number NC_007618</v>
      </c>
      <c r="L1853" s="3"/>
      <c r="M1853" s="3"/>
      <c r="N1853" s="3"/>
      <c r="O1853" s="3"/>
      <c r="P1853" s="3"/>
      <c r="Q1853" s="3"/>
      <c r="R1853" s="3"/>
      <c r="S1853" s="3"/>
      <c r="T1853" s="3"/>
      <c r="U1853" s="3"/>
      <c r="V1853" s="3"/>
      <c r="W1853" s="3"/>
      <c r="X1853" s="3"/>
      <c r="Y1853" s="3"/>
      <c r="Z1853" s="3"/>
    </row>
    <row r="1854" ht="30.0" customHeight="1">
      <c r="A1854" s="5" t="s">
        <v>5930</v>
      </c>
      <c r="B1854" s="5" t="s">
        <v>5931</v>
      </c>
      <c r="C1854" s="5" t="s">
        <v>5932</v>
      </c>
      <c r="D1854" s="6"/>
      <c r="E1854" s="5">
        <v>1862648.0</v>
      </c>
      <c r="F1854" s="5">
        <v>1863559.0</v>
      </c>
      <c r="G1854" s="5"/>
      <c r="H1854" s="5" t="s">
        <v>5933</v>
      </c>
      <c r="I1854" s="5" t="s">
        <v>5934</v>
      </c>
      <c r="J1854" s="7" t="str">
        <f t="shared" si="405"/>
        <v>Chain et al. 2005. Infect Immun. 73:8353-61</v>
      </c>
      <c r="K1854" s="8" t="str">
        <f t="shared" si="406"/>
        <v>Brucella abortus 2308; accesion number NC_007618</v>
      </c>
      <c r="L1854" s="3"/>
      <c r="M1854" s="3"/>
      <c r="N1854" s="3"/>
      <c r="O1854" s="3"/>
      <c r="P1854" s="3"/>
      <c r="Q1854" s="3"/>
      <c r="R1854" s="3"/>
      <c r="S1854" s="3"/>
      <c r="T1854" s="3"/>
      <c r="U1854" s="3"/>
      <c r="V1854" s="3"/>
      <c r="W1854" s="3"/>
      <c r="X1854" s="3"/>
      <c r="Y1854" s="3"/>
      <c r="Z1854" s="3"/>
    </row>
    <row r="1855" ht="30.0" customHeight="1">
      <c r="A1855" s="5" t="s">
        <v>5935</v>
      </c>
      <c r="B1855" s="5" t="s">
        <v>5935</v>
      </c>
      <c r="C1855" s="5" t="s">
        <v>5936</v>
      </c>
      <c r="D1855" s="6"/>
      <c r="E1855" s="5">
        <v>1863559.0</v>
      </c>
      <c r="F1855" s="5">
        <v>1864842.0</v>
      </c>
      <c r="G1855" s="5"/>
      <c r="H1855" s="5" t="s">
        <v>5937</v>
      </c>
      <c r="I1855" s="5"/>
      <c r="J1855" s="7" t="str">
        <f t="shared" si="405"/>
        <v>Chain et al. 2005. Infect Immun. 73:8353-61</v>
      </c>
      <c r="K1855" s="8" t="str">
        <f t="shared" si="406"/>
        <v>Brucella abortus 2308; accesion number NC_007618</v>
      </c>
      <c r="L1855" s="3"/>
      <c r="M1855" s="3"/>
      <c r="N1855" s="3"/>
      <c r="O1855" s="3"/>
      <c r="P1855" s="3"/>
      <c r="Q1855" s="3"/>
      <c r="R1855" s="3"/>
      <c r="S1855" s="3"/>
      <c r="T1855" s="3"/>
      <c r="U1855" s="3"/>
      <c r="V1855" s="3"/>
      <c r="W1855" s="3"/>
      <c r="X1855" s="3"/>
      <c r="Y1855" s="3"/>
      <c r="Z1855" s="3"/>
    </row>
    <row r="1856" ht="30.0" customHeight="1">
      <c r="A1856" s="5" t="s">
        <v>5938</v>
      </c>
      <c r="B1856" s="5" t="s">
        <v>5939</v>
      </c>
      <c r="C1856" s="5" t="s">
        <v>5940</v>
      </c>
      <c r="D1856" s="6"/>
      <c r="E1856" s="5">
        <v>1864870.0</v>
      </c>
      <c r="F1856" s="5">
        <v>1866261.0</v>
      </c>
      <c r="G1856" s="5"/>
      <c r="H1856" s="5" t="s">
        <v>5941</v>
      </c>
      <c r="I1856" s="5"/>
      <c r="J1856" s="7" t="str">
        <f t="shared" si="405"/>
        <v>Chain et al. 2005. Infect Immun. 73:8353-61</v>
      </c>
      <c r="K1856" s="8" t="str">
        <f t="shared" si="406"/>
        <v>Brucella abortus 2308; accesion number NC_007618</v>
      </c>
      <c r="L1856" s="3"/>
      <c r="M1856" s="3"/>
      <c r="N1856" s="3"/>
      <c r="O1856" s="3"/>
      <c r="P1856" s="3"/>
      <c r="Q1856" s="3"/>
      <c r="R1856" s="3"/>
      <c r="S1856" s="3"/>
      <c r="T1856" s="3"/>
      <c r="U1856" s="3"/>
      <c r="V1856" s="3"/>
      <c r="W1856" s="3"/>
      <c r="X1856" s="3"/>
      <c r="Y1856" s="3"/>
      <c r="Z1856" s="3"/>
    </row>
    <row r="1857" ht="30.0" customHeight="1">
      <c r="A1857" s="5" t="s">
        <v>5942</v>
      </c>
      <c r="B1857" s="5" t="s">
        <v>5943</v>
      </c>
      <c r="C1857" s="5" t="s">
        <v>5944</v>
      </c>
      <c r="D1857" s="6"/>
      <c r="E1857" s="5">
        <v>1866261.0</v>
      </c>
      <c r="F1857" s="5">
        <v>1866923.0</v>
      </c>
      <c r="G1857" s="5"/>
      <c r="H1857" s="5" t="s">
        <v>5945</v>
      </c>
      <c r="I1857" s="5" t="s">
        <v>5946</v>
      </c>
      <c r="J1857" s="7" t="str">
        <f t="shared" si="405"/>
        <v>Chain et al. 2005. Infect Immun. 73:8353-61</v>
      </c>
      <c r="K1857" s="8" t="str">
        <f t="shared" si="406"/>
        <v>Brucella abortus 2308; accesion number NC_007618</v>
      </c>
      <c r="L1857" s="3"/>
      <c r="M1857" s="3"/>
      <c r="N1857" s="3"/>
      <c r="O1857" s="3"/>
      <c r="P1857" s="3"/>
      <c r="Q1857" s="3"/>
      <c r="R1857" s="3"/>
      <c r="S1857" s="3"/>
      <c r="T1857" s="3"/>
      <c r="U1857" s="3"/>
      <c r="V1857" s="3"/>
      <c r="W1857" s="3"/>
      <c r="X1857" s="3"/>
      <c r="Y1857" s="3"/>
      <c r="Z1857" s="3"/>
    </row>
    <row r="1858" ht="30.0" customHeight="1">
      <c r="A1858" s="5" t="s">
        <v>5947</v>
      </c>
      <c r="B1858" s="5" t="s">
        <v>5948</v>
      </c>
      <c r="C1858" s="5" t="s">
        <v>5949</v>
      </c>
      <c r="D1858" s="6"/>
      <c r="E1858" s="5">
        <v>1866956.0</v>
      </c>
      <c r="F1858" s="5">
        <v>1867729.0</v>
      </c>
      <c r="G1858" s="5"/>
      <c r="H1858" s="5" t="s">
        <v>5950</v>
      </c>
      <c r="I1858" s="5"/>
      <c r="J1858" s="7" t="str">
        <f t="shared" si="405"/>
        <v>Chain et al. 2005. Infect Immun. 73:8353-61</v>
      </c>
      <c r="K1858" s="8" t="str">
        <f t="shared" si="406"/>
        <v>Brucella abortus 2308; accesion number NC_007618</v>
      </c>
      <c r="L1858" s="3"/>
      <c r="M1858" s="3"/>
      <c r="N1858" s="3"/>
      <c r="O1858" s="3"/>
      <c r="P1858" s="3"/>
      <c r="Q1858" s="3"/>
      <c r="R1858" s="3"/>
      <c r="S1858" s="3"/>
      <c r="T1858" s="3"/>
      <c r="U1858" s="3"/>
      <c r="V1858" s="3"/>
      <c r="W1858" s="3"/>
      <c r="X1858" s="3"/>
      <c r="Y1858" s="3"/>
      <c r="Z1858" s="3"/>
    </row>
    <row r="1859" ht="30.0" customHeight="1">
      <c r="A1859" s="5" t="s">
        <v>5951</v>
      </c>
      <c r="B1859" s="5" t="s">
        <v>5951</v>
      </c>
      <c r="C1859" s="5" t="s">
        <v>5952</v>
      </c>
      <c r="D1859" s="6" t="s">
        <v>59</v>
      </c>
      <c r="E1859" s="5">
        <v>1867776.0</v>
      </c>
      <c r="F1859" s="5">
        <v>1868266.0</v>
      </c>
      <c r="G1859" s="5"/>
      <c r="H1859" s="5"/>
      <c r="I1859" s="5" t="s">
        <v>5953</v>
      </c>
      <c r="J1859" s="11" t="str">
        <f>HYPERLINK("http://www.ncbi.nlm.nih.gov/nuccore/NC_004310.3","Brucella suis 1330 genome; accesion number NC_004310")</f>
        <v>Brucella suis 1330 genome; accesion number NC_004310</v>
      </c>
      <c r="K1859" s="11" t="str">
        <f>HYPERLINK("http://www.ncbi.nlm.nih.gov/nuccore/62288991","Brucella abortus 9-941 NC_006932")</f>
        <v>Brucella abortus 9-941 NC_006932</v>
      </c>
      <c r="L1859" s="3"/>
      <c r="M1859" s="3"/>
      <c r="N1859" s="3"/>
      <c r="O1859" s="3"/>
      <c r="P1859" s="3"/>
      <c r="Q1859" s="3"/>
      <c r="R1859" s="3"/>
      <c r="S1859" s="3"/>
      <c r="T1859" s="3"/>
      <c r="U1859" s="3"/>
      <c r="V1859" s="3"/>
      <c r="W1859" s="3"/>
      <c r="X1859" s="3"/>
      <c r="Y1859" s="3"/>
      <c r="Z1859" s="3"/>
    </row>
    <row r="1860" ht="30.0" customHeight="1">
      <c r="A1860" s="5" t="s">
        <v>5954</v>
      </c>
      <c r="B1860" s="5" t="s">
        <v>5954</v>
      </c>
      <c r="C1860" s="5" t="s">
        <v>5955</v>
      </c>
      <c r="D1860" s="6"/>
      <c r="E1860" s="5">
        <v>1868334.0</v>
      </c>
      <c r="F1860" s="5">
        <v>1868639.0</v>
      </c>
      <c r="G1860" s="5" t="s">
        <v>35</v>
      </c>
      <c r="H1860" s="5" t="s">
        <v>52</v>
      </c>
      <c r="I1860" s="5"/>
      <c r="J1860" s="7" t="str">
        <f t="shared" ref="J1860:J1868" si="407">HYPERLINK("http://www.ncbi.nlm.nih.gov/pubmed/?term=16299333","Chain et al. 2005. Infect Immun. 73:8353-61")</f>
        <v>Chain et al. 2005. Infect Immun. 73:8353-61</v>
      </c>
      <c r="K1860" s="8" t="str">
        <f t="shared" ref="K1860:K1868" si="408">HYPERLINK("http://www.ncbi.nlm.nih.gov/nuccore/NC_007618","Brucella abortus 2308; accesion number NC_007618")</f>
        <v>Brucella abortus 2308; accesion number NC_007618</v>
      </c>
      <c r="L1860" s="3"/>
      <c r="M1860" s="3"/>
      <c r="N1860" s="3"/>
      <c r="O1860" s="3"/>
      <c r="P1860" s="3"/>
      <c r="Q1860" s="3"/>
      <c r="R1860" s="3"/>
      <c r="S1860" s="3"/>
      <c r="T1860" s="3"/>
      <c r="U1860" s="3"/>
      <c r="V1860" s="3"/>
      <c r="W1860" s="3"/>
      <c r="X1860" s="3"/>
      <c r="Y1860" s="3"/>
      <c r="Z1860" s="3"/>
    </row>
    <row r="1861" ht="30.0" customHeight="1">
      <c r="A1861" s="5" t="s">
        <v>5956</v>
      </c>
      <c r="B1861" s="5" t="s">
        <v>5956</v>
      </c>
      <c r="C1861" s="5" t="s">
        <v>5957</v>
      </c>
      <c r="D1861" s="6"/>
      <c r="E1861" s="5">
        <v>1868752.0</v>
      </c>
      <c r="F1861" s="5">
        <v>1869168.0</v>
      </c>
      <c r="G1861" s="5" t="s">
        <v>35</v>
      </c>
      <c r="H1861" s="5" t="s">
        <v>5958</v>
      </c>
      <c r="I1861" s="5"/>
      <c r="J1861" s="7" t="str">
        <f t="shared" si="407"/>
        <v>Chain et al. 2005. Infect Immun. 73:8353-61</v>
      </c>
      <c r="K1861" s="8" t="str">
        <f t="shared" si="408"/>
        <v>Brucella abortus 2308; accesion number NC_007618</v>
      </c>
      <c r="L1861" s="3"/>
      <c r="M1861" s="3"/>
      <c r="N1861" s="3"/>
      <c r="O1861" s="3"/>
      <c r="P1861" s="3"/>
      <c r="Q1861" s="3"/>
      <c r="R1861" s="3"/>
      <c r="S1861" s="3"/>
      <c r="T1861" s="3"/>
      <c r="U1861" s="3"/>
      <c r="V1861" s="3"/>
      <c r="W1861" s="3"/>
      <c r="X1861" s="3"/>
      <c r="Y1861" s="3"/>
      <c r="Z1861" s="3"/>
    </row>
    <row r="1862" ht="30.0" customHeight="1">
      <c r="A1862" s="5" t="s">
        <v>5959</v>
      </c>
      <c r="B1862" s="5" t="s">
        <v>5959</v>
      </c>
      <c r="C1862" s="5" t="s">
        <v>5960</v>
      </c>
      <c r="D1862" s="6"/>
      <c r="E1862" s="5">
        <v>1869165.0</v>
      </c>
      <c r="F1862" s="5">
        <v>1869956.0</v>
      </c>
      <c r="G1862" s="5" t="s">
        <v>35</v>
      </c>
      <c r="H1862" s="5" t="s">
        <v>1595</v>
      </c>
      <c r="I1862" s="5"/>
      <c r="J1862" s="7" t="str">
        <f t="shared" si="407"/>
        <v>Chain et al. 2005. Infect Immun. 73:8353-61</v>
      </c>
      <c r="K1862" s="8" t="str">
        <f t="shared" si="408"/>
        <v>Brucella abortus 2308; accesion number NC_007618</v>
      </c>
      <c r="L1862" s="3"/>
      <c r="M1862" s="3"/>
      <c r="N1862" s="3"/>
      <c r="O1862" s="3"/>
      <c r="P1862" s="3"/>
      <c r="Q1862" s="3"/>
      <c r="R1862" s="3"/>
      <c r="S1862" s="3"/>
      <c r="T1862" s="3"/>
      <c r="U1862" s="3"/>
      <c r="V1862" s="3"/>
      <c r="W1862" s="3"/>
      <c r="X1862" s="3"/>
      <c r="Y1862" s="3"/>
      <c r="Z1862" s="3"/>
    </row>
    <row r="1863" ht="30.0" customHeight="1">
      <c r="A1863" s="5" t="s">
        <v>5961</v>
      </c>
      <c r="B1863" s="5" t="s">
        <v>5962</v>
      </c>
      <c r="C1863" s="5" t="s">
        <v>5963</v>
      </c>
      <c r="D1863" s="6"/>
      <c r="E1863" s="5">
        <v>1870014.0</v>
      </c>
      <c r="F1863" s="5">
        <v>1871255.0</v>
      </c>
      <c r="G1863" s="5" t="s">
        <v>35</v>
      </c>
      <c r="H1863" s="5" t="s">
        <v>5964</v>
      </c>
      <c r="I1863" s="5" t="s">
        <v>5965</v>
      </c>
      <c r="J1863" s="7" t="str">
        <f t="shared" si="407"/>
        <v>Chain et al. 2005. Infect Immun. 73:8353-61</v>
      </c>
      <c r="K1863" s="8" t="str">
        <f t="shared" si="408"/>
        <v>Brucella abortus 2308; accesion number NC_007618</v>
      </c>
      <c r="L1863" s="3"/>
      <c r="M1863" s="3"/>
      <c r="N1863" s="3"/>
      <c r="O1863" s="3"/>
      <c r="P1863" s="3"/>
      <c r="Q1863" s="3"/>
      <c r="R1863" s="3"/>
      <c r="S1863" s="3"/>
      <c r="T1863" s="3"/>
      <c r="U1863" s="3"/>
      <c r="V1863" s="3"/>
      <c r="W1863" s="3"/>
      <c r="X1863" s="3"/>
      <c r="Y1863" s="3"/>
      <c r="Z1863" s="3"/>
    </row>
    <row r="1864" ht="30.0" customHeight="1">
      <c r="A1864" s="5" t="s">
        <v>5966</v>
      </c>
      <c r="B1864" s="5" t="s">
        <v>5966</v>
      </c>
      <c r="C1864" s="5" t="s">
        <v>5967</v>
      </c>
      <c r="D1864" s="6"/>
      <c r="E1864" s="5">
        <v>1871489.0</v>
      </c>
      <c r="F1864" s="5">
        <v>1871632.0</v>
      </c>
      <c r="G1864" s="5" t="s">
        <v>35</v>
      </c>
      <c r="H1864" s="5" t="s">
        <v>52</v>
      </c>
      <c r="I1864" s="5"/>
      <c r="J1864" s="7" t="str">
        <f t="shared" si="407"/>
        <v>Chain et al. 2005. Infect Immun. 73:8353-61</v>
      </c>
      <c r="K1864" s="8" t="str">
        <f t="shared" si="408"/>
        <v>Brucella abortus 2308; accesion number NC_007618</v>
      </c>
      <c r="L1864" s="3"/>
      <c r="M1864" s="3"/>
      <c r="N1864" s="3"/>
      <c r="O1864" s="3"/>
      <c r="P1864" s="3"/>
      <c r="Q1864" s="3"/>
      <c r="R1864" s="3"/>
      <c r="S1864" s="3"/>
      <c r="T1864" s="3"/>
      <c r="U1864" s="3"/>
      <c r="V1864" s="3"/>
      <c r="W1864" s="3"/>
      <c r="X1864" s="3"/>
      <c r="Y1864" s="3"/>
      <c r="Z1864" s="3"/>
    </row>
    <row r="1865" ht="30.0" customHeight="1">
      <c r="A1865" s="5" t="s">
        <v>5968</v>
      </c>
      <c r="B1865" s="5" t="s">
        <v>5968</v>
      </c>
      <c r="C1865" s="5" t="s">
        <v>5969</v>
      </c>
      <c r="D1865" s="6"/>
      <c r="E1865" s="5">
        <v>1871693.0</v>
      </c>
      <c r="F1865" s="5">
        <v>1872688.0</v>
      </c>
      <c r="G1865" s="5" t="s">
        <v>35</v>
      </c>
      <c r="H1865" s="5" t="s">
        <v>5970</v>
      </c>
      <c r="I1865" s="5"/>
      <c r="J1865" s="7" t="str">
        <f t="shared" si="407"/>
        <v>Chain et al. 2005. Infect Immun. 73:8353-61</v>
      </c>
      <c r="K1865" s="8" t="str">
        <f t="shared" si="408"/>
        <v>Brucella abortus 2308; accesion number NC_007618</v>
      </c>
      <c r="L1865" s="3"/>
      <c r="M1865" s="3"/>
      <c r="N1865" s="3"/>
      <c r="O1865" s="3"/>
      <c r="P1865" s="3"/>
      <c r="Q1865" s="3"/>
      <c r="R1865" s="3"/>
      <c r="S1865" s="3"/>
      <c r="T1865" s="3"/>
      <c r="U1865" s="3"/>
      <c r="V1865" s="3"/>
      <c r="W1865" s="3"/>
      <c r="X1865" s="3"/>
      <c r="Y1865" s="3"/>
      <c r="Z1865" s="3"/>
    </row>
    <row r="1866" ht="30.0" customHeight="1">
      <c r="A1866" s="5" t="s">
        <v>5971</v>
      </c>
      <c r="B1866" s="5" t="s">
        <v>5971</v>
      </c>
      <c r="C1866" s="5" t="s">
        <v>5972</v>
      </c>
      <c r="D1866" s="6"/>
      <c r="E1866" s="5">
        <v>1872816.0</v>
      </c>
      <c r="F1866" s="5">
        <v>1872983.0</v>
      </c>
      <c r="G1866" s="5" t="s">
        <v>35</v>
      </c>
      <c r="H1866" s="5" t="s">
        <v>52</v>
      </c>
      <c r="I1866" s="5"/>
      <c r="J1866" s="7" t="str">
        <f t="shared" si="407"/>
        <v>Chain et al. 2005. Infect Immun. 73:8353-61</v>
      </c>
      <c r="K1866" s="8" t="str">
        <f t="shared" si="408"/>
        <v>Brucella abortus 2308; accesion number NC_007618</v>
      </c>
      <c r="L1866" s="3"/>
      <c r="M1866" s="3"/>
      <c r="N1866" s="3"/>
      <c r="O1866" s="3"/>
      <c r="P1866" s="3"/>
      <c r="Q1866" s="3"/>
      <c r="R1866" s="3"/>
      <c r="S1866" s="3"/>
      <c r="T1866" s="3"/>
      <c r="U1866" s="3"/>
      <c r="V1866" s="3"/>
      <c r="W1866" s="3"/>
      <c r="X1866" s="3"/>
      <c r="Y1866" s="3"/>
      <c r="Z1866" s="3"/>
    </row>
    <row r="1867" ht="30.0" customHeight="1">
      <c r="A1867" s="5" t="s">
        <v>5973</v>
      </c>
      <c r="B1867" s="5" t="s">
        <v>5974</v>
      </c>
      <c r="C1867" s="5" t="s">
        <v>5975</v>
      </c>
      <c r="D1867" s="6"/>
      <c r="E1867" s="5">
        <v>1873027.0</v>
      </c>
      <c r="F1867" s="5">
        <v>1875747.0</v>
      </c>
      <c r="G1867" s="5"/>
      <c r="H1867" s="5" t="s">
        <v>5976</v>
      </c>
      <c r="I1867" s="5" t="s">
        <v>5977</v>
      </c>
      <c r="J1867" s="7" t="str">
        <f t="shared" si="407"/>
        <v>Chain et al. 2005. Infect Immun. 73:8353-61</v>
      </c>
      <c r="K1867" s="8" t="str">
        <f t="shared" si="408"/>
        <v>Brucella abortus 2308; accesion number NC_007618</v>
      </c>
      <c r="L1867" s="3"/>
      <c r="M1867" s="3"/>
      <c r="N1867" s="3"/>
      <c r="O1867" s="3"/>
      <c r="P1867" s="3"/>
      <c r="Q1867" s="3"/>
      <c r="R1867" s="3"/>
      <c r="S1867" s="3"/>
      <c r="T1867" s="3"/>
      <c r="U1867" s="3"/>
      <c r="V1867" s="3"/>
      <c r="W1867" s="3"/>
      <c r="X1867" s="3"/>
      <c r="Y1867" s="3"/>
      <c r="Z1867" s="3"/>
    </row>
    <row r="1868" ht="30.0" customHeight="1">
      <c r="A1868" s="5" t="s">
        <v>5978</v>
      </c>
      <c r="B1868" s="5" t="s">
        <v>5978</v>
      </c>
      <c r="C1868" s="5" t="s">
        <v>5979</v>
      </c>
      <c r="D1868" s="6"/>
      <c r="E1868" s="5">
        <v>1875775.0</v>
      </c>
      <c r="F1868" s="5">
        <v>1875915.0</v>
      </c>
      <c r="G1868" s="5"/>
      <c r="H1868" s="5" t="s">
        <v>52</v>
      </c>
      <c r="I1868" s="5"/>
      <c r="J1868" s="7" t="str">
        <f t="shared" si="407"/>
        <v>Chain et al. 2005. Infect Immun. 73:8353-61</v>
      </c>
      <c r="K1868" s="8" t="str">
        <f t="shared" si="408"/>
        <v>Brucella abortus 2308; accesion number NC_007618</v>
      </c>
      <c r="L1868" s="3"/>
      <c r="M1868" s="3"/>
      <c r="N1868" s="3"/>
      <c r="O1868" s="3"/>
      <c r="P1868" s="3"/>
      <c r="Q1868" s="3"/>
      <c r="R1868" s="3"/>
      <c r="S1868" s="3"/>
      <c r="T1868" s="3"/>
      <c r="U1868" s="3"/>
      <c r="V1868" s="3"/>
      <c r="W1868" s="3"/>
      <c r="X1868" s="3"/>
      <c r="Y1868" s="3"/>
      <c r="Z1868" s="3"/>
    </row>
    <row r="1869" ht="30.0" customHeight="1">
      <c r="A1869" s="5" t="s">
        <v>5980</v>
      </c>
      <c r="B1869" s="5" t="s">
        <v>5980</v>
      </c>
      <c r="C1869" s="5" t="s">
        <v>5981</v>
      </c>
      <c r="D1869" s="6"/>
      <c r="E1869" s="5">
        <v>1876257.0</v>
      </c>
      <c r="F1869" s="5">
        <v>1877543.0</v>
      </c>
      <c r="G1869" s="5"/>
      <c r="H1869" s="5" t="s">
        <v>5982</v>
      </c>
      <c r="I1869" s="5" t="s">
        <v>5983</v>
      </c>
      <c r="J1869" s="11" t="str">
        <f>HYPERLINK("http://www.ncbi.nlm.nih.gov/pubmed/23950720","Myeni et al. 2013. PLoS Pathog. 9(8):e1003556")</f>
        <v>Myeni et al. 2013. PLoS Pathog. 9(8):e1003556</v>
      </c>
      <c r="K1869" s="3"/>
      <c r="L1869" s="3"/>
      <c r="M1869" s="3"/>
      <c r="N1869" s="3"/>
      <c r="O1869" s="3"/>
      <c r="P1869" s="3"/>
      <c r="Q1869" s="3"/>
      <c r="R1869" s="3"/>
      <c r="S1869" s="3"/>
      <c r="T1869" s="3"/>
      <c r="U1869" s="3"/>
      <c r="V1869" s="3"/>
      <c r="W1869" s="3"/>
      <c r="X1869" s="3"/>
      <c r="Y1869" s="3"/>
      <c r="Z1869" s="3"/>
    </row>
    <row r="1870" ht="30.0" customHeight="1">
      <c r="A1870" s="5" t="s">
        <v>5984</v>
      </c>
      <c r="B1870" s="5" t="s">
        <v>5984</v>
      </c>
      <c r="C1870" s="5" t="s">
        <v>5985</v>
      </c>
      <c r="D1870" s="6" t="s">
        <v>59</v>
      </c>
      <c r="E1870" s="5">
        <v>1877712.0</v>
      </c>
      <c r="F1870" s="5">
        <v>1879357.0</v>
      </c>
      <c r="G1870" s="5"/>
      <c r="H1870" s="5"/>
      <c r="I1870" s="5" t="s">
        <v>5986</v>
      </c>
      <c r="J1870" s="11" t="str">
        <f>HYPERLINK("http://www.ncbi.nlm.nih.gov/nuccore/NC_004310.3","Brucella suis 1330 genome; accesion number NC_004310")</f>
        <v>Brucella suis 1330 genome; accesion number NC_004310</v>
      </c>
      <c r="K1870" s="11" t="str">
        <f>HYPERLINK("http://www.ncbi.nlm.nih.gov/nuccore/62288991","Brucella abortus 9-941 NC_006932")</f>
        <v>Brucella abortus 9-941 NC_006932</v>
      </c>
      <c r="L1870" s="3"/>
      <c r="M1870" s="3"/>
      <c r="N1870" s="3"/>
      <c r="O1870" s="3"/>
      <c r="P1870" s="3"/>
      <c r="Q1870" s="3"/>
      <c r="R1870" s="3"/>
      <c r="S1870" s="3"/>
      <c r="T1870" s="3"/>
      <c r="U1870" s="3"/>
      <c r="V1870" s="3"/>
      <c r="W1870" s="3"/>
      <c r="X1870" s="3"/>
      <c r="Y1870" s="3"/>
      <c r="Z1870" s="3"/>
    </row>
    <row r="1871" ht="30.0" customHeight="1">
      <c r="A1871" s="5" t="s">
        <v>5987</v>
      </c>
      <c r="B1871" s="5" t="s">
        <v>5987</v>
      </c>
      <c r="C1871" s="5" t="s">
        <v>5988</v>
      </c>
      <c r="D1871" s="6"/>
      <c r="E1871" s="5">
        <v>1879685.0</v>
      </c>
      <c r="F1871" s="5">
        <v>1879786.0</v>
      </c>
      <c r="G1871" s="5"/>
      <c r="H1871" s="5" t="s">
        <v>52</v>
      </c>
      <c r="I1871" s="5"/>
      <c r="J1871" s="7" t="str">
        <f t="shared" ref="J1871:J1872" si="409">HYPERLINK("http://www.ncbi.nlm.nih.gov/pubmed/?term=16299333","Chain et al. 2005. Infect Immun. 73:8353-61")</f>
        <v>Chain et al. 2005. Infect Immun. 73:8353-61</v>
      </c>
      <c r="K1871" s="8" t="str">
        <f t="shared" ref="K1871:K1872" si="410">HYPERLINK("http://www.ncbi.nlm.nih.gov/nuccore/NC_007618","Brucella abortus 2308; accesion number NC_007618")</f>
        <v>Brucella abortus 2308; accesion number NC_007618</v>
      </c>
      <c r="L1871" s="3"/>
      <c r="M1871" s="3"/>
      <c r="N1871" s="3"/>
      <c r="O1871" s="3"/>
      <c r="P1871" s="3"/>
      <c r="Q1871" s="3"/>
      <c r="R1871" s="3"/>
      <c r="S1871" s="3"/>
      <c r="T1871" s="3"/>
      <c r="U1871" s="3"/>
      <c r="V1871" s="3"/>
      <c r="W1871" s="3"/>
      <c r="X1871" s="3"/>
      <c r="Y1871" s="3"/>
      <c r="Z1871" s="3"/>
    </row>
    <row r="1872" ht="30.0" customHeight="1">
      <c r="A1872" s="5" t="s">
        <v>5989</v>
      </c>
      <c r="B1872" s="5" t="s">
        <v>5989</v>
      </c>
      <c r="C1872" s="5" t="s">
        <v>5990</v>
      </c>
      <c r="D1872" s="6"/>
      <c r="E1872" s="5">
        <v>1880179.0</v>
      </c>
      <c r="F1872" s="5">
        <v>1880379.0</v>
      </c>
      <c r="G1872" s="5" t="s">
        <v>35</v>
      </c>
      <c r="H1872" s="5" t="s">
        <v>52</v>
      </c>
      <c r="I1872" s="5"/>
      <c r="J1872" s="7" t="str">
        <f t="shared" si="409"/>
        <v>Chain et al. 2005. Infect Immun. 73:8353-61</v>
      </c>
      <c r="K1872" s="8" t="str">
        <f t="shared" si="410"/>
        <v>Brucella abortus 2308; accesion number NC_007618</v>
      </c>
      <c r="L1872" s="3"/>
      <c r="M1872" s="3"/>
      <c r="N1872" s="3"/>
      <c r="O1872" s="3"/>
      <c r="P1872" s="3"/>
      <c r="Q1872" s="3"/>
      <c r="R1872" s="3"/>
      <c r="S1872" s="3"/>
      <c r="T1872" s="3"/>
      <c r="U1872" s="3"/>
      <c r="V1872" s="3"/>
      <c r="W1872" s="3"/>
      <c r="X1872" s="3"/>
      <c r="Y1872" s="3"/>
      <c r="Z1872" s="3"/>
    </row>
    <row r="1873" ht="30.0" customHeight="1">
      <c r="A1873" s="5" t="s">
        <v>5991</v>
      </c>
      <c r="B1873" s="5" t="s">
        <v>5992</v>
      </c>
      <c r="C1873" s="5" t="s">
        <v>5993</v>
      </c>
      <c r="D1873" s="6"/>
      <c r="E1873" s="5">
        <v>1880500.0</v>
      </c>
      <c r="F1873" s="5">
        <v>1881483.0</v>
      </c>
      <c r="G1873" s="5" t="s">
        <v>35</v>
      </c>
      <c r="H1873" s="5" t="s">
        <v>108</v>
      </c>
      <c r="I1873" s="5"/>
      <c r="J1873" s="8" t="str">
        <f>HYPERLINK("http://www.ncbi.nlm.nih.gov/pubmed/16113274","Haine et al; Infect Immun. 2005 Sep;73(9):5578-86.")</f>
        <v>Haine et al; Infect Immun. 2005 Sep;73(9):5578-86.</v>
      </c>
      <c r="K1873" s="9"/>
      <c r="L1873" s="3"/>
      <c r="M1873" s="3"/>
      <c r="N1873" s="3"/>
      <c r="O1873" s="3"/>
      <c r="P1873" s="3"/>
      <c r="Q1873" s="3"/>
      <c r="R1873" s="3"/>
      <c r="S1873" s="3"/>
      <c r="T1873" s="3"/>
      <c r="U1873" s="3"/>
      <c r="V1873" s="3"/>
      <c r="W1873" s="3"/>
      <c r="X1873" s="3"/>
      <c r="Y1873" s="3"/>
      <c r="Z1873" s="3"/>
    </row>
    <row r="1874" ht="30.0" customHeight="1">
      <c r="A1874" s="5" t="s">
        <v>5994</v>
      </c>
      <c r="B1874" s="5" t="s">
        <v>5994</v>
      </c>
      <c r="C1874" s="5" t="s">
        <v>5995</v>
      </c>
      <c r="D1874" s="6"/>
      <c r="E1874" s="5">
        <v>1881774.0</v>
      </c>
      <c r="F1874" s="5">
        <v>1882619.0</v>
      </c>
      <c r="G1874" s="5"/>
      <c r="H1874" s="5" t="s">
        <v>2721</v>
      </c>
      <c r="I1874" s="5"/>
      <c r="J1874" s="7" t="str">
        <f>HYPERLINK("http://www.ncbi.nlm.nih.gov/pubmed/?term=16299333","Chain et al. 2005. Infect Immun. 73:8353-61")</f>
        <v>Chain et al. 2005. Infect Immun. 73:8353-61</v>
      </c>
      <c r="K1874" s="8" t="str">
        <f>HYPERLINK("http://www.ncbi.nlm.nih.gov/nuccore/NC_007618","Brucella abortus 2308; accesion number NC_007618")</f>
        <v>Brucella abortus 2308; accesion number NC_007618</v>
      </c>
      <c r="L1874" s="3"/>
      <c r="M1874" s="3"/>
      <c r="N1874" s="3"/>
      <c r="O1874" s="3"/>
      <c r="P1874" s="3"/>
      <c r="Q1874" s="3"/>
      <c r="R1874" s="3"/>
      <c r="S1874" s="3"/>
      <c r="T1874" s="3"/>
      <c r="U1874" s="3"/>
      <c r="V1874" s="3"/>
      <c r="W1874" s="3"/>
      <c r="X1874" s="3"/>
      <c r="Y1874" s="3"/>
      <c r="Z1874" s="3"/>
    </row>
    <row r="1875" ht="30.0" customHeight="1">
      <c r="A1875" s="5" t="s">
        <v>5996</v>
      </c>
      <c r="B1875" s="5" t="s">
        <v>5996</v>
      </c>
      <c r="C1875" s="5" t="s">
        <v>5997</v>
      </c>
      <c r="D1875" s="6" t="s">
        <v>59</v>
      </c>
      <c r="E1875" s="5">
        <v>1882667.0</v>
      </c>
      <c r="F1875" s="5">
        <v>1883405.0</v>
      </c>
      <c r="G1875" s="5"/>
      <c r="H1875" s="5"/>
      <c r="I1875" s="5" t="s">
        <v>5998</v>
      </c>
      <c r="J1875" s="11" t="str">
        <f>HYPERLINK("http://www.ncbi.nlm.nih.gov/nuccore/17986284","Brucella melitensis 16M genome; accession number NC_003317")</f>
        <v>Brucella melitensis 16M genome; accession number NC_003317</v>
      </c>
      <c r="K1875" s="13" t="s">
        <v>471</v>
      </c>
      <c r="L1875" s="3"/>
      <c r="M1875" s="3"/>
      <c r="N1875" s="3"/>
      <c r="O1875" s="3"/>
      <c r="P1875" s="3"/>
      <c r="Q1875" s="3"/>
      <c r="R1875" s="3"/>
      <c r="S1875" s="3"/>
      <c r="T1875" s="3"/>
      <c r="U1875" s="3"/>
      <c r="V1875" s="3"/>
      <c r="W1875" s="3"/>
      <c r="X1875" s="3"/>
      <c r="Y1875" s="3"/>
      <c r="Z1875" s="3"/>
    </row>
    <row r="1876" ht="30.0" customHeight="1">
      <c r="A1876" s="5" t="s">
        <v>5999</v>
      </c>
      <c r="B1876" s="5" t="s">
        <v>5999</v>
      </c>
      <c r="C1876" s="5" t="s">
        <v>6000</v>
      </c>
      <c r="D1876" s="6"/>
      <c r="E1876" s="5">
        <v>1883410.0</v>
      </c>
      <c r="F1876" s="5">
        <v>1884132.0</v>
      </c>
      <c r="G1876" s="5"/>
      <c r="H1876" s="5" t="s">
        <v>42</v>
      </c>
      <c r="I1876" s="5" t="s">
        <v>350</v>
      </c>
      <c r="J1876" s="7" t="str">
        <f t="shared" ref="J1876:J1881" si="411">HYPERLINK("http://www.ncbi.nlm.nih.gov/pubmed/?term=16299333","Chain et al. 2005. Infect Immun. 73:8353-61")</f>
        <v>Chain et al. 2005. Infect Immun. 73:8353-61</v>
      </c>
      <c r="K1876" s="8" t="str">
        <f t="shared" ref="K1876:K1881" si="412">HYPERLINK("http://www.ncbi.nlm.nih.gov/nuccore/NC_007618","Brucella abortus 2308; accesion number NC_007618")</f>
        <v>Brucella abortus 2308; accesion number NC_007618</v>
      </c>
      <c r="L1876" s="3"/>
      <c r="M1876" s="3"/>
      <c r="N1876" s="3"/>
      <c r="O1876" s="3"/>
      <c r="P1876" s="3"/>
      <c r="Q1876" s="3"/>
      <c r="R1876" s="3"/>
      <c r="S1876" s="3"/>
      <c r="T1876" s="3"/>
      <c r="U1876" s="3"/>
      <c r="V1876" s="3"/>
      <c r="W1876" s="3"/>
      <c r="X1876" s="3"/>
      <c r="Y1876" s="3"/>
      <c r="Z1876" s="3"/>
    </row>
    <row r="1877" ht="30.0" customHeight="1">
      <c r="A1877" s="5" t="s">
        <v>6001</v>
      </c>
      <c r="B1877" s="5" t="s">
        <v>6001</v>
      </c>
      <c r="C1877" s="5" t="s">
        <v>6002</v>
      </c>
      <c r="D1877" s="6"/>
      <c r="E1877" s="5">
        <v>1884129.0</v>
      </c>
      <c r="F1877" s="5">
        <v>1884944.0</v>
      </c>
      <c r="G1877" s="5"/>
      <c r="H1877" s="5" t="s">
        <v>6003</v>
      </c>
      <c r="I1877" s="5"/>
      <c r="J1877" s="7" t="str">
        <f t="shared" si="411"/>
        <v>Chain et al. 2005. Infect Immun. 73:8353-61</v>
      </c>
      <c r="K1877" s="8" t="str">
        <f t="shared" si="412"/>
        <v>Brucella abortus 2308; accesion number NC_007618</v>
      </c>
      <c r="L1877" s="3"/>
      <c r="M1877" s="3"/>
      <c r="N1877" s="3"/>
      <c r="O1877" s="3"/>
      <c r="P1877" s="3"/>
      <c r="Q1877" s="3"/>
      <c r="R1877" s="3"/>
      <c r="S1877" s="3"/>
      <c r="T1877" s="3"/>
      <c r="U1877" s="3"/>
      <c r="V1877" s="3"/>
      <c r="W1877" s="3"/>
      <c r="X1877" s="3"/>
      <c r="Y1877" s="3"/>
      <c r="Z1877" s="3"/>
    </row>
    <row r="1878" ht="30.0" customHeight="1">
      <c r="A1878" s="5" t="s">
        <v>6004</v>
      </c>
      <c r="B1878" s="5" t="s">
        <v>6004</v>
      </c>
      <c r="C1878" s="5" t="s">
        <v>6005</v>
      </c>
      <c r="D1878" s="6"/>
      <c r="E1878" s="5">
        <v>1884965.0</v>
      </c>
      <c r="F1878" s="5">
        <v>1885978.0</v>
      </c>
      <c r="G1878" s="5"/>
      <c r="H1878" s="5" t="s">
        <v>6006</v>
      </c>
      <c r="I1878" s="5"/>
      <c r="J1878" s="7" t="str">
        <f t="shared" si="411"/>
        <v>Chain et al. 2005. Infect Immun. 73:8353-61</v>
      </c>
      <c r="K1878" s="8" t="str">
        <f t="shared" si="412"/>
        <v>Brucella abortus 2308; accesion number NC_007618</v>
      </c>
      <c r="L1878" s="3"/>
      <c r="M1878" s="3"/>
      <c r="N1878" s="3"/>
      <c r="O1878" s="3"/>
      <c r="P1878" s="3"/>
      <c r="Q1878" s="3"/>
      <c r="R1878" s="3"/>
      <c r="S1878" s="3"/>
      <c r="T1878" s="3"/>
      <c r="U1878" s="3"/>
      <c r="V1878" s="3"/>
      <c r="W1878" s="3"/>
      <c r="X1878" s="3"/>
      <c r="Y1878" s="3"/>
      <c r="Z1878" s="3"/>
    </row>
    <row r="1879" ht="30.0" customHeight="1">
      <c r="A1879" s="5" t="s">
        <v>6007</v>
      </c>
      <c r="B1879" s="5" t="s">
        <v>6008</v>
      </c>
      <c r="C1879" s="5" t="s">
        <v>6009</v>
      </c>
      <c r="D1879" s="6"/>
      <c r="E1879" s="5">
        <v>1885987.0</v>
      </c>
      <c r="F1879" s="5">
        <v>1887438.0</v>
      </c>
      <c r="G1879" s="5"/>
      <c r="H1879" s="5" t="s">
        <v>6010</v>
      </c>
      <c r="I1879" s="5" t="s">
        <v>6011</v>
      </c>
      <c r="J1879" s="7" t="str">
        <f t="shared" si="411"/>
        <v>Chain et al. 2005. Infect Immun. 73:8353-61</v>
      </c>
      <c r="K1879" s="8" t="str">
        <f t="shared" si="412"/>
        <v>Brucella abortus 2308; accesion number NC_007618</v>
      </c>
      <c r="L1879" s="3"/>
      <c r="M1879" s="3"/>
      <c r="N1879" s="3"/>
      <c r="O1879" s="3"/>
      <c r="P1879" s="3"/>
      <c r="Q1879" s="3"/>
      <c r="R1879" s="3"/>
      <c r="S1879" s="3"/>
      <c r="T1879" s="3"/>
      <c r="U1879" s="3"/>
      <c r="V1879" s="3"/>
      <c r="W1879" s="3"/>
      <c r="X1879" s="3"/>
      <c r="Y1879" s="3"/>
      <c r="Z1879" s="3"/>
    </row>
    <row r="1880" ht="30.0" customHeight="1">
      <c r="A1880" s="5" t="s">
        <v>6012</v>
      </c>
      <c r="B1880" s="5" t="s">
        <v>6012</v>
      </c>
      <c r="C1880" s="5" t="s">
        <v>6013</v>
      </c>
      <c r="D1880" s="6"/>
      <c r="E1880" s="5">
        <v>1887422.0</v>
      </c>
      <c r="F1880" s="5">
        <v>1888177.0</v>
      </c>
      <c r="G1880" s="5"/>
      <c r="H1880" s="5" t="s">
        <v>6003</v>
      </c>
      <c r="I1880" s="5"/>
      <c r="J1880" s="7" t="str">
        <f t="shared" si="411"/>
        <v>Chain et al. 2005. Infect Immun. 73:8353-61</v>
      </c>
      <c r="K1880" s="8" t="str">
        <f t="shared" si="412"/>
        <v>Brucella abortus 2308; accesion number NC_007618</v>
      </c>
      <c r="L1880" s="3"/>
      <c r="M1880" s="3"/>
      <c r="N1880" s="3"/>
      <c r="O1880" s="3"/>
      <c r="P1880" s="3"/>
      <c r="Q1880" s="3"/>
      <c r="R1880" s="3"/>
      <c r="S1880" s="3"/>
      <c r="T1880" s="3"/>
      <c r="U1880" s="3"/>
      <c r="V1880" s="3"/>
      <c r="W1880" s="3"/>
      <c r="X1880" s="3"/>
      <c r="Y1880" s="3"/>
      <c r="Z1880" s="3"/>
    </row>
    <row r="1881" ht="30.0" customHeight="1">
      <c r="A1881" s="5" t="s">
        <v>6014</v>
      </c>
      <c r="B1881" s="5" t="s">
        <v>6014</v>
      </c>
      <c r="C1881" s="5" t="s">
        <v>6015</v>
      </c>
      <c r="D1881" s="6"/>
      <c r="E1881" s="5">
        <v>1888186.0</v>
      </c>
      <c r="F1881" s="5">
        <v>1889184.0</v>
      </c>
      <c r="G1881" s="5"/>
      <c r="H1881" s="5" t="s">
        <v>6016</v>
      </c>
      <c r="I1881" s="5"/>
      <c r="J1881" s="7" t="str">
        <f t="shared" si="411"/>
        <v>Chain et al. 2005. Infect Immun. 73:8353-61</v>
      </c>
      <c r="K1881" s="8" t="str">
        <f t="shared" si="412"/>
        <v>Brucella abortus 2308; accesion number NC_007618</v>
      </c>
      <c r="L1881" s="3"/>
      <c r="M1881" s="3"/>
      <c r="N1881" s="3"/>
      <c r="O1881" s="3"/>
      <c r="P1881" s="3"/>
      <c r="Q1881" s="3"/>
      <c r="R1881" s="3"/>
      <c r="S1881" s="3"/>
      <c r="T1881" s="3"/>
      <c r="U1881" s="3"/>
      <c r="V1881" s="3"/>
      <c r="W1881" s="3"/>
      <c r="X1881" s="3"/>
      <c r="Y1881" s="3"/>
      <c r="Z1881" s="3"/>
    </row>
    <row r="1882" ht="30.0" customHeight="1">
      <c r="A1882" s="5" t="s">
        <v>6017</v>
      </c>
      <c r="B1882" s="5" t="s">
        <v>6018</v>
      </c>
      <c r="C1882" s="5" t="s">
        <v>6019</v>
      </c>
      <c r="D1882" s="6"/>
      <c r="E1882" s="5">
        <v>1889321.0</v>
      </c>
      <c r="F1882" s="5">
        <v>1890004.0</v>
      </c>
      <c r="G1882" s="5" t="s">
        <v>35</v>
      </c>
      <c r="H1882" s="5" t="s">
        <v>3410</v>
      </c>
      <c r="I1882" s="5"/>
      <c r="J1882" s="13" t="s">
        <v>208</v>
      </c>
      <c r="K1882" s="9"/>
      <c r="L1882" s="3"/>
      <c r="M1882" s="3"/>
      <c r="N1882" s="3"/>
      <c r="O1882" s="3"/>
      <c r="P1882" s="3"/>
      <c r="Q1882" s="3"/>
      <c r="R1882" s="3"/>
      <c r="S1882" s="3"/>
      <c r="T1882" s="3"/>
      <c r="U1882" s="3"/>
      <c r="V1882" s="3"/>
      <c r="W1882" s="3"/>
      <c r="X1882" s="3"/>
      <c r="Y1882" s="3"/>
      <c r="Z1882" s="3"/>
    </row>
    <row r="1883" ht="30.0" customHeight="1">
      <c r="A1883" s="5" t="s">
        <v>6020</v>
      </c>
      <c r="B1883" s="5" t="s">
        <v>6020</v>
      </c>
      <c r="C1883" s="5" t="s">
        <v>6021</v>
      </c>
      <c r="D1883" s="6"/>
      <c r="E1883" s="5">
        <v>1889982.0</v>
      </c>
      <c r="F1883" s="5">
        <v>1891016.0</v>
      </c>
      <c r="G1883" s="5" t="s">
        <v>35</v>
      </c>
      <c r="H1883" s="5" t="s">
        <v>6022</v>
      </c>
      <c r="I1883" s="5" t="s">
        <v>6016</v>
      </c>
      <c r="J1883" s="7" t="str">
        <f t="shared" ref="J1883:J1888" si="413">HYPERLINK("http://www.ncbi.nlm.nih.gov/pubmed/?term=16299333","Chain et al. 2005. Infect Immun. 73:8353-61")</f>
        <v>Chain et al. 2005. Infect Immun. 73:8353-61</v>
      </c>
      <c r="K1883" s="8" t="str">
        <f t="shared" ref="K1883:K1888" si="414">HYPERLINK("http://www.ncbi.nlm.nih.gov/nuccore/NC_007618","Brucella abortus 2308; accesion number NC_007618")</f>
        <v>Brucella abortus 2308; accesion number NC_007618</v>
      </c>
      <c r="L1883" s="3"/>
      <c r="M1883" s="3"/>
      <c r="N1883" s="3"/>
      <c r="O1883" s="3"/>
      <c r="P1883" s="3"/>
      <c r="Q1883" s="3"/>
      <c r="R1883" s="3"/>
      <c r="S1883" s="3"/>
      <c r="T1883" s="3"/>
      <c r="U1883" s="3"/>
      <c r="V1883" s="3"/>
      <c r="W1883" s="3"/>
      <c r="X1883" s="3"/>
      <c r="Y1883" s="3"/>
      <c r="Z1883" s="3"/>
    </row>
    <row r="1884" ht="30.0" customHeight="1">
      <c r="A1884" s="5" t="s">
        <v>6023</v>
      </c>
      <c r="B1884" s="5" t="s">
        <v>6023</v>
      </c>
      <c r="C1884" s="5" t="s">
        <v>6024</v>
      </c>
      <c r="D1884" s="6"/>
      <c r="E1884" s="5">
        <v>1891094.0</v>
      </c>
      <c r="F1884" s="5">
        <v>1892401.0</v>
      </c>
      <c r="G1884" s="5"/>
      <c r="H1884" s="5" t="s">
        <v>1243</v>
      </c>
      <c r="I1884" s="5" t="s">
        <v>6025</v>
      </c>
      <c r="J1884" s="7" t="str">
        <f t="shared" si="413"/>
        <v>Chain et al. 2005. Infect Immun. 73:8353-61</v>
      </c>
      <c r="K1884" s="8" t="str">
        <f t="shared" si="414"/>
        <v>Brucella abortus 2308; accesion number NC_007618</v>
      </c>
      <c r="L1884" s="3"/>
      <c r="M1884" s="3"/>
      <c r="N1884" s="3"/>
      <c r="O1884" s="3"/>
      <c r="P1884" s="3"/>
      <c r="Q1884" s="3"/>
      <c r="R1884" s="3"/>
      <c r="S1884" s="3"/>
      <c r="T1884" s="3"/>
      <c r="U1884" s="3"/>
      <c r="V1884" s="3"/>
      <c r="W1884" s="3"/>
      <c r="X1884" s="3"/>
      <c r="Y1884" s="3"/>
      <c r="Z1884" s="3"/>
    </row>
    <row r="1885" ht="30.0" customHeight="1">
      <c r="A1885" s="5" t="s">
        <v>6026</v>
      </c>
      <c r="B1885" s="5" t="s">
        <v>6026</v>
      </c>
      <c r="C1885" s="5" t="s">
        <v>6027</v>
      </c>
      <c r="D1885" s="6"/>
      <c r="E1885" s="5">
        <v>1892888.0</v>
      </c>
      <c r="F1885" s="5">
        <v>1893040.0</v>
      </c>
      <c r="G1885" s="5" t="s">
        <v>35</v>
      </c>
      <c r="H1885" s="5" t="s">
        <v>52</v>
      </c>
      <c r="I1885" s="5"/>
      <c r="J1885" s="7" t="str">
        <f t="shared" si="413"/>
        <v>Chain et al. 2005. Infect Immun. 73:8353-61</v>
      </c>
      <c r="K1885" s="8" t="str">
        <f t="shared" si="414"/>
        <v>Brucella abortus 2308; accesion number NC_007618</v>
      </c>
      <c r="L1885" s="3"/>
      <c r="M1885" s="3"/>
      <c r="N1885" s="3"/>
      <c r="O1885" s="3"/>
      <c r="P1885" s="3"/>
      <c r="Q1885" s="3"/>
      <c r="R1885" s="3"/>
      <c r="S1885" s="3"/>
      <c r="T1885" s="3"/>
      <c r="U1885" s="3"/>
      <c r="V1885" s="3"/>
      <c r="W1885" s="3"/>
      <c r="X1885" s="3"/>
      <c r="Y1885" s="3"/>
      <c r="Z1885" s="3"/>
    </row>
    <row r="1886" ht="30.0" customHeight="1">
      <c r="A1886" s="5" t="s">
        <v>6028</v>
      </c>
      <c r="B1886" s="5" t="s">
        <v>6028</v>
      </c>
      <c r="C1886" s="5" t="s">
        <v>6029</v>
      </c>
      <c r="D1886" s="6"/>
      <c r="E1886" s="5">
        <v>1893087.0</v>
      </c>
      <c r="F1886" s="5">
        <v>1894370.0</v>
      </c>
      <c r="G1886" s="5" t="s">
        <v>35</v>
      </c>
      <c r="H1886" s="5" t="s">
        <v>6030</v>
      </c>
      <c r="I1886" s="5" t="s">
        <v>6031</v>
      </c>
      <c r="J1886" s="7" t="str">
        <f t="shared" si="413"/>
        <v>Chain et al. 2005. Infect Immun. 73:8353-61</v>
      </c>
      <c r="K1886" s="8" t="str">
        <f t="shared" si="414"/>
        <v>Brucella abortus 2308; accesion number NC_007618</v>
      </c>
      <c r="L1886" s="3"/>
      <c r="M1886" s="3"/>
      <c r="N1886" s="3"/>
      <c r="O1886" s="3"/>
      <c r="P1886" s="3"/>
      <c r="Q1886" s="3"/>
      <c r="R1886" s="3"/>
      <c r="S1886" s="3"/>
      <c r="T1886" s="3"/>
      <c r="U1886" s="3"/>
      <c r="V1886" s="3"/>
      <c r="W1886" s="3"/>
      <c r="X1886" s="3"/>
      <c r="Y1886" s="3"/>
      <c r="Z1886" s="3"/>
    </row>
    <row r="1887" ht="30.0" customHeight="1">
      <c r="A1887" s="5" t="s">
        <v>6032</v>
      </c>
      <c r="B1887" s="5" t="s">
        <v>6032</v>
      </c>
      <c r="C1887" s="5" t="s">
        <v>6033</v>
      </c>
      <c r="D1887" s="6"/>
      <c r="E1887" s="5">
        <v>1894550.0</v>
      </c>
      <c r="F1887" s="5">
        <v>1894999.0</v>
      </c>
      <c r="G1887" s="5" t="s">
        <v>35</v>
      </c>
      <c r="H1887" s="5" t="s">
        <v>6034</v>
      </c>
      <c r="I1887" s="5"/>
      <c r="J1887" s="7" t="str">
        <f t="shared" si="413"/>
        <v>Chain et al. 2005. Infect Immun. 73:8353-61</v>
      </c>
      <c r="K1887" s="8" t="str">
        <f t="shared" si="414"/>
        <v>Brucella abortus 2308; accesion number NC_007618</v>
      </c>
      <c r="L1887" s="3"/>
      <c r="M1887" s="3"/>
      <c r="N1887" s="3"/>
      <c r="O1887" s="3"/>
      <c r="P1887" s="3"/>
      <c r="Q1887" s="3"/>
      <c r="R1887" s="3"/>
      <c r="S1887" s="3"/>
      <c r="T1887" s="3"/>
      <c r="U1887" s="3"/>
      <c r="V1887" s="3"/>
      <c r="W1887" s="3"/>
      <c r="X1887" s="3"/>
      <c r="Y1887" s="3"/>
      <c r="Z1887" s="3"/>
    </row>
    <row r="1888" ht="30.0" customHeight="1">
      <c r="A1888" s="5" t="s">
        <v>6035</v>
      </c>
      <c r="B1888" s="5" t="s">
        <v>6035</v>
      </c>
      <c r="C1888" s="5" t="s">
        <v>6036</v>
      </c>
      <c r="D1888" s="6"/>
      <c r="E1888" s="5">
        <v>1895246.0</v>
      </c>
      <c r="F1888" s="5">
        <v>1896223.0</v>
      </c>
      <c r="G1888" s="5"/>
      <c r="H1888" s="5" t="s">
        <v>6037</v>
      </c>
      <c r="I1888" s="5"/>
      <c r="J1888" s="7" t="str">
        <f t="shared" si="413"/>
        <v>Chain et al. 2005. Infect Immun. 73:8353-61</v>
      </c>
      <c r="K1888" s="8" t="str">
        <f t="shared" si="414"/>
        <v>Brucella abortus 2308; accesion number NC_007618</v>
      </c>
      <c r="L1888" s="3"/>
      <c r="M1888" s="3"/>
      <c r="N1888" s="3"/>
      <c r="O1888" s="3"/>
      <c r="P1888" s="3"/>
      <c r="Q1888" s="3"/>
      <c r="R1888" s="3"/>
      <c r="S1888" s="3"/>
      <c r="T1888" s="3"/>
      <c r="U1888" s="3"/>
      <c r="V1888" s="3"/>
      <c r="W1888" s="3"/>
      <c r="X1888" s="3"/>
      <c r="Y1888" s="3"/>
      <c r="Z1888" s="3"/>
    </row>
    <row r="1889" ht="30.0" customHeight="1">
      <c r="A1889" s="5" t="s">
        <v>6038</v>
      </c>
      <c r="B1889" s="5" t="s">
        <v>6038</v>
      </c>
      <c r="C1889" s="5" t="s">
        <v>6039</v>
      </c>
      <c r="D1889" s="6" t="s">
        <v>417</v>
      </c>
      <c r="E1889" s="5">
        <v>1896305.0</v>
      </c>
      <c r="F1889" s="5">
        <v>1896554.0</v>
      </c>
      <c r="G1889" s="5" t="s">
        <v>35</v>
      </c>
      <c r="H1889" s="5"/>
      <c r="I1889" s="5" t="s">
        <v>6040</v>
      </c>
      <c r="J1889" s="11" t="str">
        <f>HYPERLINK("http://www.ncbi.nlm.nih.gov/nuccore/NC_004310.3","Brucella suis 1330 genome; accesion number NC_004310")</f>
        <v>Brucella suis 1330 genome; accesion number NC_004310</v>
      </c>
      <c r="K1889" s="8" t="str">
        <f>HYPERLINK("http://www.ncbi.nlm.nih.gov/pubmed/12271122","Paulsen et al. 2002. Proc Natl Acad Sci U S A. 99(20):13148-53")</f>
        <v>Paulsen et al. 2002. Proc Natl Acad Sci U S A. 99(20):13148-53</v>
      </c>
      <c r="L1889" s="3"/>
      <c r="M1889" s="3"/>
      <c r="N1889" s="3"/>
      <c r="O1889" s="3"/>
      <c r="P1889" s="3"/>
      <c r="Q1889" s="3"/>
      <c r="R1889" s="3"/>
      <c r="S1889" s="3"/>
      <c r="T1889" s="3"/>
      <c r="U1889" s="3"/>
      <c r="V1889" s="3"/>
      <c r="W1889" s="3"/>
      <c r="X1889" s="3"/>
      <c r="Y1889" s="3"/>
      <c r="Z1889" s="3"/>
    </row>
    <row r="1890" ht="30.0" customHeight="1">
      <c r="A1890" s="5" t="s">
        <v>6041</v>
      </c>
      <c r="B1890" s="5" t="s">
        <v>6041</v>
      </c>
      <c r="C1890" s="5" t="s">
        <v>6042</v>
      </c>
      <c r="D1890" s="6"/>
      <c r="E1890" s="5">
        <v>1896714.0</v>
      </c>
      <c r="F1890" s="5">
        <v>1897589.0</v>
      </c>
      <c r="G1890" s="5" t="s">
        <v>35</v>
      </c>
      <c r="H1890" s="5" t="s">
        <v>6043</v>
      </c>
      <c r="I1890" s="5" t="s">
        <v>6044</v>
      </c>
      <c r="J1890" s="7" t="str">
        <f t="shared" ref="J1890:J1923" si="415">HYPERLINK("http://www.ncbi.nlm.nih.gov/pubmed/?term=16299333","Chain et al. 2005. Infect Immun. 73:8353-61")</f>
        <v>Chain et al. 2005. Infect Immun. 73:8353-61</v>
      </c>
      <c r="K1890" s="8" t="str">
        <f t="shared" ref="K1890:K1923" si="416">HYPERLINK("http://www.ncbi.nlm.nih.gov/nuccore/NC_007618","Brucella abortus 2308; accesion number NC_007618")</f>
        <v>Brucella abortus 2308; accesion number NC_007618</v>
      </c>
      <c r="L1890" s="3"/>
      <c r="M1890" s="3"/>
      <c r="N1890" s="3"/>
      <c r="O1890" s="3"/>
      <c r="P1890" s="3"/>
      <c r="Q1890" s="3"/>
      <c r="R1890" s="3"/>
      <c r="S1890" s="3"/>
      <c r="T1890" s="3"/>
      <c r="U1890" s="3"/>
      <c r="V1890" s="3"/>
      <c r="W1890" s="3"/>
      <c r="X1890" s="3"/>
      <c r="Y1890" s="3"/>
      <c r="Z1890" s="3"/>
    </row>
    <row r="1891" ht="30.0" customHeight="1">
      <c r="A1891" s="5" t="s">
        <v>6045</v>
      </c>
      <c r="B1891" s="5" t="s">
        <v>6046</v>
      </c>
      <c r="C1891" s="5" t="s">
        <v>6047</v>
      </c>
      <c r="D1891" s="6"/>
      <c r="E1891" s="5">
        <v>1898062.0</v>
      </c>
      <c r="F1891" s="5">
        <v>1898991.0</v>
      </c>
      <c r="G1891" s="5" t="s">
        <v>35</v>
      </c>
      <c r="H1891" s="5" t="s">
        <v>6048</v>
      </c>
      <c r="I1891" s="5"/>
      <c r="J1891" s="7" t="str">
        <f t="shared" si="415"/>
        <v>Chain et al. 2005. Infect Immun. 73:8353-61</v>
      </c>
      <c r="K1891" s="8" t="str">
        <f t="shared" si="416"/>
        <v>Brucella abortus 2308; accesion number NC_007618</v>
      </c>
      <c r="L1891" s="3"/>
      <c r="M1891" s="3"/>
      <c r="N1891" s="3"/>
      <c r="O1891" s="3"/>
      <c r="P1891" s="3"/>
      <c r="Q1891" s="3"/>
      <c r="R1891" s="3"/>
      <c r="S1891" s="3"/>
      <c r="T1891" s="3"/>
      <c r="U1891" s="3"/>
      <c r="V1891" s="3"/>
      <c r="W1891" s="3"/>
      <c r="X1891" s="3"/>
      <c r="Y1891" s="3"/>
      <c r="Z1891" s="3"/>
    </row>
    <row r="1892" ht="30.0" customHeight="1">
      <c r="A1892" s="5" t="s">
        <v>6049</v>
      </c>
      <c r="B1892" s="5" t="s">
        <v>6050</v>
      </c>
      <c r="C1892" s="5" t="s">
        <v>6051</v>
      </c>
      <c r="D1892" s="6"/>
      <c r="E1892" s="5">
        <v>1899144.0</v>
      </c>
      <c r="F1892" s="5">
        <v>1899890.0</v>
      </c>
      <c r="G1892" s="5" t="s">
        <v>35</v>
      </c>
      <c r="H1892" s="5" t="s">
        <v>6052</v>
      </c>
      <c r="I1892" s="5"/>
      <c r="J1892" s="7" t="str">
        <f t="shared" si="415"/>
        <v>Chain et al. 2005. Infect Immun. 73:8353-61</v>
      </c>
      <c r="K1892" s="8" t="str">
        <f t="shared" si="416"/>
        <v>Brucella abortus 2308; accesion number NC_007618</v>
      </c>
      <c r="L1892" s="3"/>
      <c r="M1892" s="3"/>
      <c r="N1892" s="3"/>
      <c r="O1892" s="3"/>
      <c r="P1892" s="3"/>
      <c r="Q1892" s="3"/>
      <c r="R1892" s="3"/>
      <c r="S1892" s="3"/>
      <c r="T1892" s="3"/>
      <c r="U1892" s="3"/>
      <c r="V1892" s="3"/>
      <c r="W1892" s="3"/>
      <c r="X1892" s="3"/>
      <c r="Y1892" s="3"/>
      <c r="Z1892" s="3"/>
    </row>
    <row r="1893" ht="30.0" customHeight="1">
      <c r="A1893" s="5" t="s">
        <v>6053</v>
      </c>
      <c r="B1893" s="5" t="s">
        <v>6053</v>
      </c>
      <c r="C1893" s="5" t="s">
        <v>6054</v>
      </c>
      <c r="D1893" s="6"/>
      <c r="E1893" s="5">
        <v>1900226.0</v>
      </c>
      <c r="F1893" s="5">
        <v>1900924.0</v>
      </c>
      <c r="G1893" s="5"/>
      <c r="H1893" s="5" t="s">
        <v>6055</v>
      </c>
      <c r="I1893" s="5" t="s">
        <v>6056</v>
      </c>
      <c r="J1893" s="7" t="str">
        <f t="shared" si="415"/>
        <v>Chain et al. 2005. Infect Immun. 73:8353-61</v>
      </c>
      <c r="K1893" s="8" t="str">
        <f t="shared" si="416"/>
        <v>Brucella abortus 2308; accesion number NC_007618</v>
      </c>
      <c r="L1893" s="3"/>
      <c r="M1893" s="3"/>
      <c r="N1893" s="3"/>
      <c r="O1893" s="3"/>
      <c r="P1893" s="3"/>
      <c r="Q1893" s="3"/>
      <c r="R1893" s="3"/>
      <c r="S1893" s="3"/>
      <c r="T1893" s="3"/>
      <c r="U1893" s="3"/>
      <c r="V1893" s="3"/>
      <c r="W1893" s="3"/>
      <c r="X1893" s="3"/>
      <c r="Y1893" s="3"/>
      <c r="Z1893" s="3"/>
    </row>
    <row r="1894" ht="30.0" customHeight="1">
      <c r="A1894" s="5" t="s">
        <v>6057</v>
      </c>
      <c r="B1894" s="5" t="s">
        <v>6057</v>
      </c>
      <c r="C1894" s="5" t="s">
        <v>6058</v>
      </c>
      <c r="D1894" s="6"/>
      <c r="E1894" s="5">
        <v>1900924.0</v>
      </c>
      <c r="F1894" s="5">
        <v>1901289.0</v>
      </c>
      <c r="G1894" s="5"/>
      <c r="H1894" s="5" t="s">
        <v>6059</v>
      </c>
      <c r="I1894" s="5"/>
      <c r="J1894" s="7" t="str">
        <f t="shared" si="415"/>
        <v>Chain et al. 2005. Infect Immun. 73:8353-61</v>
      </c>
      <c r="K1894" s="8" t="str">
        <f t="shared" si="416"/>
        <v>Brucella abortus 2308; accesion number NC_007618</v>
      </c>
      <c r="L1894" s="3"/>
      <c r="M1894" s="3"/>
      <c r="N1894" s="3"/>
      <c r="O1894" s="3"/>
      <c r="P1894" s="3"/>
      <c r="Q1894" s="3"/>
      <c r="R1894" s="3"/>
      <c r="S1894" s="3"/>
      <c r="T1894" s="3"/>
      <c r="U1894" s="3"/>
      <c r="V1894" s="3"/>
      <c r="W1894" s="3"/>
      <c r="X1894" s="3"/>
      <c r="Y1894" s="3"/>
      <c r="Z1894" s="3"/>
    </row>
    <row r="1895" ht="30.0" customHeight="1">
      <c r="A1895" s="5" t="s">
        <v>6060</v>
      </c>
      <c r="B1895" s="5" t="s">
        <v>6060</v>
      </c>
      <c r="C1895" s="5" t="s">
        <v>6061</v>
      </c>
      <c r="D1895" s="6"/>
      <c r="E1895" s="5">
        <v>1901289.0</v>
      </c>
      <c r="F1895" s="5">
        <v>1902044.0</v>
      </c>
      <c r="G1895" s="5"/>
      <c r="H1895" s="5" t="s">
        <v>6062</v>
      </c>
      <c r="I1895" s="5" t="s">
        <v>6063</v>
      </c>
      <c r="J1895" s="7" t="str">
        <f t="shared" si="415"/>
        <v>Chain et al. 2005. Infect Immun. 73:8353-61</v>
      </c>
      <c r="K1895" s="8" t="str">
        <f t="shared" si="416"/>
        <v>Brucella abortus 2308; accesion number NC_007618</v>
      </c>
      <c r="L1895" s="3"/>
      <c r="M1895" s="3"/>
      <c r="N1895" s="3"/>
      <c r="O1895" s="3"/>
      <c r="P1895" s="3"/>
      <c r="Q1895" s="3"/>
      <c r="R1895" s="3"/>
      <c r="S1895" s="3"/>
      <c r="T1895" s="3"/>
      <c r="U1895" s="3"/>
      <c r="V1895" s="3"/>
      <c r="W1895" s="3"/>
      <c r="X1895" s="3"/>
      <c r="Y1895" s="3"/>
      <c r="Z1895" s="3"/>
    </row>
    <row r="1896" ht="30.0" customHeight="1">
      <c r="A1896" s="5" t="s">
        <v>6064</v>
      </c>
      <c r="B1896" s="5" t="s">
        <v>6064</v>
      </c>
      <c r="C1896" s="5" t="s">
        <v>6065</v>
      </c>
      <c r="D1896" s="6"/>
      <c r="E1896" s="5">
        <v>1902181.0</v>
      </c>
      <c r="F1896" s="5">
        <v>1902768.0</v>
      </c>
      <c r="G1896" s="5" t="s">
        <v>35</v>
      </c>
      <c r="H1896" s="5" t="s">
        <v>4114</v>
      </c>
      <c r="I1896" s="5"/>
      <c r="J1896" s="7" t="str">
        <f t="shared" si="415"/>
        <v>Chain et al. 2005. Infect Immun. 73:8353-61</v>
      </c>
      <c r="K1896" s="8" t="str">
        <f t="shared" si="416"/>
        <v>Brucella abortus 2308; accesion number NC_007618</v>
      </c>
      <c r="L1896" s="3"/>
      <c r="M1896" s="3"/>
      <c r="N1896" s="3"/>
      <c r="O1896" s="3"/>
      <c r="P1896" s="3"/>
      <c r="Q1896" s="3"/>
      <c r="R1896" s="3"/>
      <c r="S1896" s="3"/>
      <c r="T1896" s="3"/>
      <c r="U1896" s="3"/>
      <c r="V1896" s="3"/>
      <c r="W1896" s="3"/>
      <c r="X1896" s="3"/>
      <c r="Y1896" s="3"/>
      <c r="Z1896" s="3"/>
    </row>
    <row r="1897" ht="30.0" customHeight="1">
      <c r="A1897" s="5" t="s">
        <v>6066</v>
      </c>
      <c r="B1897" s="5" t="s">
        <v>6066</v>
      </c>
      <c r="C1897" s="5" t="s">
        <v>6067</v>
      </c>
      <c r="D1897" s="6"/>
      <c r="E1897" s="5">
        <v>1902770.0</v>
      </c>
      <c r="F1897" s="5">
        <v>1902937.0</v>
      </c>
      <c r="G1897" s="5" t="s">
        <v>35</v>
      </c>
      <c r="H1897" s="5" t="s">
        <v>6068</v>
      </c>
      <c r="I1897" s="5"/>
      <c r="J1897" s="7" t="str">
        <f t="shared" si="415"/>
        <v>Chain et al. 2005. Infect Immun. 73:8353-61</v>
      </c>
      <c r="K1897" s="8" t="str">
        <f t="shared" si="416"/>
        <v>Brucella abortus 2308; accesion number NC_007618</v>
      </c>
      <c r="L1897" s="3"/>
      <c r="M1897" s="3"/>
      <c r="N1897" s="3"/>
      <c r="O1897" s="3"/>
      <c r="P1897" s="3"/>
      <c r="Q1897" s="3"/>
      <c r="R1897" s="3"/>
      <c r="S1897" s="3"/>
      <c r="T1897" s="3"/>
      <c r="U1897" s="3"/>
      <c r="V1897" s="3"/>
      <c r="W1897" s="3"/>
      <c r="X1897" s="3"/>
      <c r="Y1897" s="3"/>
      <c r="Z1897" s="3"/>
    </row>
    <row r="1898" ht="30.0" customHeight="1">
      <c r="A1898" s="5" t="s">
        <v>6069</v>
      </c>
      <c r="B1898" s="5" t="s">
        <v>6069</v>
      </c>
      <c r="C1898" s="5" t="s">
        <v>6070</v>
      </c>
      <c r="D1898" s="6"/>
      <c r="E1898" s="5">
        <v>1903003.0</v>
      </c>
      <c r="F1898" s="5">
        <v>1903845.0</v>
      </c>
      <c r="G1898" s="5" t="s">
        <v>35</v>
      </c>
      <c r="H1898" s="5" t="s">
        <v>2229</v>
      </c>
      <c r="I1898" s="5"/>
      <c r="J1898" s="7" t="str">
        <f t="shared" si="415"/>
        <v>Chain et al. 2005. Infect Immun. 73:8353-61</v>
      </c>
      <c r="K1898" s="8" t="str">
        <f t="shared" si="416"/>
        <v>Brucella abortus 2308; accesion number NC_007618</v>
      </c>
      <c r="L1898" s="3"/>
      <c r="M1898" s="3"/>
      <c r="N1898" s="3"/>
      <c r="O1898" s="3"/>
      <c r="P1898" s="3"/>
      <c r="Q1898" s="3"/>
      <c r="R1898" s="3"/>
      <c r="S1898" s="3"/>
      <c r="T1898" s="3"/>
      <c r="U1898" s="3"/>
      <c r="V1898" s="3"/>
      <c r="W1898" s="3"/>
      <c r="X1898" s="3"/>
      <c r="Y1898" s="3"/>
      <c r="Z1898" s="3"/>
    </row>
    <row r="1899" ht="30.0" customHeight="1">
      <c r="A1899" s="5" t="s">
        <v>6071</v>
      </c>
      <c r="B1899" s="5" t="s">
        <v>6071</v>
      </c>
      <c r="C1899" s="5" t="s">
        <v>6072</v>
      </c>
      <c r="D1899" s="6"/>
      <c r="E1899" s="5">
        <v>1904003.0</v>
      </c>
      <c r="F1899" s="5">
        <v>1904863.0</v>
      </c>
      <c r="G1899" s="5"/>
      <c r="H1899" s="5" t="s">
        <v>6073</v>
      </c>
      <c r="I1899" s="5"/>
      <c r="J1899" s="7" t="str">
        <f t="shared" si="415"/>
        <v>Chain et al. 2005. Infect Immun. 73:8353-61</v>
      </c>
      <c r="K1899" s="8" t="str">
        <f t="shared" si="416"/>
        <v>Brucella abortus 2308; accesion number NC_007618</v>
      </c>
      <c r="L1899" s="3"/>
      <c r="M1899" s="3"/>
      <c r="N1899" s="3"/>
      <c r="O1899" s="3"/>
      <c r="P1899" s="3"/>
      <c r="Q1899" s="3"/>
      <c r="R1899" s="3"/>
      <c r="S1899" s="3"/>
      <c r="T1899" s="3"/>
      <c r="U1899" s="3"/>
      <c r="V1899" s="3"/>
      <c r="W1899" s="3"/>
      <c r="X1899" s="3"/>
      <c r="Y1899" s="3"/>
      <c r="Z1899" s="3"/>
    </row>
    <row r="1900" ht="30.0" customHeight="1">
      <c r="A1900" s="5" t="s">
        <v>6074</v>
      </c>
      <c r="B1900" s="5" t="s">
        <v>6074</v>
      </c>
      <c r="C1900" s="5" t="s">
        <v>6075</v>
      </c>
      <c r="D1900" s="6"/>
      <c r="E1900" s="5">
        <v>1904881.0</v>
      </c>
      <c r="F1900" s="5">
        <v>1905366.0</v>
      </c>
      <c r="G1900" s="5"/>
      <c r="H1900" s="5" t="s">
        <v>52</v>
      </c>
      <c r="I1900" s="5"/>
      <c r="J1900" s="7" t="str">
        <f t="shared" si="415"/>
        <v>Chain et al. 2005. Infect Immun. 73:8353-61</v>
      </c>
      <c r="K1900" s="8" t="str">
        <f t="shared" si="416"/>
        <v>Brucella abortus 2308; accesion number NC_007618</v>
      </c>
      <c r="L1900" s="3"/>
      <c r="M1900" s="3"/>
      <c r="N1900" s="3"/>
      <c r="O1900" s="3"/>
      <c r="P1900" s="3"/>
      <c r="Q1900" s="3"/>
      <c r="R1900" s="3"/>
      <c r="S1900" s="3"/>
      <c r="T1900" s="3"/>
      <c r="U1900" s="3"/>
      <c r="V1900" s="3"/>
      <c r="W1900" s="3"/>
      <c r="X1900" s="3"/>
      <c r="Y1900" s="3"/>
      <c r="Z1900" s="3"/>
    </row>
    <row r="1901" ht="30.0" customHeight="1">
      <c r="A1901" s="5" t="s">
        <v>6076</v>
      </c>
      <c r="B1901" s="5" t="s">
        <v>6076</v>
      </c>
      <c r="C1901" s="5" t="s">
        <v>6077</v>
      </c>
      <c r="D1901" s="6"/>
      <c r="E1901" s="5">
        <v>1905374.0</v>
      </c>
      <c r="F1901" s="5">
        <v>1906090.0</v>
      </c>
      <c r="G1901" s="5" t="s">
        <v>35</v>
      </c>
      <c r="H1901" s="5" t="s">
        <v>6078</v>
      </c>
      <c r="I1901" s="5" t="s">
        <v>6079</v>
      </c>
      <c r="J1901" s="7" t="str">
        <f t="shared" si="415"/>
        <v>Chain et al. 2005. Infect Immun. 73:8353-61</v>
      </c>
      <c r="K1901" s="8" t="str">
        <f t="shared" si="416"/>
        <v>Brucella abortus 2308; accesion number NC_007618</v>
      </c>
      <c r="L1901" s="3"/>
      <c r="M1901" s="3"/>
      <c r="N1901" s="3"/>
      <c r="O1901" s="3"/>
      <c r="P1901" s="3"/>
      <c r="Q1901" s="3"/>
      <c r="R1901" s="3"/>
      <c r="S1901" s="3"/>
      <c r="T1901" s="3"/>
      <c r="U1901" s="3"/>
      <c r="V1901" s="3"/>
      <c r="W1901" s="3"/>
      <c r="X1901" s="3"/>
      <c r="Y1901" s="3"/>
      <c r="Z1901" s="3"/>
    </row>
    <row r="1902" ht="30.0" customHeight="1">
      <c r="A1902" s="5" t="s">
        <v>6080</v>
      </c>
      <c r="B1902" s="5" t="s">
        <v>6080</v>
      </c>
      <c r="C1902" s="5" t="s">
        <v>6081</v>
      </c>
      <c r="D1902" s="6"/>
      <c r="E1902" s="5">
        <v>1906144.0</v>
      </c>
      <c r="F1902" s="5">
        <v>1907544.0</v>
      </c>
      <c r="G1902" s="5"/>
      <c r="H1902" s="5" t="s">
        <v>6082</v>
      </c>
      <c r="I1902" s="5" t="s">
        <v>6083</v>
      </c>
      <c r="J1902" s="7" t="str">
        <f t="shared" si="415"/>
        <v>Chain et al. 2005. Infect Immun. 73:8353-61</v>
      </c>
      <c r="K1902" s="8" t="str">
        <f t="shared" si="416"/>
        <v>Brucella abortus 2308; accesion number NC_007618</v>
      </c>
      <c r="L1902" s="3"/>
      <c r="M1902" s="3"/>
      <c r="N1902" s="3"/>
      <c r="O1902" s="3"/>
      <c r="P1902" s="3"/>
      <c r="Q1902" s="3"/>
      <c r="R1902" s="3"/>
      <c r="S1902" s="3"/>
      <c r="T1902" s="3"/>
      <c r="U1902" s="3"/>
      <c r="V1902" s="3"/>
      <c r="W1902" s="3"/>
      <c r="X1902" s="3"/>
      <c r="Y1902" s="3"/>
      <c r="Z1902" s="3"/>
    </row>
    <row r="1903" ht="30.0" customHeight="1">
      <c r="A1903" s="5" t="s">
        <v>6084</v>
      </c>
      <c r="B1903" s="5" t="s">
        <v>6084</v>
      </c>
      <c r="C1903" s="5" t="s">
        <v>6085</v>
      </c>
      <c r="D1903" s="6"/>
      <c r="E1903" s="5">
        <v>1907649.0</v>
      </c>
      <c r="F1903" s="5">
        <v>1907837.0</v>
      </c>
      <c r="G1903" s="5"/>
      <c r="H1903" s="5" t="s">
        <v>6086</v>
      </c>
      <c r="I1903" s="5"/>
      <c r="J1903" s="7" t="str">
        <f t="shared" si="415"/>
        <v>Chain et al. 2005. Infect Immun. 73:8353-61</v>
      </c>
      <c r="K1903" s="8" t="str">
        <f t="shared" si="416"/>
        <v>Brucella abortus 2308; accesion number NC_007618</v>
      </c>
      <c r="L1903" s="3"/>
      <c r="M1903" s="3"/>
      <c r="N1903" s="3"/>
      <c r="O1903" s="3"/>
      <c r="P1903" s="3"/>
      <c r="Q1903" s="3"/>
      <c r="R1903" s="3"/>
      <c r="S1903" s="3"/>
      <c r="T1903" s="3"/>
      <c r="U1903" s="3"/>
      <c r="V1903" s="3"/>
      <c r="W1903" s="3"/>
      <c r="X1903" s="3"/>
      <c r="Y1903" s="3"/>
      <c r="Z1903" s="3"/>
    </row>
    <row r="1904" ht="30.0" customHeight="1">
      <c r="A1904" s="5" t="s">
        <v>6087</v>
      </c>
      <c r="B1904" s="5" t="s">
        <v>6088</v>
      </c>
      <c r="C1904" s="5" t="s">
        <v>6089</v>
      </c>
      <c r="D1904" s="6"/>
      <c r="E1904" s="5">
        <v>1907865.0</v>
      </c>
      <c r="F1904" s="5">
        <v>1909130.0</v>
      </c>
      <c r="G1904" s="5"/>
      <c r="H1904" s="5" t="s">
        <v>6090</v>
      </c>
      <c r="I1904" s="5"/>
      <c r="J1904" s="7" t="str">
        <f t="shared" si="415"/>
        <v>Chain et al. 2005. Infect Immun. 73:8353-61</v>
      </c>
      <c r="K1904" s="8" t="str">
        <f t="shared" si="416"/>
        <v>Brucella abortus 2308; accesion number NC_007618</v>
      </c>
      <c r="L1904" s="3"/>
      <c r="M1904" s="3"/>
      <c r="N1904" s="3"/>
      <c r="O1904" s="3"/>
      <c r="P1904" s="3"/>
      <c r="Q1904" s="3"/>
      <c r="R1904" s="3"/>
      <c r="S1904" s="3"/>
      <c r="T1904" s="3"/>
      <c r="U1904" s="3"/>
      <c r="V1904" s="3"/>
      <c r="W1904" s="3"/>
      <c r="X1904" s="3"/>
      <c r="Y1904" s="3"/>
      <c r="Z1904" s="3"/>
    </row>
    <row r="1905" ht="30.0" customHeight="1">
      <c r="A1905" s="5" t="s">
        <v>6091</v>
      </c>
      <c r="B1905" s="5" t="s">
        <v>6091</v>
      </c>
      <c r="C1905" s="5" t="s">
        <v>6092</v>
      </c>
      <c r="D1905" s="6"/>
      <c r="E1905" s="5">
        <v>1909229.0</v>
      </c>
      <c r="F1905" s="5">
        <v>1911889.0</v>
      </c>
      <c r="G1905" s="5"/>
      <c r="H1905" s="5" t="s">
        <v>6093</v>
      </c>
      <c r="I1905" s="5"/>
      <c r="J1905" s="7" t="str">
        <f t="shared" si="415"/>
        <v>Chain et al. 2005. Infect Immun. 73:8353-61</v>
      </c>
      <c r="K1905" s="8" t="str">
        <f t="shared" si="416"/>
        <v>Brucella abortus 2308; accesion number NC_007618</v>
      </c>
      <c r="L1905" s="3"/>
      <c r="M1905" s="3"/>
      <c r="N1905" s="3"/>
      <c r="O1905" s="3"/>
      <c r="P1905" s="3"/>
      <c r="Q1905" s="3"/>
      <c r="R1905" s="3"/>
      <c r="S1905" s="3"/>
      <c r="T1905" s="3"/>
      <c r="U1905" s="3"/>
      <c r="V1905" s="3"/>
      <c r="W1905" s="3"/>
      <c r="X1905" s="3"/>
      <c r="Y1905" s="3"/>
      <c r="Z1905" s="3"/>
    </row>
    <row r="1906" ht="30.0" customHeight="1">
      <c r="A1906" s="5" t="s">
        <v>6094</v>
      </c>
      <c r="B1906" s="5" t="s">
        <v>6095</v>
      </c>
      <c r="C1906" s="5" t="s">
        <v>6096</v>
      </c>
      <c r="D1906" s="6"/>
      <c r="E1906" s="5">
        <v>1911929.0</v>
      </c>
      <c r="F1906" s="5">
        <v>1912465.0</v>
      </c>
      <c r="G1906" s="5" t="s">
        <v>35</v>
      </c>
      <c r="H1906" s="5" t="s">
        <v>6097</v>
      </c>
      <c r="I1906" s="5"/>
      <c r="J1906" s="7" t="str">
        <f t="shared" si="415"/>
        <v>Chain et al. 2005. Infect Immun. 73:8353-61</v>
      </c>
      <c r="K1906" s="8" t="str">
        <f t="shared" si="416"/>
        <v>Brucella abortus 2308; accesion number NC_007618</v>
      </c>
      <c r="L1906" s="3"/>
      <c r="M1906" s="3"/>
      <c r="N1906" s="3"/>
      <c r="O1906" s="3"/>
      <c r="P1906" s="3"/>
      <c r="Q1906" s="3"/>
      <c r="R1906" s="3"/>
      <c r="S1906" s="3"/>
      <c r="T1906" s="3"/>
      <c r="U1906" s="3"/>
      <c r="V1906" s="3"/>
      <c r="W1906" s="3"/>
      <c r="X1906" s="3"/>
      <c r="Y1906" s="3"/>
      <c r="Z1906" s="3"/>
    </row>
    <row r="1907" ht="30.0" customHeight="1">
      <c r="A1907" s="5" t="s">
        <v>6098</v>
      </c>
      <c r="B1907" s="5" t="s">
        <v>6098</v>
      </c>
      <c r="C1907" s="5" t="s">
        <v>6099</v>
      </c>
      <c r="D1907" s="6"/>
      <c r="E1907" s="5">
        <v>1912614.0</v>
      </c>
      <c r="F1907" s="5">
        <v>1913393.0</v>
      </c>
      <c r="G1907" s="5"/>
      <c r="H1907" s="5" t="s">
        <v>5746</v>
      </c>
      <c r="I1907" s="5"/>
      <c r="J1907" s="7" t="str">
        <f t="shared" si="415"/>
        <v>Chain et al. 2005. Infect Immun. 73:8353-61</v>
      </c>
      <c r="K1907" s="8" t="str">
        <f t="shared" si="416"/>
        <v>Brucella abortus 2308; accesion number NC_007618</v>
      </c>
      <c r="L1907" s="3"/>
      <c r="M1907" s="3"/>
      <c r="N1907" s="3"/>
      <c r="O1907" s="3"/>
      <c r="P1907" s="3"/>
      <c r="Q1907" s="3"/>
      <c r="R1907" s="3"/>
      <c r="S1907" s="3"/>
      <c r="T1907" s="3"/>
      <c r="U1907" s="3"/>
      <c r="V1907" s="3"/>
      <c r="W1907" s="3"/>
      <c r="X1907" s="3"/>
      <c r="Y1907" s="3"/>
      <c r="Z1907" s="3"/>
    </row>
    <row r="1908" ht="30.0" customHeight="1">
      <c r="A1908" s="5" t="s">
        <v>6100</v>
      </c>
      <c r="B1908" s="5" t="s">
        <v>6101</v>
      </c>
      <c r="C1908" s="5" t="s">
        <v>6102</v>
      </c>
      <c r="D1908" s="6"/>
      <c r="E1908" s="5">
        <v>1913547.0</v>
      </c>
      <c r="F1908" s="5">
        <v>1914644.0</v>
      </c>
      <c r="G1908" s="5"/>
      <c r="H1908" s="5" t="s">
        <v>2017</v>
      </c>
      <c r="I1908" s="5" t="s">
        <v>6103</v>
      </c>
      <c r="J1908" s="7" t="str">
        <f t="shared" si="415"/>
        <v>Chain et al. 2005. Infect Immun. 73:8353-61</v>
      </c>
      <c r="K1908" s="8" t="str">
        <f t="shared" si="416"/>
        <v>Brucella abortus 2308; accesion number NC_007618</v>
      </c>
      <c r="L1908" s="3"/>
      <c r="M1908" s="3"/>
      <c r="N1908" s="3"/>
      <c r="O1908" s="3"/>
      <c r="P1908" s="3"/>
      <c r="Q1908" s="3"/>
      <c r="R1908" s="3"/>
      <c r="S1908" s="3"/>
      <c r="T1908" s="3"/>
      <c r="U1908" s="3"/>
      <c r="V1908" s="3"/>
      <c r="W1908" s="3"/>
      <c r="X1908" s="3"/>
      <c r="Y1908" s="3"/>
      <c r="Z1908" s="3"/>
    </row>
    <row r="1909" ht="30.0" customHeight="1">
      <c r="A1909" s="5" t="s">
        <v>6104</v>
      </c>
      <c r="B1909" s="5" t="s">
        <v>6104</v>
      </c>
      <c r="C1909" s="5" t="s">
        <v>6105</v>
      </c>
      <c r="D1909" s="6"/>
      <c r="E1909" s="5">
        <v>1914649.0</v>
      </c>
      <c r="F1909" s="5">
        <v>1915614.0</v>
      </c>
      <c r="G1909" s="5"/>
      <c r="H1909" s="5" t="s">
        <v>6106</v>
      </c>
      <c r="I1909" s="5" t="s">
        <v>6107</v>
      </c>
      <c r="J1909" s="7" t="str">
        <f t="shared" si="415"/>
        <v>Chain et al. 2005. Infect Immun. 73:8353-61</v>
      </c>
      <c r="K1909" s="8" t="str">
        <f t="shared" si="416"/>
        <v>Brucella abortus 2308; accesion number NC_007618</v>
      </c>
      <c r="L1909" s="3"/>
      <c r="M1909" s="3"/>
      <c r="N1909" s="3"/>
      <c r="O1909" s="3"/>
      <c r="P1909" s="3"/>
      <c r="Q1909" s="3"/>
      <c r="R1909" s="3"/>
      <c r="S1909" s="3"/>
      <c r="T1909" s="3"/>
      <c r="U1909" s="3"/>
      <c r="V1909" s="3"/>
      <c r="W1909" s="3"/>
      <c r="X1909" s="3"/>
      <c r="Y1909" s="3"/>
      <c r="Z1909" s="3"/>
    </row>
    <row r="1910" ht="30.0" customHeight="1">
      <c r="A1910" s="5" t="s">
        <v>6108</v>
      </c>
      <c r="B1910" s="5" t="s">
        <v>6108</v>
      </c>
      <c r="C1910" s="5" t="s">
        <v>6109</v>
      </c>
      <c r="D1910" s="6"/>
      <c r="E1910" s="5">
        <v>1916622.0</v>
      </c>
      <c r="F1910" s="5">
        <v>1916825.0</v>
      </c>
      <c r="G1910" s="5" t="s">
        <v>35</v>
      </c>
      <c r="H1910" s="5" t="s">
        <v>52</v>
      </c>
      <c r="I1910" s="5"/>
      <c r="J1910" s="7" t="str">
        <f t="shared" si="415"/>
        <v>Chain et al. 2005. Infect Immun. 73:8353-61</v>
      </c>
      <c r="K1910" s="8" t="str">
        <f t="shared" si="416"/>
        <v>Brucella abortus 2308; accesion number NC_007618</v>
      </c>
      <c r="L1910" s="3"/>
      <c r="M1910" s="3"/>
      <c r="N1910" s="3"/>
      <c r="O1910" s="3"/>
      <c r="P1910" s="3"/>
      <c r="Q1910" s="3"/>
      <c r="R1910" s="3"/>
      <c r="S1910" s="3"/>
      <c r="T1910" s="3"/>
      <c r="U1910" s="3"/>
      <c r="V1910" s="3"/>
      <c r="W1910" s="3"/>
      <c r="X1910" s="3"/>
      <c r="Y1910" s="3"/>
      <c r="Z1910" s="3"/>
    </row>
    <row r="1911" ht="30.0" customHeight="1">
      <c r="A1911" s="5" t="s">
        <v>6110</v>
      </c>
      <c r="B1911" s="5" t="s">
        <v>6110</v>
      </c>
      <c r="C1911" s="5" t="s">
        <v>6111</v>
      </c>
      <c r="D1911" s="6"/>
      <c r="E1911" s="5">
        <v>1916814.0</v>
      </c>
      <c r="F1911" s="5">
        <v>1917374.0</v>
      </c>
      <c r="G1911" s="5"/>
      <c r="H1911" s="5" t="s">
        <v>6112</v>
      </c>
      <c r="I1911" s="5"/>
      <c r="J1911" s="7" t="str">
        <f t="shared" si="415"/>
        <v>Chain et al. 2005. Infect Immun. 73:8353-61</v>
      </c>
      <c r="K1911" s="8" t="str">
        <f t="shared" si="416"/>
        <v>Brucella abortus 2308; accesion number NC_007618</v>
      </c>
      <c r="L1911" s="3"/>
      <c r="M1911" s="3"/>
      <c r="N1911" s="3"/>
      <c r="O1911" s="3"/>
      <c r="P1911" s="3"/>
      <c r="Q1911" s="3"/>
      <c r="R1911" s="3"/>
      <c r="S1911" s="3"/>
      <c r="T1911" s="3"/>
      <c r="U1911" s="3"/>
      <c r="V1911" s="3"/>
      <c r="W1911" s="3"/>
      <c r="X1911" s="3"/>
      <c r="Y1911" s="3"/>
      <c r="Z1911" s="3"/>
    </row>
    <row r="1912" ht="30.0" customHeight="1">
      <c r="A1912" s="5" t="s">
        <v>6113</v>
      </c>
      <c r="B1912" s="5" t="s">
        <v>6113</v>
      </c>
      <c r="C1912" s="5" t="s">
        <v>6114</v>
      </c>
      <c r="D1912" s="6"/>
      <c r="E1912" s="5">
        <v>1917707.0</v>
      </c>
      <c r="F1912" s="5">
        <v>1917997.0</v>
      </c>
      <c r="G1912" s="5"/>
      <c r="H1912" s="5" t="s">
        <v>6115</v>
      </c>
      <c r="I1912" s="5"/>
      <c r="J1912" s="7" t="str">
        <f t="shared" si="415"/>
        <v>Chain et al. 2005. Infect Immun. 73:8353-61</v>
      </c>
      <c r="K1912" s="8" t="str">
        <f t="shared" si="416"/>
        <v>Brucella abortus 2308; accesion number NC_007618</v>
      </c>
      <c r="L1912" s="3"/>
      <c r="M1912" s="3"/>
      <c r="N1912" s="3"/>
      <c r="O1912" s="3"/>
      <c r="P1912" s="3"/>
      <c r="Q1912" s="3"/>
      <c r="R1912" s="3"/>
      <c r="S1912" s="3"/>
      <c r="T1912" s="3"/>
      <c r="U1912" s="3"/>
      <c r="V1912" s="3"/>
      <c r="W1912" s="3"/>
      <c r="X1912" s="3"/>
      <c r="Y1912" s="3"/>
      <c r="Z1912" s="3"/>
    </row>
    <row r="1913" ht="30.0" customHeight="1">
      <c r="A1913" s="5" t="s">
        <v>6116</v>
      </c>
      <c r="B1913" s="5" t="s">
        <v>6117</v>
      </c>
      <c r="C1913" s="5" t="s">
        <v>6118</v>
      </c>
      <c r="D1913" s="6"/>
      <c r="E1913" s="5">
        <v>1918168.0</v>
      </c>
      <c r="F1913" s="5">
        <v>1918698.0</v>
      </c>
      <c r="G1913" s="5" t="s">
        <v>35</v>
      </c>
      <c r="H1913" s="5" t="s">
        <v>6119</v>
      </c>
      <c r="I1913" s="5" t="s">
        <v>6120</v>
      </c>
      <c r="J1913" s="7" t="str">
        <f t="shared" si="415"/>
        <v>Chain et al. 2005. Infect Immun. 73:8353-61</v>
      </c>
      <c r="K1913" s="8" t="str">
        <f t="shared" si="416"/>
        <v>Brucella abortus 2308; accesion number NC_007618</v>
      </c>
      <c r="L1913" s="3"/>
      <c r="M1913" s="3"/>
      <c r="N1913" s="3"/>
      <c r="O1913" s="3"/>
      <c r="P1913" s="3"/>
      <c r="Q1913" s="3"/>
      <c r="R1913" s="3"/>
      <c r="S1913" s="3"/>
      <c r="T1913" s="3"/>
      <c r="U1913" s="3"/>
      <c r="V1913" s="3"/>
      <c r="W1913" s="3"/>
      <c r="X1913" s="3"/>
      <c r="Y1913" s="3"/>
      <c r="Z1913" s="3"/>
    </row>
    <row r="1914" ht="30.0" customHeight="1">
      <c r="A1914" s="5" t="s">
        <v>6121</v>
      </c>
      <c r="B1914" s="5" t="s">
        <v>6121</v>
      </c>
      <c r="C1914" s="5" t="s">
        <v>6122</v>
      </c>
      <c r="D1914" s="6"/>
      <c r="E1914" s="5">
        <v>1918851.0</v>
      </c>
      <c r="F1914" s="5">
        <v>1919633.0</v>
      </c>
      <c r="G1914" s="5" t="s">
        <v>35</v>
      </c>
      <c r="H1914" s="5" t="s">
        <v>6123</v>
      </c>
      <c r="I1914" s="5"/>
      <c r="J1914" s="7" t="str">
        <f t="shared" si="415"/>
        <v>Chain et al. 2005. Infect Immun. 73:8353-61</v>
      </c>
      <c r="K1914" s="8" t="str">
        <f t="shared" si="416"/>
        <v>Brucella abortus 2308; accesion number NC_007618</v>
      </c>
      <c r="L1914" s="3"/>
      <c r="M1914" s="3"/>
      <c r="N1914" s="3"/>
      <c r="O1914" s="3"/>
      <c r="P1914" s="3"/>
      <c r="Q1914" s="3"/>
      <c r="R1914" s="3"/>
      <c r="S1914" s="3"/>
      <c r="T1914" s="3"/>
      <c r="U1914" s="3"/>
      <c r="V1914" s="3"/>
      <c r="W1914" s="3"/>
      <c r="X1914" s="3"/>
      <c r="Y1914" s="3"/>
      <c r="Z1914" s="3"/>
    </row>
    <row r="1915" ht="30.0" customHeight="1">
      <c r="A1915" s="5" t="s">
        <v>6124</v>
      </c>
      <c r="B1915" s="5" t="s">
        <v>6124</v>
      </c>
      <c r="C1915" s="5" t="s">
        <v>6125</v>
      </c>
      <c r="D1915" s="6"/>
      <c r="E1915" s="5">
        <v>1919812.0</v>
      </c>
      <c r="F1915" s="5">
        <v>1920450.0</v>
      </c>
      <c r="G1915" s="5" t="s">
        <v>35</v>
      </c>
      <c r="H1915" s="5" t="s">
        <v>6126</v>
      </c>
      <c r="I1915" s="5"/>
      <c r="J1915" s="7" t="str">
        <f t="shared" si="415"/>
        <v>Chain et al. 2005. Infect Immun. 73:8353-61</v>
      </c>
      <c r="K1915" s="8" t="str">
        <f t="shared" si="416"/>
        <v>Brucella abortus 2308; accesion number NC_007618</v>
      </c>
      <c r="L1915" s="3"/>
      <c r="M1915" s="3"/>
      <c r="N1915" s="3"/>
      <c r="O1915" s="3"/>
      <c r="P1915" s="3"/>
      <c r="Q1915" s="3"/>
      <c r="R1915" s="3"/>
      <c r="S1915" s="3"/>
      <c r="T1915" s="3"/>
      <c r="U1915" s="3"/>
      <c r="V1915" s="3"/>
      <c r="W1915" s="3"/>
      <c r="X1915" s="3"/>
      <c r="Y1915" s="3"/>
      <c r="Z1915" s="3"/>
    </row>
    <row r="1916" ht="30.0" customHeight="1">
      <c r="A1916" s="5" t="s">
        <v>6127</v>
      </c>
      <c r="B1916" s="5" t="s">
        <v>6128</v>
      </c>
      <c r="C1916" s="5" t="s">
        <v>6129</v>
      </c>
      <c r="D1916" s="6"/>
      <c r="E1916" s="5">
        <v>1920711.0</v>
      </c>
      <c r="F1916" s="5">
        <v>1921712.0</v>
      </c>
      <c r="G1916" s="5" t="s">
        <v>35</v>
      </c>
      <c r="H1916" s="5" t="s">
        <v>6130</v>
      </c>
      <c r="I1916" s="5"/>
      <c r="J1916" s="7" t="str">
        <f t="shared" si="415"/>
        <v>Chain et al. 2005. Infect Immun. 73:8353-61</v>
      </c>
      <c r="K1916" s="8" t="str">
        <f t="shared" si="416"/>
        <v>Brucella abortus 2308; accesion number NC_007618</v>
      </c>
      <c r="L1916" s="3"/>
      <c r="M1916" s="3"/>
      <c r="N1916" s="3"/>
      <c r="O1916" s="3"/>
      <c r="P1916" s="3"/>
      <c r="Q1916" s="3"/>
      <c r="R1916" s="3"/>
      <c r="S1916" s="3"/>
      <c r="T1916" s="3"/>
      <c r="U1916" s="3"/>
      <c r="V1916" s="3"/>
      <c r="W1916" s="3"/>
      <c r="X1916" s="3"/>
      <c r="Y1916" s="3"/>
      <c r="Z1916" s="3"/>
    </row>
    <row r="1917" ht="30.0" customHeight="1">
      <c r="A1917" s="5" t="s">
        <v>6131</v>
      </c>
      <c r="B1917" s="5" t="s">
        <v>6132</v>
      </c>
      <c r="C1917" s="5" t="s">
        <v>6133</v>
      </c>
      <c r="D1917" s="6"/>
      <c r="E1917" s="5">
        <v>1921705.0</v>
      </c>
      <c r="F1917" s="5">
        <v>1922364.0</v>
      </c>
      <c r="G1917" s="5" t="s">
        <v>35</v>
      </c>
      <c r="H1917" s="5" t="s">
        <v>39</v>
      </c>
      <c r="I1917" s="5"/>
      <c r="J1917" s="7" t="str">
        <f t="shared" si="415"/>
        <v>Chain et al. 2005. Infect Immun. 73:8353-61</v>
      </c>
      <c r="K1917" s="8" t="str">
        <f t="shared" si="416"/>
        <v>Brucella abortus 2308; accesion number NC_007618</v>
      </c>
      <c r="L1917" s="3"/>
      <c r="M1917" s="3"/>
      <c r="N1917" s="3"/>
      <c r="O1917" s="3"/>
      <c r="P1917" s="3"/>
      <c r="Q1917" s="3"/>
      <c r="R1917" s="3"/>
      <c r="S1917" s="3"/>
      <c r="T1917" s="3"/>
      <c r="U1917" s="3"/>
      <c r="V1917" s="3"/>
      <c r="W1917" s="3"/>
      <c r="X1917" s="3"/>
      <c r="Y1917" s="3"/>
      <c r="Z1917" s="3"/>
    </row>
    <row r="1918" ht="30.0" customHeight="1">
      <c r="A1918" s="5" t="s">
        <v>6134</v>
      </c>
      <c r="B1918" s="5" t="s">
        <v>6134</v>
      </c>
      <c r="C1918" s="5" t="s">
        <v>6135</v>
      </c>
      <c r="D1918" s="6"/>
      <c r="E1918" s="5">
        <v>1922369.0</v>
      </c>
      <c r="F1918" s="5">
        <v>1922551.0</v>
      </c>
      <c r="G1918" s="5" t="s">
        <v>35</v>
      </c>
      <c r="H1918" s="5" t="s">
        <v>52</v>
      </c>
      <c r="I1918" s="5"/>
      <c r="J1918" s="7" t="str">
        <f t="shared" si="415"/>
        <v>Chain et al. 2005. Infect Immun. 73:8353-61</v>
      </c>
      <c r="K1918" s="8" t="str">
        <f t="shared" si="416"/>
        <v>Brucella abortus 2308; accesion number NC_007618</v>
      </c>
      <c r="L1918" s="3"/>
      <c r="M1918" s="3"/>
      <c r="N1918" s="3"/>
      <c r="O1918" s="3"/>
      <c r="P1918" s="3"/>
      <c r="Q1918" s="3"/>
      <c r="R1918" s="3"/>
      <c r="S1918" s="3"/>
      <c r="T1918" s="3"/>
      <c r="U1918" s="3"/>
      <c r="V1918" s="3"/>
      <c r="W1918" s="3"/>
      <c r="X1918" s="3"/>
      <c r="Y1918" s="3"/>
      <c r="Z1918" s="3"/>
    </row>
    <row r="1919" ht="30.0" customHeight="1">
      <c r="A1919" s="5" t="s">
        <v>6136</v>
      </c>
      <c r="B1919" s="5" t="s">
        <v>6136</v>
      </c>
      <c r="C1919" s="5" t="s">
        <v>6137</v>
      </c>
      <c r="D1919" s="6"/>
      <c r="E1919" s="5">
        <v>1922673.0</v>
      </c>
      <c r="F1919" s="5">
        <v>1922945.0</v>
      </c>
      <c r="G1919" s="5" t="s">
        <v>35</v>
      </c>
      <c r="H1919" s="5" t="s">
        <v>5310</v>
      </c>
      <c r="I1919" s="5"/>
      <c r="J1919" s="7" t="str">
        <f t="shared" si="415"/>
        <v>Chain et al. 2005. Infect Immun. 73:8353-61</v>
      </c>
      <c r="K1919" s="8" t="str">
        <f t="shared" si="416"/>
        <v>Brucella abortus 2308; accesion number NC_007618</v>
      </c>
      <c r="L1919" s="3"/>
      <c r="M1919" s="3"/>
      <c r="N1919" s="3"/>
      <c r="O1919" s="3"/>
      <c r="P1919" s="3"/>
      <c r="Q1919" s="3"/>
      <c r="R1919" s="3"/>
      <c r="S1919" s="3"/>
      <c r="T1919" s="3"/>
      <c r="U1919" s="3"/>
      <c r="V1919" s="3"/>
      <c r="W1919" s="3"/>
      <c r="X1919" s="3"/>
      <c r="Y1919" s="3"/>
      <c r="Z1919" s="3"/>
    </row>
    <row r="1920" ht="30.0" customHeight="1">
      <c r="A1920" s="5" t="s">
        <v>6138</v>
      </c>
      <c r="B1920" s="5" t="s">
        <v>6138</v>
      </c>
      <c r="C1920" s="5" t="s">
        <v>6139</v>
      </c>
      <c r="D1920" s="6"/>
      <c r="E1920" s="5">
        <v>1923076.0</v>
      </c>
      <c r="F1920" s="5">
        <v>1923177.0</v>
      </c>
      <c r="G1920" s="5" t="s">
        <v>35</v>
      </c>
      <c r="H1920" s="5" t="s">
        <v>52</v>
      </c>
      <c r="I1920" s="5"/>
      <c r="J1920" s="7" t="str">
        <f t="shared" si="415"/>
        <v>Chain et al. 2005. Infect Immun. 73:8353-61</v>
      </c>
      <c r="K1920" s="8" t="str">
        <f t="shared" si="416"/>
        <v>Brucella abortus 2308; accesion number NC_007618</v>
      </c>
      <c r="L1920" s="3"/>
      <c r="M1920" s="3"/>
      <c r="N1920" s="3"/>
      <c r="O1920" s="3"/>
      <c r="P1920" s="3"/>
      <c r="Q1920" s="3"/>
      <c r="R1920" s="3"/>
      <c r="S1920" s="3"/>
      <c r="T1920" s="3"/>
      <c r="U1920" s="3"/>
      <c r="V1920" s="3"/>
      <c r="W1920" s="3"/>
      <c r="X1920" s="3"/>
      <c r="Y1920" s="3"/>
      <c r="Z1920" s="3"/>
    </row>
    <row r="1921" ht="30.0" customHeight="1">
      <c r="A1921" s="5" t="s">
        <v>6140</v>
      </c>
      <c r="B1921" s="5" t="s">
        <v>6140</v>
      </c>
      <c r="C1921" s="5" t="s">
        <v>6141</v>
      </c>
      <c r="D1921" s="6"/>
      <c r="E1921" s="5">
        <v>1923423.0</v>
      </c>
      <c r="F1921" s="5">
        <v>1924109.0</v>
      </c>
      <c r="G1921" s="5"/>
      <c r="H1921" s="5" t="s">
        <v>6142</v>
      </c>
      <c r="I1921" s="5" t="s">
        <v>6143</v>
      </c>
      <c r="J1921" s="7" t="str">
        <f t="shared" si="415"/>
        <v>Chain et al. 2005. Infect Immun. 73:8353-61</v>
      </c>
      <c r="K1921" s="8" t="str">
        <f t="shared" si="416"/>
        <v>Brucella abortus 2308; accesion number NC_007618</v>
      </c>
      <c r="L1921" s="3"/>
      <c r="M1921" s="3"/>
      <c r="N1921" s="3"/>
      <c r="O1921" s="3"/>
      <c r="P1921" s="3"/>
      <c r="Q1921" s="3"/>
      <c r="R1921" s="3"/>
      <c r="S1921" s="3"/>
      <c r="T1921" s="3"/>
      <c r="U1921" s="3"/>
      <c r="V1921" s="3"/>
      <c r="W1921" s="3"/>
      <c r="X1921" s="3"/>
      <c r="Y1921" s="3"/>
      <c r="Z1921" s="3"/>
    </row>
    <row r="1922" ht="30.0" customHeight="1">
      <c r="A1922" s="5" t="s">
        <v>6144</v>
      </c>
      <c r="B1922" s="5" t="s">
        <v>6144</v>
      </c>
      <c r="C1922" s="5" t="s">
        <v>6145</v>
      </c>
      <c r="D1922" s="6"/>
      <c r="E1922" s="5">
        <v>1924110.0</v>
      </c>
      <c r="F1922" s="5">
        <v>1924241.0</v>
      </c>
      <c r="G1922" s="5" t="s">
        <v>35</v>
      </c>
      <c r="H1922" s="5" t="s">
        <v>52</v>
      </c>
      <c r="I1922" s="5"/>
      <c r="J1922" s="7" t="str">
        <f t="shared" si="415"/>
        <v>Chain et al. 2005. Infect Immun. 73:8353-61</v>
      </c>
      <c r="K1922" s="8" t="str">
        <f t="shared" si="416"/>
        <v>Brucella abortus 2308; accesion number NC_007618</v>
      </c>
      <c r="L1922" s="3"/>
      <c r="M1922" s="3"/>
      <c r="N1922" s="3"/>
      <c r="O1922" s="3"/>
      <c r="P1922" s="3"/>
      <c r="Q1922" s="3"/>
      <c r="R1922" s="3"/>
      <c r="S1922" s="3"/>
      <c r="T1922" s="3"/>
      <c r="U1922" s="3"/>
      <c r="V1922" s="3"/>
      <c r="W1922" s="3"/>
      <c r="X1922" s="3"/>
      <c r="Y1922" s="3"/>
      <c r="Z1922" s="3"/>
    </row>
    <row r="1923" ht="30.0" customHeight="1">
      <c r="A1923" s="5" t="s">
        <v>6146</v>
      </c>
      <c r="B1923" s="5" t="s">
        <v>6146</v>
      </c>
      <c r="C1923" s="5" t="s">
        <v>6147</v>
      </c>
      <c r="D1923" s="6"/>
      <c r="E1923" s="5">
        <v>1924493.0</v>
      </c>
      <c r="F1923" s="5">
        <v>1925185.0</v>
      </c>
      <c r="G1923" s="5"/>
      <c r="H1923" s="5" t="s">
        <v>6148</v>
      </c>
      <c r="I1923" s="5"/>
      <c r="J1923" s="7" t="str">
        <f t="shared" si="415"/>
        <v>Chain et al. 2005. Infect Immun. 73:8353-61</v>
      </c>
      <c r="K1923" s="8" t="str">
        <f t="shared" si="416"/>
        <v>Brucella abortus 2308; accesion number NC_007618</v>
      </c>
      <c r="L1923" s="3"/>
      <c r="M1923" s="3"/>
      <c r="N1923" s="3"/>
      <c r="O1923" s="3"/>
      <c r="P1923" s="3"/>
      <c r="Q1923" s="3"/>
      <c r="R1923" s="3"/>
      <c r="S1923" s="3"/>
      <c r="T1923" s="3"/>
      <c r="U1923" s="3"/>
      <c r="V1923" s="3"/>
      <c r="W1923" s="3"/>
      <c r="X1923" s="3"/>
      <c r="Y1923" s="3"/>
      <c r="Z1923" s="3"/>
    </row>
    <row r="1924" ht="30.0" customHeight="1">
      <c r="A1924" s="5" t="s">
        <v>6149</v>
      </c>
      <c r="B1924" s="5" t="s">
        <v>6149</v>
      </c>
      <c r="C1924" s="5" t="s">
        <v>6150</v>
      </c>
      <c r="D1924" s="6"/>
      <c r="E1924" s="5">
        <v>1925288.0</v>
      </c>
      <c r="F1924" s="5">
        <v>1926094.0</v>
      </c>
      <c r="G1924" s="5"/>
      <c r="H1924" s="5" t="s">
        <v>6151</v>
      </c>
      <c r="I1924" s="5" t="s">
        <v>6152</v>
      </c>
      <c r="J1924" s="8" t="str">
        <f>HYPERLINK("http://www.ncbi.nlm.nih.gov/pubmed/?term=16452411","Hornback and Roop. 2006. J. Bacteriol. 188:1295-1300")</f>
        <v>Hornback and Roop. 2006. J. Bacteriol. 188:1295-1300</v>
      </c>
      <c r="K1924" s="3"/>
      <c r="L1924" s="3"/>
      <c r="M1924" s="3"/>
      <c r="N1924" s="3"/>
      <c r="O1924" s="3"/>
      <c r="P1924" s="3"/>
      <c r="Q1924" s="3"/>
      <c r="R1924" s="3"/>
      <c r="S1924" s="3"/>
      <c r="T1924" s="3"/>
      <c r="U1924" s="3"/>
      <c r="V1924" s="3"/>
      <c r="W1924" s="3"/>
      <c r="X1924" s="3"/>
      <c r="Y1924" s="3"/>
      <c r="Z1924" s="3"/>
    </row>
    <row r="1925" ht="30.0" customHeight="1">
      <c r="A1925" s="5" t="s">
        <v>6153</v>
      </c>
      <c r="B1925" s="5" t="s">
        <v>6153</v>
      </c>
      <c r="C1925" s="5" t="s">
        <v>6154</v>
      </c>
      <c r="D1925" s="6"/>
      <c r="E1925" s="5">
        <v>1926100.0</v>
      </c>
      <c r="F1925" s="5">
        <v>1926561.0</v>
      </c>
      <c r="G1925" s="5" t="s">
        <v>35</v>
      </c>
      <c r="H1925" s="5" t="s">
        <v>6155</v>
      </c>
      <c r="I1925" s="5" t="s">
        <v>6156</v>
      </c>
      <c r="J1925" s="8" t="str">
        <f>HYPERLINK("http://www.ncbi.nlm.nih.gov/pubmed/26667834","Arriola-Benitez et al. 2015. Infect Immun. 84(2):598-606")</f>
        <v>Arriola-Benitez et al. 2015. Infect Immun. 84(2):598-606</v>
      </c>
      <c r="K1925" s="7" t="str">
        <f>HYPERLINK("http://www.ncbi.nlm.nih.gov/pubmed/21707904","Marchesini et al. 2011. Cell Microbiol. 13(8):1261-74")</f>
        <v>Marchesini et al. 2011. Cell Microbiol. 13(8):1261-74</v>
      </c>
      <c r="L1925" s="9"/>
      <c r="M1925" s="3"/>
      <c r="N1925" s="3"/>
      <c r="O1925" s="3"/>
      <c r="P1925" s="3"/>
      <c r="Q1925" s="3"/>
      <c r="R1925" s="3"/>
      <c r="S1925" s="3"/>
      <c r="T1925" s="3"/>
      <c r="U1925" s="3"/>
      <c r="V1925" s="3"/>
      <c r="W1925" s="3"/>
      <c r="X1925" s="3"/>
      <c r="Y1925" s="3"/>
      <c r="Z1925" s="3"/>
    </row>
    <row r="1926" ht="30.0" customHeight="1">
      <c r="A1926" s="5" t="s">
        <v>6157</v>
      </c>
      <c r="B1926" s="5" t="s">
        <v>6158</v>
      </c>
      <c r="C1926" s="5" t="s">
        <v>6159</v>
      </c>
      <c r="D1926" s="6"/>
      <c r="E1926" s="5">
        <v>1926596.0</v>
      </c>
      <c r="F1926" s="5">
        <v>1927279.0</v>
      </c>
      <c r="G1926" s="5" t="s">
        <v>35</v>
      </c>
      <c r="H1926" s="5" t="s">
        <v>6160</v>
      </c>
      <c r="I1926" s="5" t="s">
        <v>6161</v>
      </c>
      <c r="J1926" s="8" t="str">
        <f>HYPERLINK("http://www.ncbi.nlm.nih.gov/pmc/articles/PMC2737717/","Zhang et al. 2009. Int J Biol Sci.5(6):570-7.")</f>
        <v>Zhang et al. 2009. Int J Biol Sci.5(6):570-7.</v>
      </c>
      <c r="K1926" s="3"/>
      <c r="L1926" s="9"/>
      <c r="M1926" s="3"/>
      <c r="N1926" s="3"/>
      <c r="O1926" s="3"/>
      <c r="P1926" s="3"/>
      <c r="Q1926" s="3"/>
      <c r="R1926" s="3"/>
      <c r="S1926" s="3"/>
      <c r="T1926" s="3"/>
      <c r="U1926" s="3"/>
      <c r="V1926" s="3"/>
      <c r="W1926" s="3"/>
      <c r="X1926" s="3"/>
      <c r="Y1926" s="3"/>
      <c r="Z1926" s="3"/>
    </row>
    <row r="1927" ht="30.0" customHeight="1">
      <c r="A1927" s="5" t="s">
        <v>6162</v>
      </c>
      <c r="B1927" s="5" t="s">
        <v>6162</v>
      </c>
      <c r="C1927" s="5" t="s">
        <v>6163</v>
      </c>
      <c r="D1927" s="6"/>
      <c r="E1927" s="5">
        <v>1927529.0</v>
      </c>
      <c r="F1927" s="5">
        <v>1928032.0</v>
      </c>
      <c r="G1927" s="5"/>
      <c r="H1927" s="5" t="s">
        <v>52</v>
      </c>
      <c r="I1927" s="5"/>
      <c r="J1927" s="7" t="str">
        <f t="shared" ref="J1927:J1928" si="417">HYPERLINK("http://www.ncbi.nlm.nih.gov/pubmed/?term=16299333","Chain et al. 2005. Infect Immun. 73:8353-61")</f>
        <v>Chain et al. 2005. Infect Immun. 73:8353-61</v>
      </c>
      <c r="K1927" s="8" t="str">
        <f t="shared" ref="K1927:K1928" si="418">HYPERLINK("http://www.ncbi.nlm.nih.gov/nuccore/NC_007618","Brucella abortus 2308; accesion number NC_007618")</f>
        <v>Brucella abortus 2308; accesion number NC_007618</v>
      </c>
      <c r="L1927" s="3"/>
      <c r="M1927" s="3"/>
      <c r="N1927" s="3"/>
      <c r="O1927" s="3"/>
      <c r="P1927" s="3"/>
      <c r="Q1927" s="3"/>
      <c r="R1927" s="3"/>
      <c r="S1927" s="3"/>
      <c r="T1927" s="3"/>
      <c r="U1927" s="3"/>
      <c r="V1927" s="3"/>
      <c r="W1927" s="3"/>
      <c r="X1927" s="3"/>
      <c r="Y1927" s="3"/>
      <c r="Z1927" s="3"/>
    </row>
    <row r="1928" ht="30.0" customHeight="1">
      <c r="A1928" s="5" t="s">
        <v>6164</v>
      </c>
      <c r="B1928" s="5" t="s">
        <v>6164</v>
      </c>
      <c r="C1928" s="5" t="s">
        <v>6165</v>
      </c>
      <c r="D1928" s="6"/>
      <c r="E1928" s="5">
        <v>1928093.0</v>
      </c>
      <c r="F1928" s="5">
        <v>1928392.0</v>
      </c>
      <c r="G1928" s="5"/>
      <c r="H1928" s="5" t="s">
        <v>52</v>
      </c>
      <c r="I1928" s="5"/>
      <c r="J1928" s="7" t="str">
        <f t="shared" si="417"/>
        <v>Chain et al. 2005. Infect Immun. 73:8353-61</v>
      </c>
      <c r="K1928" s="8" t="str">
        <f t="shared" si="418"/>
        <v>Brucella abortus 2308; accesion number NC_007618</v>
      </c>
      <c r="L1928" s="3"/>
      <c r="M1928" s="3"/>
      <c r="N1928" s="3"/>
      <c r="O1928" s="3"/>
      <c r="P1928" s="3"/>
      <c r="Q1928" s="3"/>
      <c r="R1928" s="3"/>
      <c r="S1928" s="3"/>
      <c r="T1928" s="3"/>
      <c r="U1928" s="3"/>
      <c r="V1928" s="3"/>
      <c r="W1928" s="3"/>
      <c r="X1928" s="3"/>
      <c r="Y1928" s="3"/>
      <c r="Z1928" s="3"/>
    </row>
    <row r="1929" ht="30.0" customHeight="1">
      <c r="A1929" s="5" t="s">
        <v>6166</v>
      </c>
      <c r="B1929" s="5" t="s">
        <v>6166</v>
      </c>
      <c r="C1929" s="5" t="s">
        <v>6167</v>
      </c>
      <c r="D1929" s="6" t="s">
        <v>59</v>
      </c>
      <c r="E1929" s="5">
        <v>1928421.0</v>
      </c>
      <c r="F1929" s="5">
        <v>1929925.0</v>
      </c>
      <c r="G1929" s="5" t="s">
        <v>35</v>
      </c>
      <c r="H1929" s="5"/>
      <c r="I1929" s="5" t="s">
        <v>6168</v>
      </c>
      <c r="J1929" s="8" t="str">
        <f>HYPERLINK("http://www.ncbi.nlm.nih.gov/pubmed/26400021","Czibener et al. 2016. Cell Microbiol. 2016 Apr;18(4):500-13")</f>
        <v>Czibener et al. 2016. Cell Microbiol. 2016 Apr;18(4):500-13</v>
      </c>
      <c r="K1929" s="9"/>
      <c r="L1929" s="9"/>
      <c r="M1929" s="3"/>
      <c r="N1929" s="3"/>
      <c r="O1929" s="3"/>
      <c r="P1929" s="3"/>
      <c r="Q1929" s="3"/>
      <c r="R1929" s="3"/>
      <c r="S1929" s="3"/>
      <c r="T1929" s="3"/>
      <c r="U1929" s="3"/>
      <c r="V1929" s="3"/>
      <c r="W1929" s="3"/>
      <c r="X1929" s="3"/>
      <c r="Y1929" s="3"/>
      <c r="Z1929" s="3"/>
    </row>
    <row r="1930" ht="30.0" customHeight="1">
      <c r="A1930" s="5" t="s">
        <v>6169</v>
      </c>
      <c r="B1930" s="5" t="s">
        <v>6169</v>
      </c>
      <c r="C1930" s="5" t="s">
        <v>6170</v>
      </c>
      <c r="D1930" s="6"/>
      <c r="E1930" s="5">
        <v>1929934.0</v>
      </c>
      <c r="F1930" s="5">
        <v>1931013.0</v>
      </c>
      <c r="G1930" s="5" t="s">
        <v>35</v>
      </c>
      <c r="H1930" s="5" t="s">
        <v>6171</v>
      </c>
      <c r="I1930" s="5"/>
      <c r="J1930" s="7" t="str">
        <f t="shared" ref="J1930:J1932" si="419">HYPERLINK("http://www.ncbi.nlm.nih.gov/pubmed/?term=16299333","Chain et al. 2005. Infect Immun. 73:8353-61")</f>
        <v>Chain et al. 2005. Infect Immun. 73:8353-61</v>
      </c>
      <c r="K1930" s="8" t="str">
        <f t="shared" ref="K1930:K1932" si="420">HYPERLINK("http://www.ncbi.nlm.nih.gov/nuccore/NC_007618","Brucella abortus 2308; accesion number NC_007618")</f>
        <v>Brucella abortus 2308; accesion number NC_007618</v>
      </c>
      <c r="L1930" s="3"/>
      <c r="M1930" s="3"/>
      <c r="N1930" s="3"/>
      <c r="O1930" s="3"/>
      <c r="P1930" s="3"/>
      <c r="Q1930" s="3"/>
      <c r="R1930" s="3"/>
      <c r="S1930" s="3"/>
      <c r="T1930" s="3"/>
      <c r="U1930" s="3"/>
      <c r="V1930" s="3"/>
      <c r="W1930" s="3"/>
      <c r="X1930" s="3"/>
      <c r="Y1930" s="3"/>
      <c r="Z1930" s="3"/>
    </row>
    <row r="1931" ht="30.0" customHeight="1">
      <c r="A1931" s="5" t="s">
        <v>6172</v>
      </c>
      <c r="B1931" s="5" t="s">
        <v>6172</v>
      </c>
      <c r="C1931" s="5" t="s">
        <v>6173</v>
      </c>
      <c r="D1931" s="6"/>
      <c r="E1931" s="5">
        <v>1931340.0</v>
      </c>
      <c r="F1931" s="5">
        <v>1931729.0</v>
      </c>
      <c r="G1931" s="5"/>
      <c r="H1931" s="5" t="s">
        <v>52</v>
      </c>
      <c r="I1931" s="5"/>
      <c r="J1931" s="7" t="str">
        <f t="shared" si="419"/>
        <v>Chain et al. 2005. Infect Immun. 73:8353-61</v>
      </c>
      <c r="K1931" s="8" t="str">
        <f t="shared" si="420"/>
        <v>Brucella abortus 2308; accesion number NC_007618</v>
      </c>
      <c r="L1931" s="3"/>
      <c r="M1931" s="3"/>
      <c r="N1931" s="3"/>
      <c r="O1931" s="3"/>
      <c r="P1931" s="3"/>
      <c r="Q1931" s="3"/>
      <c r="R1931" s="3"/>
      <c r="S1931" s="3"/>
      <c r="T1931" s="3"/>
      <c r="U1931" s="3"/>
      <c r="V1931" s="3"/>
      <c r="W1931" s="3"/>
      <c r="X1931" s="3"/>
      <c r="Y1931" s="3"/>
      <c r="Z1931" s="3"/>
    </row>
    <row r="1932" ht="30.0" customHeight="1">
      <c r="A1932" s="5" t="s">
        <v>6174</v>
      </c>
      <c r="B1932" s="5" t="s">
        <v>6174</v>
      </c>
      <c r="C1932" s="5" t="s">
        <v>6175</v>
      </c>
      <c r="D1932" s="6"/>
      <c r="E1932" s="5">
        <v>1931816.0</v>
      </c>
      <c r="F1932" s="5">
        <v>1933372.0</v>
      </c>
      <c r="G1932" s="5" t="s">
        <v>35</v>
      </c>
      <c r="H1932" s="5" t="s">
        <v>52</v>
      </c>
      <c r="I1932" s="5"/>
      <c r="J1932" s="7" t="str">
        <f t="shared" si="419"/>
        <v>Chain et al. 2005. Infect Immun. 73:8353-61</v>
      </c>
      <c r="K1932" s="8" t="str">
        <f t="shared" si="420"/>
        <v>Brucella abortus 2308; accesion number NC_007618</v>
      </c>
      <c r="L1932" s="3"/>
      <c r="M1932" s="3"/>
      <c r="N1932" s="3"/>
      <c r="O1932" s="3"/>
      <c r="P1932" s="3"/>
      <c r="Q1932" s="3"/>
      <c r="R1932" s="3"/>
      <c r="S1932" s="3"/>
      <c r="T1932" s="3"/>
      <c r="U1932" s="3"/>
      <c r="V1932" s="3"/>
      <c r="W1932" s="3"/>
      <c r="X1932" s="3"/>
      <c r="Y1932" s="3"/>
      <c r="Z1932" s="3"/>
    </row>
    <row r="1933" ht="30.0" customHeight="1">
      <c r="A1933" s="5" t="s">
        <v>6176</v>
      </c>
      <c r="B1933" s="5" t="s">
        <v>6176</v>
      </c>
      <c r="C1933" s="5" t="s">
        <v>6177</v>
      </c>
      <c r="D1933" s="6" t="s">
        <v>59</v>
      </c>
      <c r="E1933" s="5">
        <v>1933557.0</v>
      </c>
      <c r="F1933" s="5">
        <v>1938332.0</v>
      </c>
      <c r="G1933" s="5"/>
      <c r="H1933" s="5"/>
      <c r="I1933" s="5" t="s">
        <v>6178</v>
      </c>
      <c r="J1933" s="11" t="str">
        <f>HYPERLINK("http://www.ncbi.nlm.nih.gov/nuccore/NC_004310.3","Brucella suis 1330 genome; accesion number NC_004310")</f>
        <v>Brucella suis 1330 genome; accesion number NC_004310</v>
      </c>
      <c r="K1933" s="11" t="str">
        <f>HYPERLINK("http://www.ncbi.nlm.nih.gov/nuccore/62288991","Brucella abortus 9-941 NC_006932")</f>
        <v>Brucella abortus 9-941 NC_006932</v>
      </c>
      <c r="L1933" s="3"/>
      <c r="M1933" s="3"/>
      <c r="N1933" s="3"/>
      <c r="O1933" s="3"/>
      <c r="P1933" s="3"/>
      <c r="Q1933" s="3"/>
      <c r="R1933" s="3"/>
      <c r="S1933" s="3"/>
      <c r="T1933" s="3"/>
      <c r="U1933" s="3"/>
      <c r="V1933" s="3"/>
      <c r="W1933" s="3"/>
      <c r="X1933" s="3"/>
      <c r="Y1933" s="3"/>
      <c r="Z1933" s="3"/>
    </row>
    <row r="1934" ht="30.0" customHeight="1">
      <c r="A1934" s="5" t="s">
        <v>6179</v>
      </c>
      <c r="B1934" s="5" t="s">
        <v>6179</v>
      </c>
      <c r="C1934" s="5" t="s">
        <v>6180</v>
      </c>
      <c r="D1934" s="6"/>
      <c r="E1934" s="5">
        <v>1938473.0</v>
      </c>
      <c r="F1934" s="5">
        <v>1939144.0</v>
      </c>
      <c r="G1934" s="5" t="s">
        <v>35</v>
      </c>
      <c r="H1934" s="5" t="s">
        <v>6181</v>
      </c>
      <c r="I1934" s="5"/>
      <c r="J1934" s="7" t="str">
        <f t="shared" ref="J1934:J1936" si="421">HYPERLINK("http://www.ncbi.nlm.nih.gov/pubmed/?term=16299333","Chain et al. 2005. Infect Immun. 73:8353-61")</f>
        <v>Chain et al. 2005. Infect Immun. 73:8353-61</v>
      </c>
      <c r="K1934" s="8" t="str">
        <f t="shared" ref="K1934:K1936" si="422">HYPERLINK("http://www.ncbi.nlm.nih.gov/nuccore/NC_007618","Brucella abortus 2308; accesion number NC_007618")</f>
        <v>Brucella abortus 2308; accesion number NC_007618</v>
      </c>
      <c r="L1934" s="3"/>
      <c r="M1934" s="3"/>
      <c r="N1934" s="3"/>
      <c r="O1934" s="3"/>
      <c r="P1934" s="3"/>
      <c r="Q1934" s="3"/>
      <c r="R1934" s="3"/>
      <c r="S1934" s="3"/>
      <c r="T1934" s="3"/>
      <c r="U1934" s="3"/>
      <c r="V1934" s="3"/>
      <c r="W1934" s="3"/>
      <c r="X1934" s="3"/>
      <c r="Y1934" s="3"/>
      <c r="Z1934" s="3"/>
    </row>
    <row r="1935" ht="30.0" customHeight="1">
      <c r="A1935" s="5" t="s">
        <v>6182</v>
      </c>
      <c r="B1935" s="5" t="s">
        <v>6183</v>
      </c>
      <c r="C1935" s="5" t="s">
        <v>6184</v>
      </c>
      <c r="D1935" s="6"/>
      <c r="E1935" s="5">
        <v>1939224.0</v>
      </c>
      <c r="F1935" s="5">
        <v>1939517.0</v>
      </c>
      <c r="G1935" s="5" t="s">
        <v>35</v>
      </c>
      <c r="H1935" s="5" t="s">
        <v>6185</v>
      </c>
      <c r="I1935" s="5" t="s">
        <v>6186</v>
      </c>
      <c r="J1935" s="7" t="str">
        <f t="shared" si="421"/>
        <v>Chain et al. 2005. Infect Immun. 73:8353-61</v>
      </c>
      <c r="K1935" s="8" t="str">
        <f t="shared" si="422"/>
        <v>Brucella abortus 2308; accesion number NC_007618</v>
      </c>
      <c r="L1935" s="3"/>
      <c r="M1935" s="3"/>
      <c r="N1935" s="3"/>
      <c r="O1935" s="3"/>
      <c r="P1935" s="3"/>
      <c r="Q1935" s="3"/>
      <c r="R1935" s="3"/>
      <c r="S1935" s="3"/>
      <c r="T1935" s="3"/>
      <c r="U1935" s="3"/>
      <c r="V1935" s="3"/>
      <c r="W1935" s="3"/>
      <c r="X1935" s="3"/>
      <c r="Y1935" s="3"/>
      <c r="Z1935" s="3"/>
    </row>
    <row r="1936" ht="30.0" customHeight="1">
      <c r="A1936" s="5" t="s">
        <v>6187</v>
      </c>
      <c r="B1936" s="5" t="s">
        <v>6187</v>
      </c>
      <c r="C1936" s="5" t="s">
        <v>6188</v>
      </c>
      <c r="D1936" s="6"/>
      <c r="E1936" s="5">
        <v>1939879.0</v>
      </c>
      <c r="F1936" s="5">
        <v>1940694.0</v>
      </c>
      <c r="G1936" s="5"/>
      <c r="H1936" s="5" t="s">
        <v>6189</v>
      </c>
      <c r="I1936" s="5"/>
      <c r="J1936" s="7" t="str">
        <f t="shared" si="421"/>
        <v>Chain et al. 2005. Infect Immun. 73:8353-61</v>
      </c>
      <c r="K1936" s="8" t="str">
        <f t="shared" si="422"/>
        <v>Brucella abortus 2308; accesion number NC_007618</v>
      </c>
      <c r="L1936" s="3"/>
      <c r="M1936" s="3"/>
      <c r="N1936" s="3"/>
      <c r="O1936" s="3"/>
      <c r="P1936" s="3"/>
      <c r="Q1936" s="3"/>
      <c r="R1936" s="3"/>
      <c r="S1936" s="3"/>
      <c r="T1936" s="3"/>
      <c r="U1936" s="3"/>
      <c r="V1936" s="3"/>
      <c r="W1936" s="3"/>
      <c r="X1936" s="3"/>
      <c r="Y1936" s="3"/>
      <c r="Z1936" s="3"/>
    </row>
    <row r="1937" ht="30.0" customHeight="1">
      <c r="A1937" s="5" t="s">
        <v>6190</v>
      </c>
      <c r="B1937" s="5" t="s">
        <v>6191</v>
      </c>
      <c r="C1937" s="5" t="s">
        <v>6192</v>
      </c>
      <c r="D1937" s="6"/>
      <c r="E1937" s="5">
        <v>1940806.0</v>
      </c>
      <c r="F1937" s="5">
        <v>1941228.0</v>
      </c>
      <c r="G1937" s="5" t="s">
        <v>35</v>
      </c>
      <c r="H1937" s="5" t="s">
        <v>6193</v>
      </c>
      <c r="I1937" s="5"/>
      <c r="J1937" s="8" t="str">
        <f t="shared" ref="J1937:J1938" si="423">HYPERLINK("http://www.ncbi.nlm.nih.gov/pubmed/?term=25691532","Sheehan et al. 2015. J. Bacteriol. 197(9):1582-91")</f>
        <v>Sheehan et al. 2015. J. Bacteriol. 197(9):1582-91</v>
      </c>
      <c r="K1937" s="3"/>
      <c r="L1937" s="9"/>
      <c r="M1937" s="3"/>
      <c r="N1937" s="3"/>
      <c r="O1937" s="3"/>
      <c r="P1937" s="3"/>
      <c r="Q1937" s="3"/>
      <c r="R1937" s="3"/>
      <c r="S1937" s="3"/>
      <c r="T1937" s="3"/>
      <c r="U1937" s="3"/>
      <c r="V1937" s="3"/>
      <c r="W1937" s="3"/>
      <c r="X1937" s="3"/>
      <c r="Y1937" s="3"/>
      <c r="Z1937" s="3"/>
    </row>
    <row r="1938" ht="30.0" customHeight="1">
      <c r="A1938" s="5" t="s">
        <v>6194</v>
      </c>
      <c r="B1938" s="5" t="s">
        <v>6195</v>
      </c>
      <c r="C1938" s="5" t="s">
        <v>6196</v>
      </c>
      <c r="D1938" s="6"/>
      <c r="E1938" s="5">
        <v>1941317.0</v>
      </c>
      <c r="F1938" s="5">
        <v>1943731.0</v>
      </c>
      <c r="G1938" s="5"/>
      <c r="H1938" s="5" t="s">
        <v>6197</v>
      </c>
      <c r="I1938" s="5"/>
      <c r="J1938" s="8" t="str">
        <f t="shared" si="423"/>
        <v>Sheehan et al. 2015. J. Bacteriol. 197(9):1582-91</v>
      </c>
      <c r="K1938" s="3"/>
      <c r="L1938" s="3"/>
      <c r="M1938" s="3"/>
      <c r="N1938" s="3"/>
      <c r="O1938" s="3"/>
      <c r="P1938" s="3"/>
      <c r="Q1938" s="3"/>
      <c r="R1938" s="3"/>
      <c r="S1938" s="3"/>
      <c r="T1938" s="3"/>
      <c r="U1938" s="3"/>
      <c r="V1938" s="3"/>
      <c r="W1938" s="3"/>
      <c r="X1938" s="3"/>
      <c r="Y1938" s="3"/>
      <c r="Z1938" s="3"/>
    </row>
    <row r="1939" ht="30.0" customHeight="1">
      <c r="A1939" s="5" t="s">
        <v>6198</v>
      </c>
      <c r="B1939" s="5" t="s">
        <v>6198</v>
      </c>
      <c r="C1939" s="5" t="s">
        <v>6199</v>
      </c>
      <c r="D1939" s="6"/>
      <c r="E1939" s="5">
        <v>1944138.0</v>
      </c>
      <c r="F1939" s="5">
        <v>1944887.0</v>
      </c>
      <c r="G1939" s="5"/>
      <c r="H1939" s="5" t="s">
        <v>52</v>
      </c>
      <c r="I1939" s="5"/>
      <c r="J1939" s="7" t="str">
        <f t="shared" ref="J1939:J1965" si="424">HYPERLINK("http://www.ncbi.nlm.nih.gov/pubmed/?term=16299333","Chain et al. 2005. Infect Immun. 73:8353-61")</f>
        <v>Chain et al. 2005. Infect Immun. 73:8353-61</v>
      </c>
      <c r="K1939" s="8" t="str">
        <f t="shared" ref="K1939:K1965" si="425">HYPERLINK("http://www.ncbi.nlm.nih.gov/nuccore/NC_007618","Brucella abortus 2308; accesion number NC_007618")</f>
        <v>Brucella abortus 2308; accesion number NC_007618</v>
      </c>
      <c r="L1939" s="3"/>
      <c r="M1939" s="3"/>
      <c r="N1939" s="3"/>
      <c r="O1939" s="3"/>
      <c r="P1939" s="3"/>
      <c r="Q1939" s="3"/>
      <c r="R1939" s="3"/>
      <c r="S1939" s="3"/>
      <c r="T1939" s="3"/>
      <c r="U1939" s="3"/>
      <c r="V1939" s="3"/>
      <c r="W1939" s="3"/>
      <c r="X1939" s="3"/>
      <c r="Y1939" s="3"/>
      <c r="Z1939" s="3"/>
    </row>
    <row r="1940" ht="30.0" customHeight="1">
      <c r="A1940" s="5" t="s">
        <v>6200</v>
      </c>
      <c r="B1940" s="5" t="s">
        <v>6200</v>
      </c>
      <c r="C1940" s="5" t="s">
        <v>6201</v>
      </c>
      <c r="D1940" s="6"/>
      <c r="E1940" s="5">
        <v>1944914.0</v>
      </c>
      <c r="F1940" s="5">
        <v>1945999.0</v>
      </c>
      <c r="G1940" s="5"/>
      <c r="H1940" s="5" t="s">
        <v>52</v>
      </c>
      <c r="I1940" s="5"/>
      <c r="J1940" s="7" t="str">
        <f t="shared" si="424"/>
        <v>Chain et al. 2005. Infect Immun. 73:8353-61</v>
      </c>
      <c r="K1940" s="8" t="str">
        <f t="shared" si="425"/>
        <v>Brucella abortus 2308; accesion number NC_007618</v>
      </c>
      <c r="L1940" s="3"/>
      <c r="M1940" s="3"/>
      <c r="N1940" s="3"/>
      <c r="O1940" s="3"/>
      <c r="P1940" s="3"/>
      <c r="Q1940" s="3"/>
      <c r="R1940" s="3"/>
      <c r="S1940" s="3"/>
      <c r="T1940" s="3"/>
      <c r="U1940" s="3"/>
      <c r="V1940" s="3"/>
      <c r="W1940" s="3"/>
      <c r="X1940" s="3"/>
      <c r="Y1940" s="3"/>
      <c r="Z1940" s="3"/>
    </row>
    <row r="1941" ht="30.0" customHeight="1">
      <c r="A1941" s="5" t="s">
        <v>6202</v>
      </c>
      <c r="B1941" s="5" t="s">
        <v>6202</v>
      </c>
      <c r="C1941" s="5" t="s">
        <v>6203</v>
      </c>
      <c r="D1941" s="6"/>
      <c r="E1941" s="5">
        <v>1946172.0</v>
      </c>
      <c r="F1941" s="5">
        <v>1948073.0</v>
      </c>
      <c r="G1941" s="5" t="s">
        <v>35</v>
      </c>
      <c r="H1941" s="5" t="s">
        <v>6204</v>
      </c>
      <c r="I1941" s="5"/>
      <c r="J1941" s="7" t="str">
        <f t="shared" si="424"/>
        <v>Chain et al. 2005. Infect Immun. 73:8353-61</v>
      </c>
      <c r="K1941" s="8" t="str">
        <f t="shared" si="425"/>
        <v>Brucella abortus 2308; accesion number NC_007618</v>
      </c>
      <c r="L1941" s="3"/>
      <c r="M1941" s="3"/>
      <c r="N1941" s="3"/>
      <c r="O1941" s="3"/>
      <c r="P1941" s="3"/>
      <c r="Q1941" s="3"/>
      <c r="R1941" s="3"/>
      <c r="S1941" s="3"/>
      <c r="T1941" s="3"/>
      <c r="U1941" s="3"/>
      <c r="V1941" s="3"/>
      <c r="W1941" s="3"/>
      <c r="X1941" s="3"/>
      <c r="Y1941" s="3"/>
      <c r="Z1941" s="3"/>
    </row>
    <row r="1942" ht="30.0" customHeight="1">
      <c r="A1942" s="5" t="s">
        <v>6205</v>
      </c>
      <c r="B1942" s="5" t="s">
        <v>2730</v>
      </c>
      <c r="C1942" s="5" t="s">
        <v>6206</v>
      </c>
      <c r="D1942" s="6"/>
      <c r="E1942" s="5">
        <v>1948159.0</v>
      </c>
      <c r="F1942" s="5">
        <v>1949145.0</v>
      </c>
      <c r="G1942" s="5" t="s">
        <v>35</v>
      </c>
      <c r="H1942" s="5" t="s">
        <v>6207</v>
      </c>
      <c r="I1942" s="5"/>
      <c r="J1942" s="7" t="str">
        <f t="shared" si="424"/>
        <v>Chain et al. 2005. Infect Immun. 73:8353-61</v>
      </c>
      <c r="K1942" s="8" t="str">
        <f t="shared" si="425"/>
        <v>Brucella abortus 2308; accesion number NC_007618</v>
      </c>
      <c r="L1942" s="3"/>
      <c r="M1942" s="3"/>
      <c r="N1942" s="3"/>
      <c r="O1942" s="3"/>
      <c r="P1942" s="3"/>
      <c r="Q1942" s="3"/>
      <c r="R1942" s="3"/>
      <c r="S1942" s="3"/>
      <c r="T1942" s="3"/>
      <c r="U1942" s="3"/>
      <c r="V1942" s="3"/>
      <c r="W1942" s="3"/>
      <c r="X1942" s="3"/>
      <c r="Y1942" s="3"/>
      <c r="Z1942" s="3"/>
    </row>
    <row r="1943" ht="30.0" customHeight="1">
      <c r="A1943" s="5" t="s">
        <v>6208</v>
      </c>
      <c r="B1943" s="5" t="s">
        <v>6208</v>
      </c>
      <c r="C1943" s="5" t="s">
        <v>6209</v>
      </c>
      <c r="D1943" s="6"/>
      <c r="E1943" s="5">
        <v>1949241.0</v>
      </c>
      <c r="F1943" s="5">
        <v>1949426.0</v>
      </c>
      <c r="G1943" s="5" t="s">
        <v>35</v>
      </c>
      <c r="H1943" s="5" t="s">
        <v>52</v>
      </c>
      <c r="I1943" s="5"/>
      <c r="J1943" s="7" t="str">
        <f t="shared" si="424"/>
        <v>Chain et al. 2005. Infect Immun. 73:8353-61</v>
      </c>
      <c r="K1943" s="8" t="str">
        <f t="shared" si="425"/>
        <v>Brucella abortus 2308; accesion number NC_007618</v>
      </c>
      <c r="L1943" s="3"/>
      <c r="M1943" s="3"/>
      <c r="N1943" s="3"/>
      <c r="O1943" s="3"/>
      <c r="P1943" s="3"/>
      <c r="Q1943" s="3"/>
      <c r="R1943" s="3"/>
      <c r="S1943" s="3"/>
      <c r="T1943" s="3"/>
      <c r="U1943" s="3"/>
      <c r="V1943" s="3"/>
      <c r="W1943" s="3"/>
      <c r="X1943" s="3"/>
      <c r="Y1943" s="3"/>
      <c r="Z1943" s="3"/>
    </row>
    <row r="1944" ht="30.0" customHeight="1">
      <c r="A1944" s="5" t="s">
        <v>6210</v>
      </c>
      <c r="B1944" s="5" t="s">
        <v>6210</v>
      </c>
      <c r="C1944" s="5" t="s">
        <v>6211</v>
      </c>
      <c r="D1944" s="6"/>
      <c r="E1944" s="5">
        <v>1949420.0</v>
      </c>
      <c r="F1944" s="5">
        <v>1950049.0</v>
      </c>
      <c r="G1944" s="5" t="s">
        <v>35</v>
      </c>
      <c r="H1944" s="5" t="s">
        <v>6212</v>
      </c>
      <c r="I1944" s="5"/>
      <c r="J1944" s="7" t="str">
        <f t="shared" si="424"/>
        <v>Chain et al. 2005. Infect Immun. 73:8353-61</v>
      </c>
      <c r="K1944" s="8" t="str">
        <f t="shared" si="425"/>
        <v>Brucella abortus 2308; accesion number NC_007618</v>
      </c>
      <c r="L1944" s="3"/>
      <c r="M1944" s="3"/>
      <c r="N1944" s="3"/>
      <c r="O1944" s="3"/>
      <c r="P1944" s="3"/>
      <c r="Q1944" s="3"/>
      <c r="R1944" s="3"/>
      <c r="S1944" s="3"/>
      <c r="T1944" s="3"/>
      <c r="U1944" s="3"/>
      <c r="V1944" s="3"/>
      <c r="W1944" s="3"/>
      <c r="X1944" s="3"/>
      <c r="Y1944" s="3"/>
      <c r="Z1944" s="3"/>
    </row>
    <row r="1945" ht="30.0" customHeight="1">
      <c r="A1945" s="5" t="s">
        <v>6213</v>
      </c>
      <c r="B1945" s="5" t="s">
        <v>6213</v>
      </c>
      <c r="C1945" s="5" t="s">
        <v>6214</v>
      </c>
      <c r="D1945" s="6"/>
      <c r="E1945" s="5">
        <v>1950046.0</v>
      </c>
      <c r="F1945" s="5">
        <v>1950243.0</v>
      </c>
      <c r="G1945" s="5" t="s">
        <v>35</v>
      </c>
      <c r="H1945" s="5" t="s">
        <v>52</v>
      </c>
      <c r="I1945" s="5"/>
      <c r="J1945" s="7" t="str">
        <f t="shared" si="424"/>
        <v>Chain et al. 2005. Infect Immun. 73:8353-61</v>
      </c>
      <c r="K1945" s="8" t="str">
        <f t="shared" si="425"/>
        <v>Brucella abortus 2308; accesion number NC_007618</v>
      </c>
      <c r="L1945" s="3"/>
      <c r="M1945" s="3"/>
      <c r="N1945" s="3"/>
      <c r="O1945" s="3"/>
      <c r="P1945" s="3"/>
      <c r="Q1945" s="3"/>
      <c r="R1945" s="3"/>
      <c r="S1945" s="3"/>
      <c r="T1945" s="3"/>
      <c r="U1945" s="3"/>
      <c r="V1945" s="3"/>
      <c r="W1945" s="3"/>
      <c r="X1945" s="3"/>
      <c r="Y1945" s="3"/>
      <c r="Z1945" s="3"/>
    </row>
    <row r="1946" ht="30.0" customHeight="1">
      <c r="A1946" s="5" t="s">
        <v>6215</v>
      </c>
      <c r="B1946" s="5" t="s">
        <v>6216</v>
      </c>
      <c r="C1946" s="5" t="s">
        <v>6217</v>
      </c>
      <c r="D1946" s="6"/>
      <c r="E1946" s="5">
        <v>1950236.0</v>
      </c>
      <c r="F1946" s="5">
        <v>1950550.0</v>
      </c>
      <c r="G1946" s="5"/>
      <c r="H1946" s="5" t="s">
        <v>6218</v>
      </c>
      <c r="I1946" s="5"/>
      <c r="J1946" s="7" t="str">
        <f t="shared" si="424"/>
        <v>Chain et al. 2005. Infect Immun. 73:8353-61</v>
      </c>
      <c r="K1946" s="8" t="str">
        <f t="shared" si="425"/>
        <v>Brucella abortus 2308; accesion number NC_007618</v>
      </c>
      <c r="L1946" s="3"/>
      <c r="M1946" s="3"/>
      <c r="N1946" s="3"/>
      <c r="O1946" s="3"/>
      <c r="P1946" s="3"/>
      <c r="Q1946" s="3"/>
      <c r="R1946" s="3"/>
      <c r="S1946" s="3"/>
      <c r="T1946" s="3"/>
      <c r="U1946" s="3"/>
      <c r="V1946" s="3"/>
      <c r="W1946" s="3"/>
      <c r="X1946" s="3"/>
      <c r="Y1946" s="3"/>
      <c r="Z1946" s="3"/>
    </row>
    <row r="1947" ht="30.0" customHeight="1">
      <c r="A1947" s="5" t="s">
        <v>6219</v>
      </c>
      <c r="B1947" s="5" t="s">
        <v>6219</v>
      </c>
      <c r="C1947" s="5" t="s">
        <v>6220</v>
      </c>
      <c r="D1947" s="6"/>
      <c r="E1947" s="5">
        <v>1950575.0</v>
      </c>
      <c r="F1947" s="5">
        <v>1951882.0</v>
      </c>
      <c r="G1947" s="5" t="s">
        <v>35</v>
      </c>
      <c r="H1947" s="5" t="s">
        <v>6221</v>
      </c>
      <c r="I1947" s="5"/>
      <c r="J1947" s="7" t="str">
        <f t="shared" si="424"/>
        <v>Chain et al. 2005. Infect Immun. 73:8353-61</v>
      </c>
      <c r="K1947" s="8" t="str">
        <f t="shared" si="425"/>
        <v>Brucella abortus 2308; accesion number NC_007618</v>
      </c>
      <c r="L1947" s="3"/>
      <c r="M1947" s="3"/>
      <c r="N1947" s="3"/>
      <c r="O1947" s="3"/>
      <c r="P1947" s="3"/>
      <c r="Q1947" s="3"/>
      <c r="R1947" s="3"/>
      <c r="S1947" s="3"/>
      <c r="T1947" s="3"/>
      <c r="U1947" s="3"/>
      <c r="V1947" s="3"/>
      <c r="W1947" s="3"/>
      <c r="X1947" s="3"/>
      <c r="Y1947" s="3"/>
      <c r="Z1947" s="3"/>
    </row>
    <row r="1948" ht="30.0" customHeight="1">
      <c r="A1948" s="5" t="s">
        <v>6222</v>
      </c>
      <c r="B1948" s="5" t="s">
        <v>6223</v>
      </c>
      <c r="C1948" s="5" t="s">
        <v>6224</v>
      </c>
      <c r="D1948" s="6"/>
      <c r="E1948" s="5">
        <v>1951946.0</v>
      </c>
      <c r="F1948" s="5">
        <v>1953082.0</v>
      </c>
      <c r="G1948" s="5" t="s">
        <v>35</v>
      </c>
      <c r="H1948" s="5" t="s">
        <v>6225</v>
      </c>
      <c r="I1948" s="5" t="s">
        <v>6226</v>
      </c>
      <c r="J1948" s="7" t="str">
        <f t="shared" si="424"/>
        <v>Chain et al. 2005. Infect Immun. 73:8353-61</v>
      </c>
      <c r="K1948" s="8" t="str">
        <f t="shared" si="425"/>
        <v>Brucella abortus 2308; accesion number NC_007618</v>
      </c>
      <c r="L1948" s="3"/>
      <c r="M1948" s="3"/>
      <c r="N1948" s="3"/>
      <c r="O1948" s="3"/>
      <c r="P1948" s="3"/>
      <c r="Q1948" s="3"/>
      <c r="R1948" s="3"/>
      <c r="S1948" s="3"/>
      <c r="T1948" s="3"/>
      <c r="U1948" s="3"/>
      <c r="V1948" s="3"/>
      <c r="W1948" s="3"/>
      <c r="X1948" s="3"/>
      <c r="Y1948" s="3"/>
      <c r="Z1948" s="3"/>
    </row>
    <row r="1949" ht="30.0" customHeight="1">
      <c r="A1949" s="5" t="s">
        <v>6227</v>
      </c>
      <c r="B1949" s="5" t="s">
        <v>6228</v>
      </c>
      <c r="C1949" s="5" t="s">
        <v>6229</v>
      </c>
      <c r="D1949" s="6"/>
      <c r="E1949" s="5">
        <v>1953175.0</v>
      </c>
      <c r="F1949" s="5">
        <v>1953777.0</v>
      </c>
      <c r="G1949" s="5" t="s">
        <v>35</v>
      </c>
      <c r="H1949" s="5" t="s">
        <v>6230</v>
      </c>
      <c r="I1949" s="5" t="s">
        <v>6231</v>
      </c>
      <c r="J1949" s="7" t="str">
        <f t="shared" si="424"/>
        <v>Chain et al. 2005. Infect Immun. 73:8353-61</v>
      </c>
      <c r="K1949" s="8" t="str">
        <f t="shared" si="425"/>
        <v>Brucella abortus 2308; accesion number NC_007618</v>
      </c>
      <c r="L1949" s="3"/>
      <c r="M1949" s="3"/>
      <c r="N1949" s="3"/>
      <c r="O1949" s="3"/>
      <c r="P1949" s="3"/>
      <c r="Q1949" s="3"/>
      <c r="R1949" s="3"/>
      <c r="S1949" s="3"/>
      <c r="T1949" s="3"/>
      <c r="U1949" s="3"/>
      <c r="V1949" s="3"/>
      <c r="W1949" s="3"/>
      <c r="X1949" s="3"/>
      <c r="Y1949" s="3"/>
      <c r="Z1949" s="3"/>
    </row>
    <row r="1950" ht="30.0" customHeight="1">
      <c r="A1950" s="5" t="s">
        <v>6232</v>
      </c>
      <c r="B1950" s="5" t="s">
        <v>6232</v>
      </c>
      <c r="C1950" s="5" t="s">
        <v>6233</v>
      </c>
      <c r="D1950" s="6"/>
      <c r="E1950" s="5">
        <v>1953902.0</v>
      </c>
      <c r="F1950" s="5">
        <v>1954108.0</v>
      </c>
      <c r="G1950" s="5"/>
      <c r="H1950" s="5" t="s">
        <v>52</v>
      </c>
      <c r="I1950" s="5"/>
      <c r="J1950" s="7" t="str">
        <f t="shared" si="424"/>
        <v>Chain et al. 2005. Infect Immun. 73:8353-61</v>
      </c>
      <c r="K1950" s="8" t="str">
        <f t="shared" si="425"/>
        <v>Brucella abortus 2308; accesion number NC_007618</v>
      </c>
      <c r="L1950" s="3"/>
      <c r="M1950" s="3"/>
      <c r="N1950" s="3"/>
      <c r="O1950" s="3"/>
      <c r="P1950" s="3"/>
      <c r="Q1950" s="3"/>
      <c r="R1950" s="3"/>
      <c r="S1950" s="3"/>
      <c r="T1950" s="3"/>
      <c r="U1950" s="3"/>
      <c r="V1950" s="3"/>
      <c r="W1950" s="3"/>
      <c r="X1950" s="3"/>
      <c r="Y1950" s="3"/>
      <c r="Z1950" s="3"/>
    </row>
    <row r="1951" ht="30.0" customHeight="1">
      <c r="A1951" s="5" t="s">
        <v>6234</v>
      </c>
      <c r="B1951" s="5" t="s">
        <v>6235</v>
      </c>
      <c r="C1951" s="5" t="s">
        <v>6236</v>
      </c>
      <c r="D1951" s="6"/>
      <c r="E1951" s="5">
        <v>1954111.0</v>
      </c>
      <c r="F1951" s="5">
        <v>1955034.0</v>
      </c>
      <c r="G1951" s="5"/>
      <c r="H1951" s="5" t="s">
        <v>6237</v>
      </c>
      <c r="I1951" s="5" t="s">
        <v>6238</v>
      </c>
      <c r="J1951" s="7" t="str">
        <f t="shared" si="424"/>
        <v>Chain et al. 2005. Infect Immun. 73:8353-61</v>
      </c>
      <c r="K1951" s="8" t="str">
        <f t="shared" si="425"/>
        <v>Brucella abortus 2308; accesion number NC_007618</v>
      </c>
      <c r="L1951" s="3"/>
      <c r="M1951" s="3"/>
      <c r="N1951" s="3"/>
      <c r="O1951" s="3"/>
      <c r="P1951" s="3"/>
      <c r="Q1951" s="3"/>
      <c r="R1951" s="3"/>
      <c r="S1951" s="3"/>
      <c r="T1951" s="3"/>
      <c r="U1951" s="3"/>
      <c r="V1951" s="3"/>
      <c r="W1951" s="3"/>
      <c r="X1951" s="3"/>
      <c r="Y1951" s="3"/>
      <c r="Z1951" s="3"/>
    </row>
    <row r="1952" ht="30.0" customHeight="1">
      <c r="A1952" s="5" t="s">
        <v>6239</v>
      </c>
      <c r="B1952" s="5" t="s">
        <v>6240</v>
      </c>
      <c r="C1952" s="5" t="s">
        <v>6241</v>
      </c>
      <c r="D1952" s="6"/>
      <c r="E1952" s="5">
        <v>1955173.0</v>
      </c>
      <c r="F1952" s="5">
        <v>1956126.0</v>
      </c>
      <c r="G1952" s="5"/>
      <c r="H1952" s="5" t="s">
        <v>6242</v>
      </c>
      <c r="I1952" s="5" t="s">
        <v>6243</v>
      </c>
      <c r="J1952" s="7" t="str">
        <f t="shared" si="424"/>
        <v>Chain et al. 2005. Infect Immun. 73:8353-61</v>
      </c>
      <c r="K1952" s="8" t="str">
        <f t="shared" si="425"/>
        <v>Brucella abortus 2308; accesion number NC_007618</v>
      </c>
      <c r="L1952" s="3"/>
      <c r="M1952" s="3"/>
      <c r="N1952" s="3"/>
      <c r="O1952" s="3"/>
      <c r="P1952" s="3"/>
      <c r="Q1952" s="3"/>
      <c r="R1952" s="3"/>
      <c r="S1952" s="3"/>
      <c r="T1952" s="3"/>
      <c r="U1952" s="3"/>
      <c r="V1952" s="3"/>
      <c r="W1952" s="3"/>
      <c r="X1952" s="3"/>
      <c r="Y1952" s="3"/>
      <c r="Z1952" s="3"/>
    </row>
    <row r="1953" ht="30.0" customHeight="1">
      <c r="A1953" s="5" t="s">
        <v>6244</v>
      </c>
      <c r="B1953" s="5" t="s">
        <v>6244</v>
      </c>
      <c r="C1953" s="5" t="s">
        <v>6245</v>
      </c>
      <c r="D1953" s="6"/>
      <c r="E1953" s="5">
        <v>1956348.0</v>
      </c>
      <c r="F1953" s="5">
        <v>1957559.0</v>
      </c>
      <c r="G1953" s="5"/>
      <c r="H1953" s="5" t="s">
        <v>6246</v>
      </c>
      <c r="I1953" s="5"/>
      <c r="J1953" s="7" t="str">
        <f t="shared" si="424"/>
        <v>Chain et al. 2005. Infect Immun. 73:8353-61</v>
      </c>
      <c r="K1953" s="8" t="str">
        <f t="shared" si="425"/>
        <v>Brucella abortus 2308; accesion number NC_007618</v>
      </c>
      <c r="L1953" s="3"/>
      <c r="M1953" s="3"/>
      <c r="N1953" s="3"/>
      <c r="O1953" s="3"/>
      <c r="P1953" s="3"/>
      <c r="Q1953" s="3"/>
      <c r="R1953" s="3"/>
      <c r="S1953" s="3"/>
      <c r="T1953" s="3"/>
      <c r="U1953" s="3"/>
      <c r="V1953" s="3"/>
      <c r="W1953" s="3"/>
      <c r="X1953" s="3"/>
      <c r="Y1953" s="3"/>
      <c r="Z1953" s="3"/>
    </row>
    <row r="1954" ht="30.0" customHeight="1">
      <c r="A1954" s="5" t="s">
        <v>6247</v>
      </c>
      <c r="B1954" s="5" t="s">
        <v>6247</v>
      </c>
      <c r="C1954" s="5" t="s">
        <v>6248</v>
      </c>
      <c r="D1954" s="6"/>
      <c r="E1954" s="5">
        <v>1957538.0</v>
      </c>
      <c r="F1954" s="5">
        <v>1957795.0</v>
      </c>
      <c r="G1954" s="5"/>
      <c r="H1954" s="5" t="s">
        <v>6249</v>
      </c>
      <c r="I1954" s="5"/>
      <c r="J1954" s="7" t="str">
        <f t="shared" si="424"/>
        <v>Chain et al. 2005. Infect Immun. 73:8353-61</v>
      </c>
      <c r="K1954" s="8" t="str">
        <f t="shared" si="425"/>
        <v>Brucella abortus 2308; accesion number NC_007618</v>
      </c>
      <c r="L1954" s="3"/>
      <c r="M1954" s="3"/>
      <c r="N1954" s="3"/>
      <c r="O1954" s="3"/>
      <c r="P1954" s="3"/>
      <c r="Q1954" s="3"/>
      <c r="R1954" s="3"/>
      <c r="S1954" s="3"/>
      <c r="T1954" s="3"/>
      <c r="U1954" s="3"/>
      <c r="V1954" s="3"/>
      <c r="W1954" s="3"/>
      <c r="X1954" s="3"/>
      <c r="Y1954" s="3"/>
      <c r="Z1954" s="3"/>
    </row>
    <row r="1955" ht="30.0" customHeight="1">
      <c r="A1955" s="5" t="s">
        <v>6250</v>
      </c>
      <c r="B1955" s="5" t="s">
        <v>6250</v>
      </c>
      <c r="C1955" s="5" t="s">
        <v>6251</v>
      </c>
      <c r="D1955" s="6"/>
      <c r="E1955" s="5">
        <v>1957813.0</v>
      </c>
      <c r="F1955" s="5">
        <v>1958985.0</v>
      </c>
      <c r="G1955" s="5" t="s">
        <v>35</v>
      </c>
      <c r="H1955" s="5" t="s">
        <v>6252</v>
      </c>
      <c r="I1955" s="5"/>
      <c r="J1955" s="7" t="str">
        <f t="shared" si="424"/>
        <v>Chain et al. 2005. Infect Immun. 73:8353-61</v>
      </c>
      <c r="K1955" s="8" t="str">
        <f t="shared" si="425"/>
        <v>Brucella abortus 2308; accesion number NC_007618</v>
      </c>
      <c r="L1955" s="3"/>
      <c r="M1955" s="3"/>
      <c r="N1955" s="3"/>
      <c r="O1955" s="3"/>
      <c r="P1955" s="3"/>
      <c r="Q1955" s="3"/>
      <c r="R1955" s="3"/>
      <c r="S1955" s="3"/>
      <c r="T1955" s="3"/>
      <c r="U1955" s="3"/>
      <c r="V1955" s="3"/>
      <c r="W1955" s="3"/>
      <c r="X1955" s="3"/>
      <c r="Y1955" s="3"/>
      <c r="Z1955" s="3"/>
    </row>
    <row r="1956" ht="30.0" customHeight="1">
      <c r="A1956" s="5" t="s">
        <v>6253</v>
      </c>
      <c r="B1956" s="5" t="s">
        <v>6253</v>
      </c>
      <c r="C1956" s="5" t="s">
        <v>6254</v>
      </c>
      <c r="D1956" s="6"/>
      <c r="E1956" s="5">
        <v>1958987.0</v>
      </c>
      <c r="F1956" s="5">
        <v>1960102.0</v>
      </c>
      <c r="G1956" s="5" t="s">
        <v>35</v>
      </c>
      <c r="H1956" s="5" t="s">
        <v>3081</v>
      </c>
      <c r="I1956" s="5"/>
      <c r="J1956" s="7" t="str">
        <f t="shared" si="424"/>
        <v>Chain et al. 2005. Infect Immun. 73:8353-61</v>
      </c>
      <c r="K1956" s="8" t="str">
        <f t="shared" si="425"/>
        <v>Brucella abortus 2308; accesion number NC_007618</v>
      </c>
      <c r="L1956" s="3"/>
      <c r="M1956" s="3"/>
      <c r="N1956" s="3"/>
      <c r="O1956" s="3"/>
      <c r="P1956" s="3"/>
      <c r="Q1956" s="3"/>
      <c r="R1956" s="3"/>
      <c r="S1956" s="3"/>
      <c r="T1956" s="3"/>
      <c r="U1956" s="3"/>
      <c r="V1956" s="3"/>
      <c r="W1956" s="3"/>
      <c r="X1956" s="3"/>
      <c r="Y1956" s="3"/>
      <c r="Z1956" s="3"/>
    </row>
    <row r="1957" ht="30.0" customHeight="1">
      <c r="A1957" s="5" t="s">
        <v>6255</v>
      </c>
      <c r="B1957" s="5" t="s">
        <v>6255</v>
      </c>
      <c r="C1957" s="5" t="s">
        <v>6256</v>
      </c>
      <c r="D1957" s="6"/>
      <c r="E1957" s="5">
        <v>1960397.0</v>
      </c>
      <c r="F1957" s="5">
        <v>1961560.0</v>
      </c>
      <c r="G1957" s="5"/>
      <c r="H1957" s="5" t="s">
        <v>6257</v>
      </c>
      <c r="I1957" s="5" t="s">
        <v>6258</v>
      </c>
      <c r="J1957" s="7" t="str">
        <f t="shared" si="424"/>
        <v>Chain et al. 2005. Infect Immun. 73:8353-61</v>
      </c>
      <c r="K1957" s="8" t="str">
        <f t="shared" si="425"/>
        <v>Brucella abortus 2308; accesion number NC_007618</v>
      </c>
      <c r="L1957" s="3"/>
      <c r="M1957" s="3"/>
      <c r="N1957" s="3"/>
      <c r="O1957" s="3"/>
      <c r="P1957" s="3"/>
      <c r="Q1957" s="3"/>
      <c r="R1957" s="3"/>
      <c r="S1957" s="3"/>
      <c r="T1957" s="3"/>
      <c r="U1957" s="3"/>
      <c r="V1957" s="3"/>
      <c r="W1957" s="3"/>
      <c r="X1957" s="3"/>
      <c r="Y1957" s="3"/>
      <c r="Z1957" s="3"/>
    </row>
    <row r="1958" ht="30.0" customHeight="1">
      <c r="A1958" s="5" t="s">
        <v>6259</v>
      </c>
      <c r="B1958" s="5" t="s">
        <v>6259</v>
      </c>
      <c r="C1958" s="5" t="s">
        <v>6260</v>
      </c>
      <c r="D1958" s="6"/>
      <c r="E1958" s="5">
        <v>1961759.0</v>
      </c>
      <c r="F1958" s="5">
        <v>1962523.0</v>
      </c>
      <c r="G1958" s="5" t="s">
        <v>35</v>
      </c>
      <c r="H1958" s="5" t="s">
        <v>6261</v>
      </c>
      <c r="I1958" s="5"/>
      <c r="J1958" s="7" t="str">
        <f t="shared" si="424"/>
        <v>Chain et al. 2005. Infect Immun. 73:8353-61</v>
      </c>
      <c r="K1958" s="8" t="str">
        <f t="shared" si="425"/>
        <v>Brucella abortus 2308; accesion number NC_007618</v>
      </c>
      <c r="L1958" s="3"/>
      <c r="M1958" s="3"/>
      <c r="N1958" s="3"/>
      <c r="O1958" s="3"/>
      <c r="P1958" s="3"/>
      <c r="Q1958" s="3"/>
      <c r="R1958" s="3"/>
      <c r="S1958" s="3"/>
      <c r="T1958" s="3"/>
      <c r="U1958" s="3"/>
      <c r="V1958" s="3"/>
      <c r="W1958" s="3"/>
      <c r="X1958" s="3"/>
      <c r="Y1958" s="3"/>
      <c r="Z1958" s="3"/>
    </row>
    <row r="1959" ht="30.0" customHeight="1">
      <c r="A1959" s="5" t="s">
        <v>6262</v>
      </c>
      <c r="B1959" s="5" t="s">
        <v>6262</v>
      </c>
      <c r="C1959" s="5" t="s">
        <v>6263</v>
      </c>
      <c r="D1959" s="6"/>
      <c r="E1959" s="5">
        <v>1962631.0</v>
      </c>
      <c r="F1959" s="5">
        <v>1963065.0</v>
      </c>
      <c r="G1959" s="5"/>
      <c r="H1959" s="5" t="s">
        <v>6264</v>
      </c>
      <c r="I1959" s="5"/>
      <c r="J1959" s="7" t="str">
        <f t="shared" si="424"/>
        <v>Chain et al. 2005. Infect Immun. 73:8353-61</v>
      </c>
      <c r="K1959" s="8" t="str">
        <f t="shared" si="425"/>
        <v>Brucella abortus 2308; accesion number NC_007618</v>
      </c>
      <c r="L1959" s="3"/>
      <c r="M1959" s="3"/>
      <c r="N1959" s="3"/>
      <c r="O1959" s="3"/>
      <c r="P1959" s="3"/>
      <c r="Q1959" s="3"/>
      <c r="R1959" s="3"/>
      <c r="S1959" s="3"/>
      <c r="T1959" s="3"/>
      <c r="U1959" s="3"/>
      <c r="V1959" s="3"/>
      <c r="W1959" s="3"/>
      <c r="X1959" s="3"/>
      <c r="Y1959" s="3"/>
      <c r="Z1959" s="3"/>
    </row>
    <row r="1960" ht="30.0" customHeight="1">
      <c r="A1960" s="5" t="s">
        <v>6265</v>
      </c>
      <c r="B1960" s="5" t="s">
        <v>6265</v>
      </c>
      <c r="C1960" s="5" t="s">
        <v>6266</v>
      </c>
      <c r="D1960" s="6"/>
      <c r="E1960" s="5">
        <v>1963215.0</v>
      </c>
      <c r="F1960" s="5">
        <v>1963559.0</v>
      </c>
      <c r="G1960" s="5"/>
      <c r="H1960" s="5" t="s">
        <v>6267</v>
      </c>
      <c r="I1960" s="5" t="s">
        <v>6268</v>
      </c>
      <c r="J1960" s="7" t="str">
        <f t="shared" si="424"/>
        <v>Chain et al. 2005. Infect Immun. 73:8353-61</v>
      </c>
      <c r="K1960" s="8" t="str">
        <f t="shared" si="425"/>
        <v>Brucella abortus 2308; accesion number NC_007618</v>
      </c>
      <c r="L1960" s="3"/>
      <c r="M1960" s="3"/>
      <c r="N1960" s="3"/>
      <c r="O1960" s="3"/>
      <c r="P1960" s="3"/>
      <c r="Q1960" s="3"/>
      <c r="R1960" s="3"/>
      <c r="S1960" s="3"/>
      <c r="T1960" s="3"/>
      <c r="U1960" s="3"/>
      <c r="V1960" s="3"/>
      <c r="W1960" s="3"/>
      <c r="X1960" s="3"/>
      <c r="Y1960" s="3"/>
      <c r="Z1960" s="3"/>
    </row>
    <row r="1961" ht="30.0" customHeight="1">
      <c r="A1961" s="5" t="s">
        <v>6269</v>
      </c>
      <c r="B1961" s="5" t="s">
        <v>6269</v>
      </c>
      <c r="C1961" s="5" t="s">
        <v>6270</v>
      </c>
      <c r="D1961" s="6"/>
      <c r="E1961" s="5">
        <v>1963629.0</v>
      </c>
      <c r="F1961" s="5">
        <v>1965263.0</v>
      </c>
      <c r="G1961" s="5" t="s">
        <v>35</v>
      </c>
      <c r="H1961" s="5" t="s">
        <v>6271</v>
      </c>
      <c r="I1961" s="5"/>
      <c r="J1961" s="7" t="str">
        <f t="shared" si="424"/>
        <v>Chain et al. 2005. Infect Immun. 73:8353-61</v>
      </c>
      <c r="K1961" s="8" t="str">
        <f t="shared" si="425"/>
        <v>Brucella abortus 2308; accesion number NC_007618</v>
      </c>
      <c r="L1961" s="3"/>
      <c r="M1961" s="3"/>
      <c r="N1961" s="3"/>
      <c r="O1961" s="3"/>
      <c r="P1961" s="3"/>
      <c r="Q1961" s="3"/>
      <c r="R1961" s="3"/>
      <c r="S1961" s="3"/>
      <c r="T1961" s="3"/>
      <c r="U1961" s="3"/>
      <c r="V1961" s="3"/>
      <c r="W1961" s="3"/>
      <c r="X1961" s="3"/>
      <c r="Y1961" s="3"/>
      <c r="Z1961" s="3"/>
    </row>
    <row r="1962" ht="30.0" customHeight="1">
      <c r="A1962" s="5" t="s">
        <v>6272</v>
      </c>
      <c r="B1962" s="5" t="s">
        <v>6272</v>
      </c>
      <c r="C1962" s="5" t="s">
        <v>6273</v>
      </c>
      <c r="D1962" s="6"/>
      <c r="E1962" s="5">
        <v>1965274.0</v>
      </c>
      <c r="F1962" s="5">
        <v>1966038.0</v>
      </c>
      <c r="G1962" s="5" t="s">
        <v>35</v>
      </c>
      <c r="H1962" s="5" t="s">
        <v>1514</v>
      </c>
      <c r="I1962" s="5" t="s">
        <v>1515</v>
      </c>
      <c r="J1962" s="7" t="str">
        <f t="shared" si="424"/>
        <v>Chain et al. 2005. Infect Immun. 73:8353-61</v>
      </c>
      <c r="K1962" s="8" t="str">
        <f t="shared" si="425"/>
        <v>Brucella abortus 2308; accesion number NC_007618</v>
      </c>
      <c r="L1962" s="3"/>
      <c r="M1962" s="3"/>
      <c r="N1962" s="3"/>
      <c r="O1962" s="3"/>
      <c r="P1962" s="3"/>
      <c r="Q1962" s="3"/>
      <c r="R1962" s="3"/>
      <c r="S1962" s="3"/>
      <c r="T1962" s="3"/>
      <c r="U1962" s="3"/>
      <c r="V1962" s="3"/>
      <c r="W1962" s="3"/>
      <c r="X1962" s="3"/>
      <c r="Y1962" s="3"/>
      <c r="Z1962" s="3"/>
    </row>
    <row r="1963" ht="30.0" customHeight="1">
      <c r="A1963" s="5" t="s">
        <v>6274</v>
      </c>
      <c r="B1963" s="5" t="s">
        <v>6274</v>
      </c>
      <c r="C1963" s="5" t="s">
        <v>6275</v>
      </c>
      <c r="D1963" s="6"/>
      <c r="E1963" s="5">
        <v>1966035.0</v>
      </c>
      <c r="F1963" s="5">
        <v>1967519.0</v>
      </c>
      <c r="G1963" s="5" t="s">
        <v>35</v>
      </c>
      <c r="H1963" s="5" t="s">
        <v>6276</v>
      </c>
      <c r="I1963" s="5"/>
      <c r="J1963" s="7" t="str">
        <f t="shared" si="424"/>
        <v>Chain et al. 2005. Infect Immun. 73:8353-61</v>
      </c>
      <c r="K1963" s="8" t="str">
        <f t="shared" si="425"/>
        <v>Brucella abortus 2308; accesion number NC_007618</v>
      </c>
      <c r="L1963" s="3"/>
      <c r="M1963" s="3"/>
      <c r="N1963" s="3"/>
      <c r="O1963" s="3"/>
      <c r="P1963" s="3"/>
      <c r="Q1963" s="3"/>
      <c r="R1963" s="3"/>
      <c r="S1963" s="3"/>
      <c r="T1963" s="3"/>
      <c r="U1963" s="3"/>
      <c r="V1963" s="3"/>
      <c r="W1963" s="3"/>
      <c r="X1963" s="3"/>
      <c r="Y1963" s="3"/>
      <c r="Z1963" s="3"/>
    </row>
    <row r="1964" ht="30.0" customHeight="1">
      <c r="A1964" s="5" t="s">
        <v>6277</v>
      </c>
      <c r="B1964" s="5" t="s">
        <v>6277</v>
      </c>
      <c r="C1964" s="5" t="s">
        <v>6278</v>
      </c>
      <c r="D1964" s="6"/>
      <c r="E1964" s="5">
        <v>1967532.0</v>
      </c>
      <c r="F1964" s="5">
        <v>1969052.0</v>
      </c>
      <c r="G1964" s="5" t="s">
        <v>35</v>
      </c>
      <c r="H1964" s="5" t="s">
        <v>6279</v>
      </c>
      <c r="I1964" s="5"/>
      <c r="J1964" s="7" t="str">
        <f t="shared" si="424"/>
        <v>Chain et al. 2005. Infect Immun. 73:8353-61</v>
      </c>
      <c r="K1964" s="8" t="str">
        <f t="shared" si="425"/>
        <v>Brucella abortus 2308; accesion number NC_007618</v>
      </c>
      <c r="L1964" s="3"/>
      <c r="M1964" s="3"/>
      <c r="N1964" s="3"/>
      <c r="O1964" s="3"/>
      <c r="P1964" s="3"/>
      <c r="Q1964" s="3"/>
      <c r="R1964" s="3"/>
      <c r="S1964" s="3"/>
      <c r="T1964" s="3"/>
      <c r="U1964" s="3"/>
      <c r="V1964" s="3"/>
      <c r="W1964" s="3"/>
      <c r="X1964" s="3"/>
      <c r="Y1964" s="3"/>
      <c r="Z1964" s="3"/>
    </row>
    <row r="1965" ht="30.0" customHeight="1">
      <c r="A1965" s="5" t="s">
        <v>6280</v>
      </c>
      <c r="B1965" s="5" t="s">
        <v>6280</v>
      </c>
      <c r="C1965" s="5" t="s">
        <v>6281</v>
      </c>
      <c r="D1965" s="6"/>
      <c r="E1965" s="5">
        <v>1969046.0</v>
      </c>
      <c r="F1965" s="5">
        <v>1969822.0</v>
      </c>
      <c r="G1965" s="5" t="s">
        <v>35</v>
      </c>
      <c r="H1965" s="5" t="s">
        <v>6282</v>
      </c>
      <c r="I1965" s="5"/>
      <c r="J1965" s="7" t="str">
        <f t="shared" si="424"/>
        <v>Chain et al. 2005. Infect Immun. 73:8353-61</v>
      </c>
      <c r="K1965" s="8" t="str">
        <f t="shared" si="425"/>
        <v>Brucella abortus 2308; accesion number NC_007618</v>
      </c>
      <c r="L1965" s="3"/>
      <c r="M1965" s="3"/>
      <c r="N1965" s="3"/>
      <c r="O1965" s="3"/>
      <c r="P1965" s="3"/>
      <c r="Q1965" s="3"/>
      <c r="R1965" s="3"/>
      <c r="S1965" s="3"/>
      <c r="T1965" s="3"/>
      <c r="U1965" s="3"/>
      <c r="V1965" s="3"/>
      <c r="W1965" s="3"/>
      <c r="X1965" s="3"/>
      <c r="Y1965" s="3"/>
      <c r="Z1965" s="3"/>
    </row>
    <row r="1966" ht="30.0" customHeight="1">
      <c r="A1966" s="5" t="s">
        <v>6283</v>
      </c>
      <c r="B1966" s="5" t="s">
        <v>6283</v>
      </c>
      <c r="C1966" s="5" t="s">
        <v>6284</v>
      </c>
      <c r="D1966" s="6" t="s">
        <v>417</v>
      </c>
      <c r="E1966" s="5">
        <v>1969824.0</v>
      </c>
      <c r="F1966" s="5">
        <v>1971426.0</v>
      </c>
      <c r="G1966" s="5" t="s">
        <v>35</v>
      </c>
      <c r="H1966" s="5"/>
      <c r="I1966" s="5" t="s">
        <v>6285</v>
      </c>
      <c r="J1966" s="11" t="str">
        <f>HYPERLINK("http://www.ncbi.nlm.nih.gov/nuccore/NC_004310.3","Brucella suis 1330 genome; accesion number NC_004310")</f>
        <v>Brucella suis 1330 genome; accesion number NC_004310</v>
      </c>
      <c r="K1966" s="11" t="str">
        <f>HYPERLINK("http://www.ncbi.nlm.nih.gov/nuccore/62288991","Brucella abortus 9-941 NC_006932")</f>
        <v>Brucella abortus 9-941 NC_006932</v>
      </c>
      <c r="L1966" s="3"/>
      <c r="M1966" s="3"/>
      <c r="N1966" s="3"/>
      <c r="O1966" s="3"/>
      <c r="P1966" s="3"/>
      <c r="Q1966" s="3"/>
      <c r="R1966" s="3"/>
      <c r="S1966" s="3"/>
      <c r="T1966" s="3"/>
      <c r="U1966" s="3"/>
      <c r="V1966" s="3"/>
      <c r="W1966" s="3"/>
      <c r="X1966" s="3"/>
      <c r="Y1966" s="3"/>
      <c r="Z1966" s="3"/>
    </row>
    <row r="1967" ht="30.0" customHeight="1">
      <c r="A1967" s="5" t="s">
        <v>6286</v>
      </c>
      <c r="B1967" s="5" t="s">
        <v>6286</v>
      </c>
      <c r="C1967" s="5" t="s">
        <v>6287</v>
      </c>
      <c r="D1967" s="6"/>
      <c r="E1967" s="5">
        <v>1971432.0</v>
      </c>
      <c r="F1967" s="5">
        <v>1972433.0</v>
      </c>
      <c r="G1967" s="5" t="s">
        <v>35</v>
      </c>
      <c r="H1967" s="5" t="s">
        <v>6288</v>
      </c>
      <c r="I1967" s="5"/>
      <c r="J1967" s="7" t="str">
        <f t="shared" ref="J1967:J2007" si="426">HYPERLINK("http://www.ncbi.nlm.nih.gov/pubmed/?term=16299333","Chain et al. 2005. Infect Immun. 73:8353-61")</f>
        <v>Chain et al. 2005. Infect Immun. 73:8353-61</v>
      </c>
      <c r="K1967" s="8" t="str">
        <f t="shared" ref="K1967:K2007" si="427">HYPERLINK("http://www.ncbi.nlm.nih.gov/nuccore/NC_007618","Brucella abortus 2308; accesion number NC_007618")</f>
        <v>Brucella abortus 2308; accesion number NC_007618</v>
      </c>
      <c r="L1967" s="3"/>
      <c r="M1967" s="3"/>
      <c r="N1967" s="3"/>
      <c r="O1967" s="3"/>
      <c r="P1967" s="3"/>
      <c r="Q1967" s="3"/>
      <c r="R1967" s="3"/>
      <c r="S1967" s="3"/>
      <c r="T1967" s="3"/>
      <c r="U1967" s="3"/>
      <c r="V1967" s="3"/>
      <c r="W1967" s="3"/>
      <c r="X1967" s="3"/>
      <c r="Y1967" s="3"/>
      <c r="Z1967" s="3"/>
    </row>
    <row r="1968" ht="30.0" customHeight="1">
      <c r="A1968" s="5" t="s">
        <v>6289</v>
      </c>
      <c r="B1968" s="5" t="s">
        <v>6289</v>
      </c>
      <c r="C1968" s="5" t="s">
        <v>6290</v>
      </c>
      <c r="D1968" s="6"/>
      <c r="E1968" s="5">
        <v>1972412.0</v>
      </c>
      <c r="F1968" s="5">
        <v>1973470.0</v>
      </c>
      <c r="G1968" s="5" t="s">
        <v>35</v>
      </c>
      <c r="H1968" s="5" t="s">
        <v>6291</v>
      </c>
      <c r="I1968" s="5"/>
      <c r="J1968" s="7" t="str">
        <f t="shared" si="426"/>
        <v>Chain et al. 2005. Infect Immun. 73:8353-61</v>
      </c>
      <c r="K1968" s="8" t="str">
        <f t="shared" si="427"/>
        <v>Brucella abortus 2308; accesion number NC_007618</v>
      </c>
      <c r="L1968" s="3"/>
      <c r="M1968" s="3"/>
      <c r="N1968" s="3"/>
      <c r="O1968" s="3"/>
      <c r="P1968" s="3"/>
      <c r="Q1968" s="3"/>
      <c r="R1968" s="3"/>
      <c r="S1968" s="3"/>
      <c r="T1968" s="3"/>
      <c r="U1968" s="3"/>
      <c r="V1968" s="3"/>
      <c r="W1968" s="3"/>
      <c r="X1968" s="3"/>
      <c r="Y1968" s="3"/>
      <c r="Z1968" s="3"/>
    </row>
    <row r="1969" ht="30.0" customHeight="1">
      <c r="A1969" s="5" t="s">
        <v>6292</v>
      </c>
      <c r="B1969" s="5" t="s">
        <v>6292</v>
      </c>
      <c r="C1969" s="5" t="s">
        <v>6293</v>
      </c>
      <c r="D1969" s="6"/>
      <c r="E1969" s="5">
        <v>1973721.0</v>
      </c>
      <c r="F1969" s="5">
        <v>1974890.0</v>
      </c>
      <c r="G1969" s="5"/>
      <c r="H1969" s="5" t="s">
        <v>52</v>
      </c>
      <c r="I1969" s="5"/>
      <c r="J1969" s="7" t="str">
        <f t="shared" si="426"/>
        <v>Chain et al. 2005. Infect Immun. 73:8353-61</v>
      </c>
      <c r="K1969" s="8" t="str">
        <f t="shared" si="427"/>
        <v>Brucella abortus 2308; accesion number NC_007618</v>
      </c>
      <c r="L1969" s="3"/>
      <c r="M1969" s="3"/>
      <c r="N1969" s="3"/>
      <c r="O1969" s="3"/>
      <c r="P1969" s="3"/>
      <c r="Q1969" s="3"/>
      <c r="R1969" s="3"/>
      <c r="S1969" s="3"/>
      <c r="T1969" s="3"/>
      <c r="U1969" s="3"/>
      <c r="V1969" s="3"/>
      <c r="W1969" s="3"/>
      <c r="X1969" s="3"/>
      <c r="Y1969" s="3"/>
      <c r="Z1969" s="3"/>
    </row>
    <row r="1970" ht="30.0" customHeight="1">
      <c r="A1970" s="5" t="s">
        <v>6294</v>
      </c>
      <c r="B1970" s="5" t="s">
        <v>6294</v>
      </c>
      <c r="C1970" s="5" t="s">
        <v>6295</v>
      </c>
      <c r="D1970" s="6"/>
      <c r="E1970" s="5">
        <v>1974924.0</v>
      </c>
      <c r="F1970" s="5">
        <v>1975946.0</v>
      </c>
      <c r="G1970" s="5" t="s">
        <v>35</v>
      </c>
      <c r="H1970" s="5" t="s">
        <v>6296</v>
      </c>
      <c r="I1970" s="5"/>
      <c r="J1970" s="7" t="str">
        <f t="shared" si="426"/>
        <v>Chain et al. 2005. Infect Immun. 73:8353-61</v>
      </c>
      <c r="K1970" s="8" t="str">
        <f t="shared" si="427"/>
        <v>Brucella abortus 2308; accesion number NC_007618</v>
      </c>
      <c r="L1970" s="3"/>
      <c r="M1970" s="3"/>
      <c r="N1970" s="3"/>
      <c r="O1970" s="3"/>
      <c r="P1970" s="3"/>
      <c r="Q1970" s="3"/>
      <c r="R1970" s="3"/>
      <c r="S1970" s="3"/>
      <c r="T1970" s="3"/>
      <c r="U1970" s="3"/>
      <c r="V1970" s="3"/>
      <c r="W1970" s="3"/>
      <c r="X1970" s="3"/>
      <c r="Y1970" s="3"/>
      <c r="Z1970" s="3"/>
    </row>
    <row r="1971" ht="30.0" customHeight="1">
      <c r="A1971" s="5" t="s">
        <v>6297</v>
      </c>
      <c r="B1971" s="5" t="s">
        <v>6297</v>
      </c>
      <c r="C1971" s="5" t="s">
        <v>6298</v>
      </c>
      <c r="D1971" s="6"/>
      <c r="E1971" s="5">
        <v>1975943.0</v>
      </c>
      <c r="F1971" s="5">
        <v>1976152.0</v>
      </c>
      <c r="G1971" s="5" t="s">
        <v>35</v>
      </c>
      <c r="H1971" s="5" t="s">
        <v>52</v>
      </c>
      <c r="I1971" s="5"/>
      <c r="J1971" s="7" t="str">
        <f t="shared" si="426"/>
        <v>Chain et al. 2005. Infect Immun. 73:8353-61</v>
      </c>
      <c r="K1971" s="8" t="str">
        <f t="shared" si="427"/>
        <v>Brucella abortus 2308; accesion number NC_007618</v>
      </c>
      <c r="L1971" s="3"/>
      <c r="M1971" s="3"/>
      <c r="N1971" s="3"/>
      <c r="O1971" s="3"/>
      <c r="P1971" s="3"/>
      <c r="Q1971" s="3"/>
      <c r="R1971" s="3"/>
      <c r="S1971" s="3"/>
      <c r="T1971" s="3"/>
      <c r="U1971" s="3"/>
      <c r="V1971" s="3"/>
      <c r="W1971" s="3"/>
      <c r="X1971" s="3"/>
      <c r="Y1971" s="3"/>
      <c r="Z1971" s="3"/>
    </row>
    <row r="1972" ht="30.0" customHeight="1">
      <c r="A1972" s="5" t="s">
        <v>6299</v>
      </c>
      <c r="B1972" s="5" t="s">
        <v>6299</v>
      </c>
      <c r="C1972" s="5" t="s">
        <v>6300</v>
      </c>
      <c r="D1972" s="6"/>
      <c r="E1972" s="5">
        <v>1976215.0</v>
      </c>
      <c r="F1972" s="5">
        <v>1977180.0</v>
      </c>
      <c r="G1972" s="5"/>
      <c r="H1972" s="5" t="s">
        <v>683</v>
      </c>
      <c r="I1972" s="5"/>
      <c r="J1972" s="7" t="str">
        <f t="shared" si="426"/>
        <v>Chain et al. 2005. Infect Immun. 73:8353-61</v>
      </c>
      <c r="K1972" s="8" t="str">
        <f t="shared" si="427"/>
        <v>Brucella abortus 2308; accesion number NC_007618</v>
      </c>
      <c r="L1972" s="3"/>
      <c r="M1972" s="3"/>
      <c r="N1972" s="3"/>
      <c r="O1972" s="3"/>
      <c r="P1972" s="3"/>
      <c r="Q1972" s="3"/>
      <c r="R1972" s="3"/>
      <c r="S1972" s="3"/>
      <c r="T1972" s="3"/>
      <c r="U1972" s="3"/>
      <c r="V1972" s="3"/>
      <c r="W1972" s="3"/>
      <c r="X1972" s="3"/>
      <c r="Y1972" s="3"/>
      <c r="Z1972" s="3"/>
    </row>
    <row r="1973" ht="30.0" customHeight="1">
      <c r="A1973" s="5" t="s">
        <v>6301</v>
      </c>
      <c r="B1973" s="5" t="s">
        <v>6301</v>
      </c>
      <c r="C1973" s="5" t="s">
        <v>6302</v>
      </c>
      <c r="D1973" s="6"/>
      <c r="E1973" s="5">
        <v>1977384.0</v>
      </c>
      <c r="F1973" s="5">
        <v>1977644.0</v>
      </c>
      <c r="G1973" s="5" t="s">
        <v>35</v>
      </c>
      <c r="H1973" s="5" t="s">
        <v>52</v>
      </c>
      <c r="I1973" s="5"/>
      <c r="J1973" s="7" t="str">
        <f t="shared" si="426"/>
        <v>Chain et al. 2005. Infect Immun. 73:8353-61</v>
      </c>
      <c r="K1973" s="8" t="str">
        <f t="shared" si="427"/>
        <v>Brucella abortus 2308; accesion number NC_007618</v>
      </c>
      <c r="L1973" s="3"/>
      <c r="M1973" s="3"/>
      <c r="N1973" s="3"/>
      <c r="O1973" s="3"/>
      <c r="P1973" s="3"/>
      <c r="Q1973" s="3"/>
      <c r="R1973" s="3"/>
      <c r="S1973" s="3"/>
      <c r="T1973" s="3"/>
      <c r="U1973" s="3"/>
      <c r="V1973" s="3"/>
      <c r="W1973" s="3"/>
      <c r="X1973" s="3"/>
      <c r="Y1973" s="3"/>
      <c r="Z1973" s="3"/>
    </row>
    <row r="1974" ht="30.0" customHeight="1">
      <c r="A1974" s="5" t="s">
        <v>6303</v>
      </c>
      <c r="B1974" s="5" t="s">
        <v>6303</v>
      </c>
      <c r="C1974" s="5" t="s">
        <v>6304</v>
      </c>
      <c r="D1974" s="6"/>
      <c r="E1974" s="5">
        <v>1977824.0</v>
      </c>
      <c r="F1974" s="5">
        <v>1978708.0</v>
      </c>
      <c r="G1974" s="5"/>
      <c r="H1974" s="5" t="s">
        <v>42</v>
      </c>
      <c r="I1974" s="5"/>
      <c r="J1974" s="7" t="str">
        <f t="shared" si="426"/>
        <v>Chain et al. 2005. Infect Immun. 73:8353-61</v>
      </c>
      <c r="K1974" s="8" t="str">
        <f t="shared" si="427"/>
        <v>Brucella abortus 2308; accesion number NC_007618</v>
      </c>
      <c r="L1974" s="3"/>
      <c r="M1974" s="3"/>
      <c r="N1974" s="3"/>
      <c r="O1974" s="3"/>
      <c r="P1974" s="3"/>
      <c r="Q1974" s="3"/>
      <c r="R1974" s="3"/>
      <c r="S1974" s="3"/>
      <c r="T1974" s="3"/>
      <c r="U1974" s="3"/>
      <c r="V1974" s="3"/>
      <c r="W1974" s="3"/>
      <c r="X1974" s="3"/>
      <c r="Y1974" s="3"/>
      <c r="Z1974" s="3"/>
    </row>
    <row r="1975" ht="30.0" customHeight="1">
      <c r="A1975" s="5" t="s">
        <v>6305</v>
      </c>
      <c r="B1975" s="5" t="s">
        <v>6305</v>
      </c>
      <c r="C1975" s="5" t="s">
        <v>6306</v>
      </c>
      <c r="D1975" s="6"/>
      <c r="E1975" s="5">
        <v>1978705.0</v>
      </c>
      <c r="F1975" s="5">
        <v>1979499.0</v>
      </c>
      <c r="G1975" s="5"/>
      <c r="H1975" s="5" t="s">
        <v>2606</v>
      </c>
      <c r="I1975" s="5"/>
      <c r="J1975" s="7" t="str">
        <f t="shared" si="426"/>
        <v>Chain et al. 2005. Infect Immun. 73:8353-61</v>
      </c>
      <c r="K1975" s="8" t="str">
        <f t="shared" si="427"/>
        <v>Brucella abortus 2308; accesion number NC_007618</v>
      </c>
      <c r="L1975" s="3"/>
      <c r="M1975" s="3"/>
      <c r="N1975" s="3"/>
      <c r="O1975" s="3"/>
      <c r="P1975" s="3"/>
      <c r="Q1975" s="3"/>
      <c r="R1975" s="3"/>
      <c r="S1975" s="3"/>
      <c r="T1975" s="3"/>
      <c r="U1975" s="3"/>
      <c r="V1975" s="3"/>
      <c r="W1975" s="3"/>
      <c r="X1975" s="3"/>
      <c r="Y1975" s="3"/>
      <c r="Z1975" s="3"/>
    </row>
    <row r="1976" ht="30.0" customHeight="1">
      <c r="A1976" s="5" t="s">
        <v>6307</v>
      </c>
      <c r="B1976" s="5" t="s">
        <v>6308</v>
      </c>
      <c r="C1976" s="5" t="s">
        <v>6309</v>
      </c>
      <c r="D1976" s="6"/>
      <c r="E1976" s="5">
        <v>1979661.0</v>
      </c>
      <c r="F1976" s="5">
        <v>1980704.0</v>
      </c>
      <c r="G1976" s="5"/>
      <c r="H1976" s="5" t="s">
        <v>6310</v>
      </c>
      <c r="I1976" s="5" t="s">
        <v>6311</v>
      </c>
      <c r="J1976" s="7" t="str">
        <f t="shared" si="426"/>
        <v>Chain et al. 2005. Infect Immun. 73:8353-61</v>
      </c>
      <c r="K1976" s="8" t="str">
        <f t="shared" si="427"/>
        <v>Brucella abortus 2308; accesion number NC_007618</v>
      </c>
      <c r="L1976" s="3"/>
      <c r="M1976" s="3"/>
      <c r="N1976" s="3"/>
      <c r="O1976" s="3"/>
      <c r="P1976" s="3"/>
      <c r="Q1976" s="3"/>
      <c r="R1976" s="3"/>
      <c r="S1976" s="3"/>
      <c r="T1976" s="3"/>
      <c r="U1976" s="3"/>
      <c r="V1976" s="3"/>
      <c r="W1976" s="3"/>
      <c r="X1976" s="3"/>
      <c r="Y1976" s="3"/>
      <c r="Z1976" s="3"/>
    </row>
    <row r="1977" ht="30.0" customHeight="1">
      <c r="A1977" s="5" t="s">
        <v>6312</v>
      </c>
      <c r="B1977" s="5" t="s">
        <v>6313</v>
      </c>
      <c r="C1977" s="5" t="s">
        <v>6314</v>
      </c>
      <c r="D1977" s="6"/>
      <c r="E1977" s="5">
        <v>1980798.0</v>
      </c>
      <c r="F1977" s="5">
        <v>1981679.0</v>
      </c>
      <c r="G1977" s="5" t="s">
        <v>35</v>
      </c>
      <c r="H1977" s="5" t="s">
        <v>6315</v>
      </c>
      <c r="I1977" s="5"/>
      <c r="J1977" s="7" t="str">
        <f t="shared" si="426"/>
        <v>Chain et al. 2005. Infect Immun. 73:8353-61</v>
      </c>
      <c r="K1977" s="8" t="str">
        <f t="shared" si="427"/>
        <v>Brucella abortus 2308; accesion number NC_007618</v>
      </c>
      <c r="L1977" s="3"/>
      <c r="M1977" s="3"/>
      <c r="N1977" s="3"/>
      <c r="O1977" s="3"/>
      <c r="P1977" s="3"/>
      <c r="Q1977" s="3"/>
      <c r="R1977" s="3"/>
      <c r="S1977" s="3"/>
      <c r="T1977" s="3"/>
      <c r="U1977" s="3"/>
      <c r="V1977" s="3"/>
      <c r="W1977" s="3"/>
      <c r="X1977" s="3"/>
      <c r="Y1977" s="3"/>
      <c r="Z1977" s="3"/>
    </row>
    <row r="1978" ht="30.0" customHeight="1">
      <c r="A1978" s="5" t="s">
        <v>6316</v>
      </c>
      <c r="B1978" s="5" t="s">
        <v>6317</v>
      </c>
      <c r="C1978" s="5" t="s">
        <v>6318</v>
      </c>
      <c r="D1978" s="6"/>
      <c r="E1978" s="5">
        <v>1981723.0</v>
      </c>
      <c r="F1978" s="5">
        <v>1982520.0</v>
      </c>
      <c r="G1978" s="5" t="s">
        <v>35</v>
      </c>
      <c r="H1978" s="5" t="s">
        <v>2471</v>
      </c>
      <c r="I1978" s="5"/>
      <c r="J1978" s="7" t="str">
        <f t="shared" si="426"/>
        <v>Chain et al. 2005. Infect Immun. 73:8353-61</v>
      </c>
      <c r="K1978" s="8" t="str">
        <f t="shared" si="427"/>
        <v>Brucella abortus 2308; accesion number NC_007618</v>
      </c>
      <c r="L1978" s="3"/>
      <c r="M1978" s="3"/>
      <c r="N1978" s="3"/>
      <c r="O1978" s="3"/>
      <c r="P1978" s="3"/>
      <c r="Q1978" s="3"/>
      <c r="R1978" s="3"/>
      <c r="S1978" s="3"/>
      <c r="T1978" s="3"/>
      <c r="U1978" s="3"/>
      <c r="V1978" s="3"/>
      <c r="W1978" s="3"/>
      <c r="X1978" s="3"/>
      <c r="Y1978" s="3"/>
      <c r="Z1978" s="3"/>
    </row>
    <row r="1979" ht="30.0" customHeight="1">
      <c r="A1979" s="5" t="s">
        <v>6319</v>
      </c>
      <c r="B1979" s="5" t="s">
        <v>6320</v>
      </c>
      <c r="C1979" s="5" t="s">
        <v>6321</v>
      </c>
      <c r="D1979" s="6"/>
      <c r="E1979" s="5">
        <v>1982573.0</v>
      </c>
      <c r="F1979" s="5">
        <v>1983214.0</v>
      </c>
      <c r="G1979" s="5" t="s">
        <v>35</v>
      </c>
      <c r="H1979" s="5" t="s">
        <v>6322</v>
      </c>
      <c r="I1979" s="5" t="s">
        <v>6323</v>
      </c>
      <c r="J1979" s="7" t="str">
        <f t="shared" si="426"/>
        <v>Chain et al. 2005. Infect Immun. 73:8353-61</v>
      </c>
      <c r="K1979" s="8" t="str">
        <f t="shared" si="427"/>
        <v>Brucella abortus 2308; accesion number NC_007618</v>
      </c>
      <c r="L1979" s="3"/>
      <c r="M1979" s="3"/>
      <c r="N1979" s="3"/>
      <c r="O1979" s="3"/>
      <c r="P1979" s="3"/>
      <c r="Q1979" s="3"/>
      <c r="R1979" s="3"/>
      <c r="S1979" s="3"/>
      <c r="T1979" s="3"/>
      <c r="U1979" s="3"/>
      <c r="V1979" s="3"/>
      <c r="W1979" s="3"/>
      <c r="X1979" s="3"/>
      <c r="Y1979" s="3"/>
      <c r="Z1979" s="3"/>
    </row>
    <row r="1980" ht="30.0" customHeight="1">
      <c r="A1980" s="5" t="s">
        <v>6324</v>
      </c>
      <c r="B1980" s="5" t="s">
        <v>6325</v>
      </c>
      <c r="C1980" s="5" t="s">
        <v>6326</v>
      </c>
      <c r="D1980" s="6"/>
      <c r="E1980" s="5">
        <v>1983211.0</v>
      </c>
      <c r="F1980" s="5">
        <v>1985121.0</v>
      </c>
      <c r="G1980" s="5" t="s">
        <v>35</v>
      </c>
      <c r="H1980" s="5" t="s">
        <v>6327</v>
      </c>
      <c r="I1980" s="5" t="s">
        <v>6328</v>
      </c>
      <c r="J1980" s="7" t="str">
        <f t="shared" si="426"/>
        <v>Chain et al. 2005. Infect Immun. 73:8353-61</v>
      </c>
      <c r="K1980" s="8" t="str">
        <f t="shared" si="427"/>
        <v>Brucella abortus 2308; accesion number NC_007618</v>
      </c>
      <c r="L1980" s="3"/>
      <c r="M1980" s="3"/>
      <c r="N1980" s="3"/>
      <c r="O1980" s="3"/>
      <c r="P1980" s="3"/>
      <c r="Q1980" s="3"/>
      <c r="R1980" s="3"/>
      <c r="S1980" s="3"/>
      <c r="T1980" s="3"/>
      <c r="U1980" s="3"/>
      <c r="V1980" s="3"/>
      <c r="W1980" s="3"/>
      <c r="X1980" s="3"/>
      <c r="Y1980" s="3"/>
      <c r="Z1980" s="3"/>
    </row>
    <row r="1981" ht="30.0" customHeight="1">
      <c r="A1981" s="5" t="s">
        <v>6329</v>
      </c>
      <c r="B1981" s="5" t="s">
        <v>6330</v>
      </c>
      <c r="C1981" s="5" t="s">
        <v>6331</v>
      </c>
      <c r="D1981" s="6"/>
      <c r="E1981" s="5">
        <v>1985348.0</v>
      </c>
      <c r="F1981" s="5">
        <v>1986676.0</v>
      </c>
      <c r="G1981" s="5" t="s">
        <v>35</v>
      </c>
      <c r="H1981" s="5" t="s">
        <v>6332</v>
      </c>
      <c r="I1981" s="5" t="s">
        <v>6333</v>
      </c>
      <c r="J1981" s="7" t="str">
        <f t="shared" si="426"/>
        <v>Chain et al. 2005. Infect Immun. 73:8353-61</v>
      </c>
      <c r="K1981" s="8" t="str">
        <f t="shared" si="427"/>
        <v>Brucella abortus 2308; accesion number NC_007618</v>
      </c>
      <c r="L1981" s="3"/>
      <c r="M1981" s="3"/>
      <c r="N1981" s="3"/>
      <c r="O1981" s="3"/>
      <c r="P1981" s="3"/>
      <c r="Q1981" s="3"/>
      <c r="R1981" s="3"/>
      <c r="S1981" s="3"/>
      <c r="T1981" s="3"/>
      <c r="U1981" s="3"/>
      <c r="V1981" s="3"/>
      <c r="W1981" s="3"/>
      <c r="X1981" s="3"/>
      <c r="Y1981" s="3"/>
      <c r="Z1981" s="3"/>
    </row>
    <row r="1982" ht="30.0" customHeight="1">
      <c r="A1982" s="5" t="s">
        <v>6334</v>
      </c>
      <c r="B1982" s="5" t="s">
        <v>6334</v>
      </c>
      <c r="C1982" s="5" t="s">
        <v>6335</v>
      </c>
      <c r="D1982" s="6"/>
      <c r="E1982" s="5">
        <v>1986791.0</v>
      </c>
      <c r="F1982" s="5">
        <v>1988791.0</v>
      </c>
      <c r="G1982" s="5"/>
      <c r="H1982" s="5" t="s">
        <v>6336</v>
      </c>
      <c r="I1982" s="5"/>
      <c r="J1982" s="7" t="str">
        <f t="shared" si="426"/>
        <v>Chain et al. 2005. Infect Immun. 73:8353-61</v>
      </c>
      <c r="K1982" s="8" t="str">
        <f t="shared" si="427"/>
        <v>Brucella abortus 2308; accesion number NC_007618</v>
      </c>
      <c r="L1982" s="3"/>
      <c r="M1982" s="3"/>
      <c r="N1982" s="3"/>
      <c r="O1982" s="3"/>
      <c r="P1982" s="3"/>
      <c r="Q1982" s="3"/>
      <c r="R1982" s="3"/>
      <c r="S1982" s="3"/>
      <c r="T1982" s="3"/>
      <c r="U1982" s="3"/>
      <c r="V1982" s="3"/>
      <c r="W1982" s="3"/>
      <c r="X1982" s="3"/>
      <c r="Y1982" s="3"/>
      <c r="Z1982" s="3"/>
    </row>
    <row r="1983" ht="30.0" customHeight="1">
      <c r="A1983" s="5" t="s">
        <v>6337</v>
      </c>
      <c r="B1983" s="5" t="s">
        <v>6338</v>
      </c>
      <c r="C1983" s="5" t="s">
        <v>6339</v>
      </c>
      <c r="D1983" s="6"/>
      <c r="E1983" s="5">
        <v>1988876.0</v>
      </c>
      <c r="F1983" s="5">
        <v>1990141.0</v>
      </c>
      <c r="G1983" s="5" t="s">
        <v>35</v>
      </c>
      <c r="H1983" s="5" t="s">
        <v>6340</v>
      </c>
      <c r="I1983" s="5" t="s">
        <v>6341</v>
      </c>
      <c r="J1983" s="7" t="str">
        <f t="shared" si="426"/>
        <v>Chain et al. 2005. Infect Immun. 73:8353-61</v>
      </c>
      <c r="K1983" s="8" t="str">
        <f t="shared" si="427"/>
        <v>Brucella abortus 2308; accesion number NC_007618</v>
      </c>
      <c r="L1983" s="3"/>
      <c r="M1983" s="3"/>
      <c r="N1983" s="3"/>
      <c r="O1983" s="3"/>
      <c r="P1983" s="3"/>
      <c r="Q1983" s="3"/>
      <c r="R1983" s="3"/>
      <c r="S1983" s="3"/>
      <c r="T1983" s="3"/>
      <c r="U1983" s="3"/>
      <c r="V1983" s="3"/>
      <c r="W1983" s="3"/>
      <c r="X1983" s="3"/>
      <c r="Y1983" s="3"/>
      <c r="Z1983" s="3"/>
    </row>
    <row r="1984" ht="30.0" customHeight="1">
      <c r="A1984" s="5" t="s">
        <v>6342</v>
      </c>
      <c r="B1984" s="5" t="s">
        <v>6342</v>
      </c>
      <c r="C1984" s="5" t="s">
        <v>6343</v>
      </c>
      <c r="D1984" s="6"/>
      <c r="E1984" s="5">
        <v>1990523.0</v>
      </c>
      <c r="F1984" s="5">
        <v>1991059.0</v>
      </c>
      <c r="G1984" s="5" t="s">
        <v>35</v>
      </c>
      <c r="H1984" s="5" t="s">
        <v>6344</v>
      </c>
      <c r="I1984" s="5"/>
      <c r="J1984" s="7" t="str">
        <f t="shared" si="426"/>
        <v>Chain et al. 2005. Infect Immun. 73:8353-61</v>
      </c>
      <c r="K1984" s="8" t="str">
        <f t="shared" si="427"/>
        <v>Brucella abortus 2308; accesion number NC_007618</v>
      </c>
      <c r="L1984" s="3"/>
      <c r="M1984" s="3"/>
      <c r="N1984" s="3"/>
      <c r="O1984" s="3"/>
      <c r="P1984" s="3"/>
      <c r="Q1984" s="3"/>
      <c r="R1984" s="3"/>
      <c r="S1984" s="3"/>
      <c r="T1984" s="3"/>
      <c r="U1984" s="3"/>
      <c r="V1984" s="3"/>
      <c r="W1984" s="3"/>
      <c r="X1984" s="3"/>
      <c r="Y1984" s="3"/>
      <c r="Z1984" s="3"/>
    </row>
    <row r="1985" ht="30.0" customHeight="1">
      <c r="A1985" s="5" t="s">
        <v>6345</v>
      </c>
      <c r="B1985" s="5" t="s">
        <v>6346</v>
      </c>
      <c r="C1985" s="5" t="s">
        <v>6347</v>
      </c>
      <c r="D1985" s="6"/>
      <c r="E1985" s="5">
        <v>1991056.0</v>
      </c>
      <c r="F1985" s="5">
        <v>1992081.0</v>
      </c>
      <c r="G1985" s="5" t="s">
        <v>35</v>
      </c>
      <c r="H1985" s="5" t="s">
        <v>6348</v>
      </c>
      <c r="I1985" s="5" t="s">
        <v>6349</v>
      </c>
      <c r="J1985" s="7" t="str">
        <f t="shared" si="426"/>
        <v>Chain et al. 2005. Infect Immun. 73:8353-61</v>
      </c>
      <c r="K1985" s="8" t="str">
        <f t="shared" si="427"/>
        <v>Brucella abortus 2308; accesion number NC_007618</v>
      </c>
      <c r="L1985" s="3"/>
      <c r="M1985" s="3"/>
      <c r="N1985" s="3"/>
      <c r="O1985" s="3"/>
      <c r="P1985" s="3"/>
      <c r="Q1985" s="3"/>
      <c r="R1985" s="3"/>
      <c r="S1985" s="3"/>
      <c r="T1985" s="3"/>
      <c r="U1985" s="3"/>
      <c r="V1985" s="3"/>
      <c r="W1985" s="3"/>
      <c r="X1985" s="3"/>
      <c r="Y1985" s="3"/>
      <c r="Z1985" s="3"/>
    </row>
    <row r="1986" ht="30.0" customHeight="1">
      <c r="A1986" s="5" t="s">
        <v>6350</v>
      </c>
      <c r="B1986" s="5" t="s">
        <v>6350</v>
      </c>
      <c r="C1986" s="5" t="s">
        <v>6351</v>
      </c>
      <c r="D1986" s="6"/>
      <c r="E1986" s="5">
        <v>1992534.0</v>
      </c>
      <c r="F1986" s="5">
        <v>1993373.0</v>
      </c>
      <c r="G1986" s="5"/>
      <c r="H1986" s="5" t="s">
        <v>6352</v>
      </c>
      <c r="I1986" s="5"/>
      <c r="J1986" s="7" t="str">
        <f t="shared" si="426"/>
        <v>Chain et al. 2005. Infect Immun. 73:8353-61</v>
      </c>
      <c r="K1986" s="8" t="str">
        <f t="shared" si="427"/>
        <v>Brucella abortus 2308; accesion number NC_007618</v>
      </c>
      <c r="L1986" s="3"/>
      <c r="M1986" s="3"/>
      <c r="N1986" s="3"/>
      <c r="O1986" s="3"/>
      <c r="P1986" s="3"/>
      <c r="Q1986" s="3"/>
      <c r="R1986" s="3"/>
      <c r="S1986" s="3"/>
      <c r="T1986" s="3"/>
      <c r="U1986" s="3"/>
      <c r="V1986" s="3"/>
      <c r="W1986" s="3"/>
      <c r="X1986" s="3"/>
      <c r="Y1986" s="3"/>
      <c r="Z1986" s="3"/>
    </row>
    <row r="1987" ht="30.0" customHeight="1">
      <c r="A1987" s="5" t="s">
        <v>6353</v>
      </c>
      <c r="B1987" s="5" t="s">
        <v>6354</v>
      </c>
      <c r="C1987" s="5" t="s">
        <v>6355</v>
      </c>
      <c r="D1987" s="6"/>
      <c r="E1987" s="5">
        <v>1993370.0</v>
      </c>
      <c r="F1987" s="5">
        <v>1993969.0</v>
      </c>
      <c r="G1987" s="5"/>
      <c r="H1987" s="5" t="s">
        <v>6356</v>
      </c>
      <c r="I1987" s="5" t="s">
        <v>861</v>
      </c>
      <c r="J1987" s="7" t="str">
        <f t="shared" si="426"/>
        <v>Chain et al. 2005. Infect Immun. 73:8353-61</v>
      </c>
      <c r="K1987" s="8" t="str">
        <f t="shared" si="427"/>
        <v>Brucella abortus 2308; accesion number NC_007618</v>
      </c>
      <c r="L1987" s="3"/>
      <c r="M1987" s="3"/>
      <c r="N1987" s="3"/>
      <c r="O1987" s="3"/>
      <c r="P1987" s="3"/>
      <c r="Q1987" s="3"/>
      <c r="R1987" s="3"/>
      <c r="S1987" s="3"/>
      <c r="T1987" s="3"/>
      <c r="U1987" s="3"/>
      <c r="V1987" s="3"/>
      <c r="W1987" s="3"/>
      <c r="X1987" s="3"/>
      <c r="Y1987" s="3"/>
      <c r="Z1987" s="3"/>
    </row>
    <row r="1988" ht="30.0" customHeight="1">
      <c r="A1988" s="5" t="s">
        <v>6357</v>
      </c>
      <c r="B1988" s="5" t="s">
        <v>6358</v>
      </c>
      <c r="C1988" s="5" t="s">
        <v>6359</v>
      </c>
      <c r="D1988" s="6"/>
      <c r="E1988" s="5">
        <v>1993977.0</v>
      </c>
      <c r="F1988" s="5">
        <v>1994831.0</v>
      </c>
      <c r="G1988" s="5"/>
      <c r="H1988" s="5" t="s">
        <v>6360</v>
      </c>
      <c r="I1988" s="5" t="s">
        <v>6361</v>
      </c>
      <c r="J1988" s="7" t="str">
        <f t="shared" si="426"/>
        <v>Chain et al. 2005. Infect Immun. 73:8353-61</v>
      </c>
      <c r="K1988" s="8" t="str">
        <f t="shared" si="427"/>
        <v>Brucella abortus 2308; accesion number NC_007618</v>
      </c>
      <c r="L1988" s="3"/>
      <c r="M1988" s="3"/>
      <c r="N1988" s="3"/>
      <c r="O1988" s="3"/>
      <c r="P1988" s="3"/>
      <c r="Q1988" s="3"/>
      <c r="R1988" s="3"/>
      <c r="S1988" s="3"/>
      <c r="T1988" s="3"/>
      <c r="U1988" s="3"/>
      <c r="V1988" s="3"/>
      <c r="W1988" s="3"/>
      <c r="X1988" s="3"/>
      <c r="Y1988" s="3"/>
      <c r="Z1988" s="3"/>
    </row>
    <row r="1989" ht="30.0" customHeight="1">
      <c r="A1989" s="5" t="s">
        <v>6362</v>
      </c>
      <c r="B1989" s="5" t="s">
        <v>6363</v>
      </c>
      <c r="C1989" s="5" t="s">
        <v>6364</v>
      </c>
      <c r="D1989" s="6"/>
      <c r="E1989" s="5">
        <v>1994828.0</v>
      </c>
      <c r="F1989" s="5">
        <v>1995430.0</v>
      </c>
      <c r="G1989" s="5"/>
      <c r="H1989" s="5" t="s">
        <v>6365</v>
      </c>
      <c r="I1989" s="5" t="s">
        <v>6366</v>
      </c>
      <c r="J1989" s="7" t="str">
        <f t="shared" si="426"/>
        <v>Chain et al. 2005. Infect Immun. 73:8353-61</v>
      </c>
      <c r="K1989" s="8" t="str">
        <f t="shared" si="427"/>
        <v>Brucella abortus 2308; accesion number NC_007618</v>
      </c>
      <c r="L1989" s="3"/>
      <c r="M1989" s="3"/>
      <c r="N1989" s="3"/>
      <c r="O1989" s="3"/>
      <c r="P1989" s="3"/>
      <c r="Q1989" s="3"/>
      <c r="R1989" s="3"/>
      <c r="S1989" s="3"/>
      <c r="T1989" s="3"/>
      <c r="U1989" s="3"/>
      <c r="V1989" s="3"/>
      <c r="W1989" s="3"/>
      <c r="X1989" s="3"/>
      <c r="Y1989" s="3"/>
      <c r="Z1989" s="3"/>
    </row>
    <row r="1990" ht="30.0" customHeight="1">
      <c r="A1990" s="5" t="s">
        <v>6367</v>
      </c>
      <c r="B1990" s="5" t="s">
        <v>6368</v>
      </c>
      <c r="C1990" s="5" t="s">
        <v>6369</v>
      </c>
      <c r="D1990" s="6"/>
      <c r="E1990" s="5">
        <v>1995472.0</v>
      </c>
      <c r="F1990" s="5">
        <v>1996176.0</v>
      </c>
      <c r="G1990" s="5"/>
      <c r="H1990" s="5" t="s">
        <v>6370</v>
      </c>
      <c r="I1990" s="5" t="s">
        <v>6371</v>
      </c>
      <c r="J1990" s="7" t="str">
        <f t="shared" si="426"/>
        <v>Chain et al. 2005. Infect Immun. 73:8353-61</v>
      </c>
      <c r="K1990" s="8" t="str">
        <f t="shared" si="427"/>
        <v>Brucella abortus 2308; accesion number NC_007618</v>
      </c>
      <c r="L1990" s="3"/>
      <c r="M1990" s="3"/>
      <c r="N1990" s="3"/>
      <c r="O1990" s="3"/>
      <c r="P1990" s="3"/>
      <c r="Q1990" s="3"/>
      <c r="R1990" s="3"/>
      <c r="S1990" s="3"/>
      <c r="T1990" s="3"/>
      <c r="U1990" s="3"/>
      <c r="V1990" s="3"/>
      <c r="W1990" s="3"/>
      <c r="X1990" s="3"/>
      <c r="Y1990" s="3"/>
      <c r="Z1990" s="3"/>
    </row>
    <row r="1991" ht="30.0" customHeight="1">
      <c r="A1991" s="5" t="s">
        <v>6372</v>
      </c>
      <c r="B1991" s="5" t="s">
        <v>6373</v>
      </c>
      <c r="C1991" s="5" t="s">
        <v>6374</v>
      </c>
      <c r="D1991" s="6"/>
      <c r="E1991" s="5">
        <v>1996234.0</v>
      </c>
      <c r="F1991" s="5">
        <v>1996725.0</v>
      </c>
      <c r="G1991" s="5" t="s">
        <v>35</v>
      </c>
      <c r="H1991" s="5" t="s">
        <v>6375</v>
      </c>
      <c r="I1991" s="5" t="s">
        <v>6376</v>
      </c>
      <c r="J1991" s="7" t="str">
        <f t="shared" si="426"/>
        <v>Chain et al. 2005. Infect Immun. 73:8353-61</v>
      </c>
      <c r="K1991" s="8" t="str">
        <f t="shared" si="427"/>
        <v>Brucella abortus 2308; accesion number NC_007618</v>
      </c>
      <c r="L1991" s="3"/>
      <c r="M1991" s="3"/>
      <c r="N1991" s="3"/>
      <c r="O1991" s="3"/>
      <c r="P1991" s="3"/>
      <c r="Q1991" s="3"/>
      <c r="R1991" s="3"/>
      <c r="S1991" s="3"/>
      <c r="T1991" s="3"/>
      <c r="U1991" s="3"/>
      <c r="V1991" s="3"/>
      <c r="W1991" s="3"/>
      <c r="X1991" s="3"/>
      <c r="Y1991" s="3"/>
      <c r="Z1991" s="3"/>
    </row>
    <row r="1992" ht="30.0" customHeight="1">
      <c r="A1992" s="5" t="s">
        <v>6377</v>
      </c>
      <c r="B1992" s="5" t="s">
        <v>6378</v>
      </c>
      <c r="C1992" s="5" t="s">
        <v>6379</v>
      </c>
      <c r="D1992" s="6"/>
      <c r="E1992" s="5">
        <v>1996845.0</v>
      </c>
      <c r="F1992" s="5">
        <v>1997342.0</v>
      </c>
      <c r="G1992" s="5" t="s">
        <v>35</v>
      </c>
      <c r="H1992" s="5" t="s">
        <v>6380</v>
      </c>
      <c r="I1992" s="5" t="s">
        <v>6381</v>
      </c>
      <c r="J1992" s="7" t="str">
        <f t="shared" si="426"/>
        <v>Chain et al. 2005. Infect Immun. 73:8353-61</v>
      </c>
      <c r="K1992" s="8" t="str">
        <f t="shared" si="427"/>
        <v>Brucella abortus 2308; accesion number NC_007618</v>
      </c>
      <c r="L1992" s="3"/>
      <c r="M1992" s="3"/>
      <c r="N1992" s="3"/>
      <c r="O1992" s="3"/>
      <c r="P1992" s="3"/>
      <c r="Q1992" s="3"/>
      <c r="R1992" s="3"/>
      <c r="S1992" s="3"/>
      <c r="T1992" s="3"/>
      <c r="U1992" s="3"/>
      <c r="V1992" s="3"/>
      <c r="W1992" s="3"/>
      <c r="X1992" s="3"/>
      <c r="Y1992" s="3"/>
      <c r="Z1992" s="3"/>
    </row>
    <row r="1993" ht="30.0" customHeight="1">
      <c r="A1993" s="5" t="s">
        <v>6382</v>
      </c>
      <c r="B1993" s="5" t="s">
        <v>6382</v>
      </c>
      <c r="C1993" s="5" t="s">
        <v>6383</v>
      </c>
      <c r="D1993" s="6"/>
      <c r="E1993" s="5">
        <v>1997547.0</v>
      </c>
      <c r="F1993" s="5">
        <v>1998254.0</v>
      </c>
      <c r="G1993" s="5"/>
      <c r="H1993" s="5" t="s">
        <v>6384</v>
      </c>
      <c r="I1993" s="5" t="s">
        <v>4192</v>
      </c>
      <c r="J1993" s="7" t="str">
        <f t="shared" si="426"/>
        <v>Chain et al. 2005. Infect Immun. 73:8353-61</v>
      </c>
      <c r="K1993" s="8" t="str">
        <f t="shared" si="427"/>
        <v>Brucella abortus 2308; accesion number NC_007618</v>
      </c>
      <c r="L1993" s="3"/>
      <c r="M1993" s="3"/>
      <c r="N1993" s="3"/>
      <c r="O1993" s="3"/>
      <c r="P1993" s="3"/>
      <c r="Q1993" s="3"/>
      <c r="R1993" s="3"/>
      <c r="S1993" s="3"/>
      <c r="T1993" s="3"/>
      <c r="U1993" s="3"/>
      <c r="V1993" s="3"/>
      <c r="W1993" s="3"/>
      <c r="X1993" s="3"/>
      <c r="Y1993" s="3"/>
      <c r="Z1993" s="3"/>
    </row>
    <row r="1994" ht="30.0" customHeight="1">
      <c r="A1994" s="5" t="s">
        <v>6385</v>
      </c>
      <c r="B1994" s="5" t="s">
        <v>6385</v>
      </c>
      <c r="C1994" s="5" t="s">
        <v>6386</v>
      </c>
      <c r="D1994" s="6"/>
      <c r="E1994" s="5">
        <v>1998318.0</v>
      </c>
      <c r="F1994" s="5">
        <v>1999427.0</v>
      </c>
      <c r="G1994" s="5"/>
      <c r="H1994" s="5" t="s">
        <v>6387</v>
      </c>
      <c r="I1994" s="5"/>
      <c r="J1994" s="7" t="str">
        <f t="shared" si="426"/>
        <v>Chain et al. 2005. Infect Immun. 73:8353-61</v>
      </c>
      <c r="K1994" s="8" t="str">
        <f t="shared" si="427"/>
        <v>Brucella abortus 2308; accesion number NC_007618</v>
      </c>
      <c r="L1994" s="3"/>
      <c r="M1994" s="3"/>
      <c r="N1994" s="3"/>
      <c r="O1994" s="3"/>
      <c r="P1994" s="3"/>
      <c r="Q1994" s="3"/>
      <c r="R1994" s="3"/>
      <c r="S1994" s="3"/>
      <c r="T1994" s="3"/>
      <c r="U1994" s="3"/>
      <c r="V1994" s="3"/>
      <c r="W1994" s="3"/>
      <c r="X1994" s="3"/>
      <c r="Y1994" s="3"/>
      <c r="Z1994" s="3"/>
    </row>
    <row r="1995" ht="30.0" customHeight="1">
      <c r="A1995" s="5" t="s">
        <v>6388</v>
      </c>
      <c r="B1995" s="5" t="s">
        <v>473</v>
      </c>
      <c r="C1995" s="5" t="s">
        <v>6389</v>
      </c>
      <c r="D1995" s="6"/>
      <c r="E1995" s="5">
        <v>1999433.0</v>
      </c>
      <c r="F1995" s="5">
        <v>2000035.0</v>
      </c>
      <c r="G1995" s="5"/>
      <c r="H1995" s="5" t="s">
        <v>475</v>
      </c>
      <c r="I1995" s="5"/>
      <c r="J1995" s="7" t="str">
        <f t="shared" si="426"/>
        <v>Chain et al. 2005. Infect Immun. 73:8353-61</v>
      </c>
      <c r="K1995" s="8" t="str">
        <f t="shared" si="427"/>
        <v>Brucella abortus 2308; accesion number NC_007618</v>
      </c>
      <c r="L1995" s="3"/>
      <c r="M1995" s="3"/>
      <c r="N1995" s="3"/>
      <c r="O1995" s="3"/>
      <c r="P1995" s="3"/>
      <c r="Q1995" s="3"/>
      <c r="R1995" s="3"/>
      <c r="S1995" s="3"/>
      <c r="T1995" s="3"/>
      <c r="U1995" s="3"/>
      <c r="V1995" s="3"/>
      <c r="W1995" s="3"/>
      <c r="X1995" s="3"/>
      <c r="Y1995" s="3"/>
      <c r="Z1995" s="3"/>
    </row>
    <row r="1996" ht="30.0" customHeight="1">
      <c r="A1996" s="5" t="s">
        <v>6390</v>
      </c>
      <c r="B1996" s="5" t="s">
        <v>6390</v>
      </c>
      <c r="C1996" s="5" t="s">
        <v>6391</v>
      </c>
      <c r="D1996" s="6"/>
      <c r="E1996" s="5">
        <v>2000032.0</v>
      </c>
      <c r="F1996" s="5">
        <v>2000412.0</v>
      </c>
      <c r="G1996" s="5"/>
      <c r="H1996" s="5" t="s">
        <v>1054</v>
      </c>
      <c r="I1996" s="5"/>
      <c r="J1996" s="7" t="str">
        <f t="shared" si="426"/>
        <v>Chain et al. 2005. Infect Immun. 73:8353-61</v>
      </c>
      <c r="K1996" s="8" t="str">
        <f t="shared" si="427"/>
        <v>Brucella abortus 2308; accesion number NC_007618</v>
      </c>
      <c r="L1996" s="3"/>
      <c r="M1996" s="3"/>
      <c r="N1996" s="3"/>
      <c r="O1996" s="3"/>
      <c r="P1996" s="3"/>
      <c r="Q1996" s="3"/>
      <c r="R1996" s="3"/>
      <c r="S1996" s="3"/>
      <c r="T1996" s="3"/>
      <c r="U1996" s="3"/>
      <c r="V1996" s="3"/>
      <c r="W1996" s="3"/>
      <c r="X1996" s="3"/>
      <c r="Y1996" s="3"/>
      <c r="Z1996" s="3"/>
    </row>
    <row r="1997" ht="30.0" customHeight="1">
      <c r="A1997" s="5" t="s">
        <v>6392</v>
      </c>
      <c r="B1997" s="5" t="s">
        <v>6392</v>
      </c>
      <c r="C1997" s="5" t="s">
        <v>6393</v>
      </c>
      <c r="D1997" s="6"/>
      <c r="E1997" s="5">
        <v>2000421.0</v>
      </c>
      <c r="F1997" s="5">
        <v>2001350.0</v>
      </c>
      <c r="G1997" s="5" t="s">
        <v>35</v>
      </c>
      <c r="H1997" s="5" t="s">
        <v>6394</v>
      </c>
      <c r="I1997" s="5"/>
      <c r="J1997" s="7" t="str">
        <f t="shared" si="426"/>
        <v>Chain et al. 2005. Infect Immun. 73:8353-61</v>
      </c>
      <c r="K1997" s="8" t="str">
        <f t="shared" si="427"/>
        <v>Brucella abortus 2308; accesion number NC_007618</v>
      </c>
      <c r="L1997" s="3"/>
      <c r="M1997" s="3"/>
      <c r="N1997" s="3"/>
      <c r="O1997" s="3"/>
      <c r="P1997" s="3"/>
      <c r="Q1997" s="3"/>
      <c r="R1997" s="3"/>
      <c r="S1997" s="3"/>
      <c r="T1997" s="3"/>
      <c r="U1997" s="3"/>
      <c r="V1997" s="3"/>
      <c r="W1997" s="3"/>
      <c r="X1997" s="3"/>
      <c r="Y1997" s="3"/>
      <c r="Z1997" s="3"/>
    </row>
    <row r="1998" ht="30.0" customHeight="1">
      <c r="A1998" s="5" t="s">
        <v>6395</v>
      </c>
      <c r="B1998" s="5" t="s">
        <v>6396</v>
      </c>
      <c r="C1998" s="5" t="s">
        <v>6397</v>
      </c>
      <c r="D1998" s="6"/>
      <c r="E1998" s="5">
        <v>2001587.0</v>
      </c>
      <c r="F1998" s="5">
        <v>2002891.0</v>
      </c>
      <c r="G1998" s="5" t="s">
        <v>35</v>
      </c>
      <c r="H1998" s="5" t="s">
        <v>6398</v>
      </c>
      <c r="I1998" s="5" t="s">
        <v>6399</v>
      </c>
      <c r="J1998" s="7" t="str">
        <f t="shared" si="426"/>
        <v>Chain et al. 2005. Infect Immun. 73:8353-61</v>
      </c>
      <c r="K1998" s="8" t="str">
        <f t="shared" si="427"/>
        <v>Brucella abortus 2308; accesion number NC_007618</v>
      </c>
      <c r="L1998" s="3"/>
      <c r="M1998" s="3"/>
      <c r="N1998" s="3"/>
      <c r="O1998" s="3"/>
      <c r="P1998" s="3"/>
      <c r="Q1998" s="3"/>
      <c r="R1998" s="3"/>
      <c r="S1998" s="3"/>
      <c r="T1998" s="3"/>
      <c r="U1998" s="3"/>
      <c r="V1998" s="3"/>
      <c r="W1998" s="3"/>
      <c r="X1998" s="3"/>
      <c r="Y1998" s="3"/>
      <c r="Z1998" s="3"/>
    </row>
    <row r="1999" ht="30.0" customHeight="1">
      <c r="A1999" s="5" t="s">
        <v>6400</v>
      </c>
      <c r="B1999" s="5" t="s">
        <v>6401</v>
      </c>
      <c r="C1999" s="5" t="s">
        <v>6402</v>
      </c>
      <c r="D1999" s="6"/>
      <c r="E1999" s="5">
        <v>2002965.0</v>
      </c>
      <c r="F1999" s="5">
        <v>2003519.0</v>
      </c>
      <c r="G1999" s="5" t="s">
        <v>35</v>
      </c>
      <c r="H1999" s="5" t="s">
        <v>6403</v>
      </c>
      <c r="I1999" s="5" t="s">
        <v>6404</v>
      </c>
      <c r="J1999" s="7" t="str">
        <f t="shared" si="426"/>
        <v>Chain et al. 2005. Infect Immun. 73:8353-61</v>
      </c>
      <c r="K1999" s="8" t="str">
        <f t="shared" si="427"/>
        <v>Brucella abortus 2308; accesion number NC_007618</v>
      </c>
      <c r="L1999" s="3"/>
      <c r="M1999" s="3"/>
      <c r="N1999" s="3"/>
      <c r="O1999" s="3"/>
      <c r="P1999" s="3"/>
      <c r="Q1999" s="3"/>
      <c r="R1999" s="3"/>
      <c r="S1999" s="3"/>
      <c r="T1999" s="3"/>
      <c r="U1999" s="3"/>
      <c r="V1999" s="3"/>
      <c r="W1999" s="3"/>
      <c r="X1999" s="3"/>
      <c r="Y1999" s="3"/>
      <c r="Z1999" s="3"/>
    </row>
    <row r="2000" ht="30.0" customHeight="1">
      <c r="A2000" s="5" t="s">
        <v>6405</v>
      </c>
      <c r="B2000" s="5" t="s">
        <v>6406</v>
      </c>
      <c r="C2000" s="5" t="s">
        <v>6407</v>
      </c>
      <c r="D2000" s="6"/>
      <c r="E2000" s="5">
        <v>2003816.0</v>
      </c>
      <c r="F2000" s="5">
        <v>2004424.0</v>
      </c>
      <c r="G2000" s="5"/>
      <c r="H2000" s="5" t="s">
        <v>6408</v>
      </c>
      <c r="I2000" s="5" t="s">
        <v>6409</v>
      </c>
      <c r="J2000" s="7" t="str">
        <f t="shared" si="426"/>
        <v>Chain et al. 2005. Infect Immun. 73:8353-61</v>
      </c>
      <c r="K2000" s="8" t="str">
        <f t="shared" si="427"/>
        <v>Brucella abortus 2308; accesion number NC_007618</v>
      </c>
      <c r="L2000" s="3"/>
      <c r="M2000" s="3"/>
      <c r="N2000" s="3"/>
      <c r="O2000" s="3"/>
      <c r="P2000" s="3"/>
      <c r="Q2000" s="3"/>
      <c r="R2000" s="3"/>
      <c r="S2000" s="3"/>
      <c r="T2000" s="3"/>
      <c r="U2000" s="3"/>
      <c r="V2000" s="3"/>
      <c r="W2000" s="3"/>
      <c r="X2000" s="3"/>
      <c r="Y2000" s="3"/>
      <c r="Z2000" s="3"/>
    </row>
    <row r="2001" ht="30.0" customHeight="1">
      <c r="A2001" s="5" t="s">
        <v>6410</v>
      </c>
      <c r="B2001" s="5" t="s">
        <v>6410</v>
      </c>
      <c r="C2001" s="5" t="s">
        <v>6411</v>
      </c>
      <c r="D2001" s="6"/>
      <c r="E2001" s="5">
        <v>2004534.0</v>
      </c>
      <c r="F2001" s="5">
        <v>2005043.0</v>
      </c>
      <c r="G2001" s="5"/>
      <c r="H2001" s="5" t="s">
        <v>52</v>
      </c>
      <c r="I2001" s="5"/>
      <c r="J2001" s="7" t="str">
        <f t="shared" si="426"/>
        <v>Chain et al. 2005. Infect Immun. 73:8353-61</v>
      </c>
      <c r="K2001" s="8" t="str">
        <f t="shared" si="427"/>
        <v>Brucella abortus 2308; accesion number NC_007618</v>
      </c>
      <c r="L2001" s="3"/>
      <c r="M2001" s="3"/>
      <c r="N2001" s="3"/>
      <c r="O2001" s="3"/>
      <c r="P2001" s="3"/>
      <c r="Q2001" s="3"/>
      <c r="R2001" s="3"/>
      <c r="S2001" s="3"/>
      <c r="T2001" s="3"/>
      <c r="U2001" s="3"/>
      <c r="V2001" s="3"/>
      <c r="W2001" s="3"/>
      <c r="X2001" s="3"/>
      <c r="Y2001" s="3"/>
      <c r="Z2001" s="3"/>
    </row>
    <row r="2002" ht="30.0" customHeight="1">
      <c r="A2002" s="5" t="s">
        <v>6412</v>
      </c>
      <c r="B2002" s="5" t="s">
        <v>6413</v>
      </c>
      <c r="C2002" s="5" t="s">
        <v>6414</v>
      </c>
      <c r="D2002" s="6"/>
      <c r="E2002" s="5">
        <v>2005046.0</v>
      </c>
      <c r="F2002" s="5">
        <v>2005696.0</v>
      </c>
      <c r="G2002" s="5"/>
      <c r="H2002" s="5" t="s">
        <v>6415</v>
      </c>
      <c r="I2002" s="5" t="s">
        <v>6416</v>
      </c>
      <c r="J2002" s="7" t="str">
        <f t="shared" si="426"/>
        <v>Chain et al. 2005. Infect Immun. 73:8353-61</v>
      </c>
      <c r="K2002" s="8" t="str">
        <f t="shared" si="427"/>
        <v>Brucella abortus 2308; accesion number NC_007618</v>
      </c>
      <c r="L2002" s="3"/>
      <c r="M2002" s="3"/>
      <c r="N2002" s="3"/>
      <c r="O2002" s="3"/>
      <c r="P2002" s="3"/>
      <c r="Q2002" s="3"/>
      <c r="R2002" s="3"/>
      <c r="S2002" s="3"/>
      <c r="T2002" s="3"/>
      <c r="U2002" s="3"/>
      <c r="V2002" s="3"/>
      <c r="W2002" s="3"/>
      <c r="X2002" s="3"/>
      <c r="Y2002" s="3"/>
      <c r="Z2002" s="3"/>
    </row>
    <row r="2003" ht="30.0" customHeight="1">
      <c r="A2003" s="5" t="s">
        <v>6417</v>
      </c>
      <c r="B2003" s="5" t="s">
        <v>6417</v>
      </c>
      <c r="C2003" s="5" t="s">
        <v>6418</v>
      </c>
      <c r="D2003" s="6"/>
      <c r="E2003" s="5">
        <v>2005701.0</v>
      </c>
      <c r="F2003" s="5">
        <v>2006432.0</v>
      </c>
      <c r="G2003" s="5"/>
      <c r="H2003" s="5" t="s">
        <v>6419</v>
      </c>
      <c r="I2003" s="5" t="s">
        <v>6420</v>
      </c>
      <c r="J2003" s="7" t="str">
        <f t="shared" si="426"/>
        <v>Chain et al. 2005. Infect Immun. 73:8353-61</v>
      </c>
      <c r="K2003" s="8" t="str">
        <f t="shared" si="427"/>
        <v>Brucella abortus 2308; accesion number NC_007618</v>
      </c>
      <c r="L2003" s="3"/>
      <c r="M2003" s="3"/>
      <c r="N2003" s="3"/>
      <c r="O2003" s="3"/>
      <c r="P2003" s="3"/>
      <c r="Q2003" s="3"/>
      <c r="R2003" s="3"/>
      <c r="S2003" s="3"/>
      <c r="T2003" s="3"/>
      <c r="U2003" s="3"/>
      <c r="V2003" s="3"/>
      <c r="W2003" s="3"/>
      <c r="X2003" s="3"/>
      <c r="Y2003" s="3"/>
      <c r="Z2003" s="3"/>
    </row>
    <row r="2004" ht="30.0" customHeight="1">
      <c r="A2004" s="5" t="s">
        <v>6421</v>
      </c>
      <c r="B2004" s="5" t="s">
        <v>6422</v>
      </c>
      <c r="C2004" s="5" t="s">
        <v>6423</v>
      </c>
      <c r="D2004" s="6"/>
      <c r="E2004" s="5">
        <v>2006429.0</v>
      </c>
      <c r="F2004" s="5">
        <v>2007214.0</v>
      </c>
      <c r="G2004" s="5"/>
      <c r="H2004" s="5" t="s">
        <v>6424</v>
      </c>
      <c r="I2004" s="5" t="s">
        <v>6425</v>
      </c>
      <c r="J2004" s="7" t="str">
        <f t="shared" si="426"/>
        <v>Chain et al. 2005. Infect Immun. 73:8353-61</v>
      </c>
      <c r="K2004" s="8" t="str">
        <f t="shared" si="427"/>
        <v>Brucella abortus 2308; accesion number NC_007618</v>
      </c>
      <c r="L2004" s="3"/>
      <c r="M2004" s="3"/>
      <c r="N2004" s="3"/>
      <c r="O2004" s="3"/>
      <c r="P2004" s="3"/>
      <c r="Q2004" s="3"/>
      <c r="R2004" s="3"/>
      <c r="S2004" s="3"/>
      <c r="T2004" s="3"/>
      <c r="U2004" s="3"/>
      <c r="V2004" s="3"/>
      <c r="W2004" s="3"/>
      <c r="X2004" s="3"/>
      <c r="Y2004" s="3"/>
      <c r="Z2004" s="3"/>
    </row>
    <row r="2005" ht="30.0" customHeight="1">
      <c r="A2005" s="5" t="s">
        <v>6426</v>
      </c>
      <c r="B2005" s="5" t="s">
        <v>6427</v>
      </c>
      <c r="C2005" s="5" t="s">
        <v>6428</v>
      </c>
      <c r="D2005" s="6"/>
      <c r="E2005" s="5">
        <v>2007350.0</v>
      </c>
      <c r="F2005" s="5">
        <v>2007673.0</v>
      </c>
      <c r="G2005" s="5"/>
      <c r="H2005" s="5" t="s">
        <v>6429</v>
      </c>
      <c r="I2005" s="5" t="s">
        <v>6430</v>
      </c>
      <c r="J2005" s="7" t="str">
        <f t="shared" si="426"/>
        <v>Chain et al. 2005. Infect Immun. 73:8353-61</v>
      </c>
      <c r="K2005" s="8" t="str">
        <f t="shared" si="427"/>
        <v>Brucella abortus 2308; accesion number NC_007618</v>
      </c>
      <c r="L2005" s="3"/>
      <c r="M2005" s="3"/>
      <c r="N2005" s="3"/>
      <c r="O2005" s="3"/>
      <c r="P2005" s="3"/>
      <c r="Q2005" s="3"/>
      <c r="R2005" s="3"/>
      <c r="S2005" s="3"/>
      <c r="T2005" s="3"/>
      <c r="U2005" s="3"/>
      <c r="V2005" s="3"/>
      <c r="W2005" s="3"/>
      <c r="X2005" s="3"/>
      <c r="Y2005" s="3"/>
      <c r="Z2005" s="3"/>
    </row>
    <row r="2006" ht="30.0" customHeight="1">
      <c r="A2006" s="5" t="s">
        <v>6431</v>
      </c>
      <c r="B2006" s="5" t="s">
        <v>6432</v>
      </c>
      <c r="C2006" s="5" t="s">
        <v>6433</v>
      </c>
      <c r="D2006" s="6"/>
      <c r="E2006" s="5">
        <v>2007688.0</v>
      </c>
      <c r="F2006" s="5">
        <v>2008656.0</v>
      </c>
      <c r="G2006" s="5"/>
      <c r="H2006" s="5" t="s">
        <v>6434</v>
      </c>
      <c r="I2006" s="5" t="s">
        <v>6435</v>
      </c>
      <c r="J2006" s="7" t="str">
        <f t="shared" si="426"/>
        <v>Chain et al. 2005. Infect Immun. 73:8353-61</v>
      </c>
      <c r="K2006" s="8" t="str">
        <f t="shared" si="427"/>
        <v>Brucella abortus 2308; accesion number NC_007618</v>
      </c>
      <c r="L2006" s="3"/>
      <c r="M2006" s="3"/>
      <c r="N2006" s="3"/>
      <c r="O2006" s="3"/>
      <c r="P2006" s="3"/>
      <c r="Q2006" s="3"/>
      <c r="R2006" s="3"/>
      <c r="S2006" s="3"/>
      <c r="T2006" s="3"/>
      <c r="U2006" s="3"/>
      <c r="V2006" s="3"/>
      <c r="W2006" s="3"/>
      <c r="X2006" s="3"/>
      <c r="Y2006" s="3"/>
      <c r="Z2006" s="3"/>
    </row>
    <row r="2007" ht="30.0" customHeight="1">
      <c r="A2007" s="5" t="s">
        <v>6436</v>
      </c>
      <c r="B2007" s="5" t="s">
        <v>6436</v>
      </c>
      <c r="C2007" s="5" t="s">
        <v>6437</v>
      </c>
      <c r="D2007" s="6"/>
      <c r="E2007" s="5">
        <v>2008719.0</v>
      </c>
      <c r="F2007" s="5">
        <v>2009156.0</v>
      </c>
      <c r="G2007" s="5" t="s">
        <v>35</v>
      </c>
      <c r="H2007" s="5" t="s">
        <v>4745</v>
      </c>
      <c r="I2007" s="5"/>
      <c r="J2007" s="7" t="str">
        <f t="shared" si="426"/>
        <v>Chain et al. 2005. Infect Immun. 73:8353-61</v>
      </c>
      <c r="K2007" s="8" t="str">
        <f t="shared" si="427"/>
        <v>Brucella abortus 2308; accesion number NC_007618</v>
      </c>
      <c r="L2007" s="3"/>
      <c r="M2007" s="3"/>
      <c r="N2007" s="3"/>
      <c r="O2007" s="3"/>
      <c r="P2007" s="3"/>
      <c r="Q2007" s="3"/>
      <c r="R2007" s="3"/>
      <c r="S2007" s="3"/>
      <c r="T2007" s="3"/>
      <c r="U2007" s="3"/>
      <c r="V2007" s="3"/>
      <c r="W2007" s="3"/>
      <c r="X2007" s="3"/>
      <c r="Y2007" s="3"/>
      <c r="Z2007" s="3"/>
    </row>
    <row r="2008" ht="30.0" customHeight="1">
      <c r="A2008" s="5" t="s">
        <v>6438</v>
      </c>
      <c r="B2008" s="5" t="s">
        <v>6439</v>
      </c>
      <c r="C2008" s="5" t="s">
        <v>6440</v>
      </c>
      <c r="D2008" s="6" t="s">
        <v>59</v>
      </c>
      <c r="E2008" s="5">
        <v>2009267.0</v>
      </c>
      <c r="F2008" s="5">
        <v>2010877.0</v>
      </c>
      <c r="G2008" s="5" t="s">
        <v>35</v>
      </c>
      <c r="H2008" s="5"/>
      <c r="I2008" s="5" t="s">
        <v>6441</v>
      </c>
      <c r="J2008" s="11" t="str">
        <f>HYPERLINK("http://www.ncbi.nlm.nih.gov/nuccore/NC_004310.3","Brucella suis 1330 genome; accesion number NC_004310")</f>
        <v>Brucella suis 1330 genome; accesion number NC_004310</v>
      </c>
      <c r="K2008" s="11" t="str">
        <f>HYPERLINK("http://www.ncbi.nlm.nih.gov/nuccore/62288991","Brucella abortus 9-941 NC_006932")</f>
        <v>Brucella abortus 9-941 NC_006932</v>
      </c>
      <c r="L2008" s="3"/>
      <c r="M2008" s="3"/>
      <c r="N2008" s="3"/>
      <c r="O2008" s="3"/>
      <c r="P2008" s="3"/>
      <c r="Q2008" s="3"/>
      <c r="R2008" s="3"/>
      <c r="S2008" s="3"/>
      <c r="T2008" s="3"/>
      <c r="U2008" s="3"/>
      <c r="V2008" s="3"/>
      <c r="W2008" s="3"/>
      <c r="X2008" s="3"/>
      <c r="Y2008" s="3"/>
      <c r="Z2008" s="3"/>
    </row>
    <row r="2009" ht="30.0" customHeight="1">
      <c r="A2009" s="5" t="s">
        <v>6442</v>
      </c>
      <c r="B2009" s="5" t="s">
        <v>6443</v>
      </c>
      <c r="C2009" s="5" t="s">
        <v>6444</v>
      </c>
      <c r="D2009" s="6"/>
      <c r="E2009" s="5">
        <v>2011280.0</v>
      </c>
      <c r="F2009" s="5">
        <v>2011999.0</v>
      </c>
      <c r="G2009" s="5"/>
      <c r="H2009" s="5" t="s">
        <v>6445</v>
      </c>
      <c r="I2009" s="5" t="s">
        <v>6446</v>
      </c>
      <c r="J2009" s="8" t="str">
        <f t="shared" ref="J2009:J2010" si="428">HYPERLINK("http://www.ncbi.nlm.nih.gov/pubmed/9701808","Sola-Landa et al. 1998. Mol Microbiol. 29(1):125-38")</f>
        <v>Sola-Landa et al. 1998. Mol Microbiol. 29(1):125-38</v>
      </c>
      <c r="K2009" s="3"/>
      <c r="L2009" s="9"/>
      <c r="M2009" s="3"/>
      <c r="N2009" s="3"/>
      <c r="O2009" s="3"/>
      <c r="P2009" s="3"/>
      <c r="Q2009" s="3"/>
      <c r="R2009" s="3"/>
      <c r="S2009" s="3"/>
      <c r="T2009" s="3"/>
      <c r="U2009" s="3"/>
      <c r="V2009" s="3"/>
      <c r="W2009" s="3"/>
      <c r="X2009" s="3"/>
      <c r="Y2009" s="3"/>
      <c r="Z2009" s="3"/>
    </row>
    <row r="2010" ht="30.0" customHeight="1">
      <c r="A2010" s="5" t="s">
        <v>6447</v>
      </c>
      <c r="B2010" s="5" t="s">
        <v>6448</v>
      </c>
      <c r="C2010" s="5" t="s">
        <v>6449</v>
      </c>
      <c r="D2010" s="6"/>
      <c r="E2010" s="5">
        <v>2012110.0</v>
      </c>
      <c r="F2010" s="5">
        <v>2013915.0</v>
      </c>
      <c r="G2010" s="5"/>
      <c r="H2010" s="5" t="s">
        <v>6450</v>
      </c>
      <c r="I2010" s="5" t="s">
        <v>6451</v>
      </c>
      <c r="J2010" s="8" t="str">
        <f t="shared" si="428"/>
        <v>Sola-Landa et al. 1998. Mol Microbiol. 29(1):125-38</v>
      </c>
      <c r="K2010" s="9"/>
      <c r="L2010" s="9"/>
      <c r="M2010" s="3"/>
      <c r="N2010" s="3"/>
      <c r="O2010" s="3"/>
      <c r="P2010" s="3"/>
      <c r="Q2010" s="3"/>
      <c r="R2010" s="3"/>
      <c r="S2010" s="3"/>
      <c r="T2010" s="3"/>
      <c r="U2010" s="3"/>
      <c r="V2010" s="3"/>
      <c r="W2010" s="3"/>
      <c r="X2010" s="3"/>
      <c r="Y2010" s="3"/>
      <c r="Z2010" s="3"/>
    </row>
    <row r="2011" ht="30.0" customHeight="1">
      <c r="A2011" s="5" t="s">
        <v>6452</v>
      </c>
      <c r="B2011" s="5" t="s">
        <v>6452</v>
      </c>
      <c r="C2011" s="5" t="s">
        <v>6453</v>
      </c>
      <c r="D2011" s="6"/>
      <c r="E2011" s="5">
        <v>2013941.0</v>
      </c>
      <c r="F2011" s="5">
        <v>2014420.0</v>
      </c>
      <c r="G2011" s="5"/>
      <c r="H2011" s="5" t="s">
        <v>6454</v>
      </c>
      <c r="I2011" s="5" t="s">
        <v>6455</v>
      </c>
      <c r="J2011" s="8" t="str">
        <f t="shared" ref="J2011:J2014" si="429">HYPERLINK("http://www.ncbi.nlm.nih.gov/pubmed/20844759","Dozot et al. 2010. PLoS One. 5(9). pii: e12679")</f>
        <v>Dozot et al. 2010. PLoS One. 5(9). pii: e12679</v>
      </c>
      <c r="K2011" s="3"/>
      <c r="L2011" s="3"/>
      <c r="M2011" s="3"/>
      <c r="N2011" s="3"/>
      <c r="O2011" s="3"/>
      <c r="P2011" s="3"/>
      <c r="Q2011" s="3"/>
      <c r="R2011" s="3"/>
      <c r="S2011" s="3"/>
      <c r="T2011" s="3"/>
      <c r="U2011" s="3"/>
      <c r="V2011" s="3"/>
      <c r="W2011" s="3"/>
      <c r="X2011" s="3"/>
      <c r="Y2011" s="3"/>
      <c r="Z2011" s="3"/>
    </row>
    <row r="2012" ht="30.0" customHeight="1">
      <c r="A2012" s="5" t="s">
        <v>6456</v>
      </c>
      <c r="B2012" s="5" t="s">
        <v>6456</v>
      </c>
      <c r="C2012" s="5" t="s">
        <v>6457</v>
      </c>
      <c r="D2012" s="6"/>
      <c r="E2012" s="5">
        <v>2014395.0</v>
      </c>
      <c r="F2012" s="5">
        <v>2014670.0</v>
      </c>
      <c r="G2012" s="5"/>
      <c r="H2012" s="5" t="s">
        <v>52</v>
      </c>
      <c r="I2012" s="5"/>
      <c r="J2012" s="8" t="str">
        <f t="shared" si="429"/>
        <v>Dozot et al. 2010. PLoS One. 5(9). pii: e12679</v>
      </c>
      <c r="K2012" s="13"/>
      <c r="L2012" s="3"/>
      <c r="M2012" s="3"/>
      <c r="N2012" s="3"/>
      <c r="O2012" s="3"/>
      <c r="P2012" s="3"/>
      <c r="Q2012" s="3"/>
      <c r="R2012" s="3"/>
      <c r="S2012" s="3"/>
      <c r="T2012" s="3"/>
      <c r="U2012" s="3"/>
      <c r="V2012" s="3"/>
      <c r="W2012" s="3"/>
      <c r="X2012" s="3"/>
      <c r="Y2012" s="3"/>
      <c r="Z2012" s="3"/>
    </row>
    <row r="2013" ht="30.0" customHeight="1">
      <c r="A2013" s="5" t="s">
        <v>6458</v>
      </c>
      <c r="B2013" s="5" t="s">
        <v>6458</v>
      </c>
      <c r="C2013" s="5" t="s">
        <v>6459</v>
      </c>
      <c r="D2013" s="6"/>
      <c r="E2013" s="5">
        <v>2014672.0</v>
      </c>
      <c r="F2013" s="5">
        <v>2015073.0</v>
      </c>
      <c r="G2013" s="5"/>
      <c r="H2013" s="5" t="s">
        <v>6460</v>
      </c>
      <c r="I2013" s="5" t="s">
        <v>6461</v>
      </c>
      <c r="J2013" s="8" t="str">
        <f t="shared" si="429"/>
        <v>Dozot et al. 2010. PLoS One. 5(9). pii: e12679</v>
      </c>
      <c r="K2013" s="9"/>
      <c r="L2013" s="3"/>
      <c r="M2013" s="3"/>
      <c r="N2013" s="3"/>
      <c r="O2013" s="3"/>
      <c r="P2013" s="3"/>
      <c r="Q2013" s="3"/>
      <c r="R2013" s="3"/>
      <c r="S2013" s="3"/>
      <c r="T2013" s="3"/>
      <c r="U2013" s="3"/>
      <c r="V2013" s="3"/>
      <c r="W2013" s="3"/>
      <c r="X2013" s="3"/>
      <c r="Y2013" s="3"/>
      <c r="Z2013" s="3"/>
    </row>
    <row r="2014" ht="30.0" customHeight="1">
      <c r="A2014" s="5" t="s">
        <v>6462</v>
      </c>
      <c r="B2014" s="5" t="s">
        <v>6463</v>
      </c>
      <c r="C2014" s="5" t="s">
        <v>6464</v>
      </c>
      <c r="D2014" s="6"/>
      <c r="E2014" s="5">
        <v>2015077.0</v>
      </c>
      <c r="F2014" s="5">
        <v>2015391.0</v>
      </c>
      <c r="G2014" s="5"/>
      <c r="H2014" s="5" t="s">
        <v>6465</v>
      </c>
      <c r="I2014" s="5" t="s">
        <v>6466</v>
      </c>
      <c r="J2014" s="8" t="str">
        <f t="shared" si="429"/>
        <v>Dozot et al. 2010. PLoS One. 5(9). pii: e12679</v>
      </c>
      <c r="K2014" s="9"/>
      <c r="L2014" s="3"/>
      <c r="M2014" s="3"/>
      <c r="N2014" s="3"/>
      <c r="O2014" s="3"/>
      <c r="P2014" s="3"/>
      <c r="Q2014" s="3"/>
      <c r="R2014" s="3"/>
      <c r="S2014" s="3"/>
      <c r="T2014" s="3"/>
      <c r="U2014" s="3"/>
      <c r="V2014" s="3"/>
      <c r="W2014" s="3"/>
      <c r="X2014" s="3"/>
      <c r="Y2014" s="3"/>
      <c r="Z2014" s="3"/>
    </row>
    <row r="2015" ht="30.0" customHeight="1">
      <c r="A2015" s="5" t="s">
        <v>6467</v>
      </c>
      <c r="B2015" s="5" t="s">
        <v>6467</v>
      </c>
      <c r="C2015" s="5" t="s">
        <v>6468</v>
      </c>
      <c r="D2015" s="6" t="s">
        <v>59</v>
      </c>
      <c r="E2015" s="5">
        <v>2015455.0</v>
      </c>
      <c r="F2015" s="5">
        <v>2015702.0</v>
      </c>
      <c r="G2015" s="5"/>
      <c r="H2015" s="5"/>
      <c r="I2015" s="5" t="s">
        <v>6469</v>
      </c>
      <c r="J2015" s="11" t="str">
        <f>HYPERLINK("http://www.ncbi.nlm.nih.gov/nuccore/NC_004310.3","Brucella suis 1330 genome; accesion number NC_004310")</f>
        <v>Brucella suis 1330 genome; accesion number NC_004310</v>
      </c>
      <c r="K2015" s="11" t="str">
        <f>HYPERLINK("http://www.ncbi.nlm.nih.gov/nuccore/62288991","Brucella abortus 9-941 NC_006932")</f>
        <v>Brucella abortus 9-941 NC_006932</v>
      </c>
      <c r="L2015" s="3"/>
      <c r="M2015" s="3"/>
      <c r="N2015" s="3"/>
      <c r="O2015" s="3"/>
      <c r="P2015" s="3"/>
      <c r="Q2015" s="3"/>
      <c r="R2015" s="3"/>
      <c r="S2015" s="3"/>
      <c r="T2015" s="3"/>
      <c r="U2015" s="3"/>
      <c r="V2015" s="3"/>
      <c r="W2015" s="3"/>
      <c r="X2015" s="3"/>
      <c r="Y2015" s="3"/>
      <c r="Z2015" s="3"/>
    </row>
    <row r="2016" ht="30.0" customHeight="1">
      <c r="A2016" s="5" t="s">
        <v>6470</v>
      </c>
      <c r="B2016" s="5" t="s">
        <v>6471</v>
      </c>
      <c r="C2016" s="5" t="s">
        <v>6472</v>
      </c>
      <c r="D2016" s="6"/>
      <c r="E2016" s="5">
        <v>2015699.0</v>
      </c>
      <c r="F2016" s="5">
        <v>2017099.0</v>
      </c>
      <c r="G2016" s="5"/>
      <c r="H2016" s="5" t="s">
        <v>6473</v>
      </c>
      <c r="I2016" s="5" t="s">
        <v>6474</v>
      </c>
      <c r="J2016" s="7" t="str">
        <f t="shared" ref="J2016:J2017" si="430">HYPERLINK("http://www.ncbi.nlm.nih.gov/pubmed/?term=16299333","Chain et al. 2005. Infect Immun. 73:8353-61")</f>
        <v>Chain et al. 2005. Infect Immun. 73:8353-61</v>
      </c>
      <c r="K2016" s="8" t="str">
        <f t="shared" ref="K2016:K2017" si="431">HYPERLINK("http://www.ncbi.nlm.nih.gov/nuccore/NC_007618","Brucella abortus 2308; accesion number NC_007618")</f>
        <v>Brucella abortus 2308; accesion number NC_007618</v>
      </c>
      <c r="L2016" s="3"/>
      <c r="M2016" s="3"/>
      <c r="N2016" s="3"/>
      <c r="O2016" s="3"/>
      <c r="P2016" s="3"/>
      <c r="Q2016" s="3"/>
      <c r="R2016" s="3"/>
      <c r="S2016" s="3"/>
      <c r="T2016" s="3"/>
      <c r="U2016" s="3"/>
      <c r="V2016" s="3"/>
      <c r="W2016" s="3"/>
      <c r="X2016" s="3"/>
      <c r="Y2016" s="3"/>
      <c r="Z2016" s="3"/>
    </row>
    <row r="2017" ht="30.0" customHeight="1">
      <c r="A2017" s="5" t="s">
        <v>6475</v>
      </c>
      <c r="B2017" s="5" t="s">
        <v>6475</v>
      </c>
      <c r="C2017" s="5" t="s">
        <v>6476</v>
      </c>
      <c r="D2017" s="6"/>
      <c r="E2017" s="5">
        <v>2017287.0</v>
      </c>
      <c r="F2017" s="5">
        <v>2017496.0</v>
      </c>
      <c r="G2017" s="5"/>
      <c r="H2017" s="5" t="s">
        <v>52</v>
      </c>
      <c r="I2017" s="5"/>
      <c r="J2017" s="7" t="str">
        <f t="shared" si="430"/>
        <v>Chain et al. 2005. Infect Immun. 73:8353-61</v>
      </c>
      <c r="K2017" s="8" t="str">
        <f t="shared" si="431"/>
        <v>Brucella abortus 2308; accesion number NC_007618</v>
      </c>
      <c r="L2017" s="3"/>
      <c r="M2017" s="3"/>
      <c r="N2017" s="3"/>
      <c r="O2017" s="3"/>
      <c r="P2017" s="3"/>
      <c r="Q2017" s="3"/>
      <c r="R2017" s="3"/>
      <c r="S2017" s="3"/>
      <c r="T2017" s="3"/>
      <c r="U2017" s="3"/>
      <c r="V2017" s="3"/>
      <c r="W2017" s="3"/>
      <c r="X2017" s="3"/>
      <c r="Y2017" s="3"/>
      <c r="Z2017" s="3"/>
    </row>
    <row r="2018" ht="30.0" customHeight="1">
      <c r="A2018" s="5" t="s">
        <v>6477</v>
      </c>
      <c r="B2018" s="5" t="s">
        <v>6477</v>
      </c>
      <c r="C2018" s="5" t="s">
        <v>6478</v>
      </c>
      <c r="D2018" s="6"/>
      <c r="E2018" s="5">
        <v>2017484.0</v>
      </c>
      <c r="F2018" s="5">
        <v>2020063.0</v>
      </c>
      <c r="G2018" s="5"/>
      <c r="H2018" s="5" t="s">
        <v>6479</v>
      </c>
      <c r="I2018" s="5" t="s">
        <v>6480</v>
      </c>
      <c r="J2018" s="13" t="s">
        <v>1071</v>
      </c>
      <c r="K2018" s="3"/>
      <c r="L2018" s="3"/>
      <c r="M2018" s="3"/>
      <c r="N2018" s="3"/>
      <c r="O2018" s="3"/>
      <c r="P2018" s="3"/>
      <c r="Q2018" s="3"/>
      <c r="R2018" s="3"/>
      <c r="S2018" s="3"/>
      <c r="T2018" s="3"/>
      <c r="U2018" s="3"/>
      <c r="V2018" s="3"/>
      <c r="W2018" s="3"/>
      <c r="X2018" s="3"/>
      <c r="Y2018" s="3"/>
      <c r="Z2018" s="3"/>
    </row>
    <row r="2019" ht="30.0" customHeight="1">
      <c r="A2019" s="5" t="s">
        <v>6481</v>
      </c>
      <c r="B2019" s="5" t="s">
        <v>6481</v>
      </c>
      <c r="C2019" s="5" t="s">
        <v>6482</v>
      </c>
      <c r="D2019" s="6"/>
      <c r="E2019" s="5">
        <v>2020072.0</v>
      </c>
      <c r="F2019" s="5">
        <v>2021613.0</v>
      </c>
      <c r="G2019" s="5"/>
      <c r="H2019" s="5" t="s">
        <v>6483</v>
      </c>
      <c r="I2019" s="5"/>
      <c r="J2019" s="7" t="str">
        <f t="shared" ref="J2019:J2032" si="432">HYPERLINK("http://www.ncbi.nlm.nih.gov/pubmed/?term=16299333","Chain et al. 2005. Infect Immun. 73:8353-61")</f>
        <v>Chain et al. 2005. Infect Immun. 73:8353-61</v>
      </c>
      <c r="K2019" s="8" t="str">
        <f t="shared" ref="K2019:K2032" si="433">HYPERLINK("http://www.ncbi.nlm.nih.gov/nuccore/NC_007618","Brucella abortus 2308; accesion number NC_007618")</f>
        <v>Brucella abortus 2308; accesion number NC_007618</v>
      </c>
      <c r="L2019" s="3"/>
      <c r="M2019" s="3"/>
      <c r="N2019" s="3"/>
      <c r="O2019" s="3"/>
      <c r="P2019" s="3"/>
      <c r="Q2019" s="3"/>
      <c r="R2019" s="3"/>
      <c r="S2019" s="3"/>
      <c r="T2019" s="3"/>
      <c r="U2019" s="3"/>
      <c r="V2019" s="3"/>
      <c r="W2019" s="3"/>
      <c r="X2019" s="3"/>
      <c r="Y2019" s="3"/>
      <c r="Z2019" s="3"/>
    </row>
    <row r="2020" ht="30.0" customHeight="1">
      <c r="A2020" s="5" t="s">
        <v>6484</v>
      </c>
      <c r="B2020" s="5" t="s">
        <v>6484</v>
      </c>
      <c r="C2020" s="5" t="s">
        <v>6485</v>
      </c>
      <c r="D2020" s="6"/>
      <c r="E2020" s="5">
        <v>2021600.0</v>
      </c>
      <c r="F2020" s="5">
        <v>2022319.0</v>
      </c>
      <c r="G2020" s="5"/>
      <c r="H2020" s="5" t="s">
        <v>6486</v>
      </c>
      <c r="I2020" s="5"/>
      <c r="J2020" s="7" t="str">
        <f t="shared" si="432"/>
        <v>Chain et al. 2005. Infect Immun. 73:8353-61</v>
      </c>
      <c r="K2020" s="8" t="str">
        <f t="shared" si="433"/>
        <v>Brucella abortus 2308; accesion number NC_007618</v>
      </c>
      <c r="L2020" s="3"/>
      <c r="M2020" s="3"/>
      <c r="N2020" s="3"/>
      <c r="O2020" s="3"/>
      <c r="P2020" s="3"/>
      <c r="Q2020" s="3"/>
      <c r="R2020" s="3"/>
      <c r="S2020" s="3"/>
      <c r="T2020" s="3"/>
      <c r="U2020" s="3"/>
      <c r="V2020" s="3"/>
      <c r="W2020" s="3"/>
      <c r="X2020" s="3"/>
      <c r="Y2020" s="3"/>
      <c r="Z2020" s="3"/>
    </row>
    <row r="2021" ht="30.0" customHeight="1">
      <c r="A2021" s="5" t="s">
        <v>6487</v>
      </c>
      <c r="B2021" s="5" t="s">
        <v>6488</v>
      </c>
      <c r="C2021" s="5" t="s">
        <v>6489</v>
      </c>
      <c r="D2021" s="6"/>
      <c r="E2021" s="5">
        <v>2022334.0</v>
      </c>
      <c r="F2021" s="5">
        <v>2025492.0</v>
      </c>
      <c r="G2021" s="5"/>
      <c r="H2021" s="5" t="s">
        <v>616</v>
      </c>
      <c r="I2021" s="5"/>
      <c r="J2021" s="7" t="str">
        <f t="shared" si="432"/>
        <v>Chain et al. 2005. Infect Immun. 73:8353-61</v>
      </c>
      <c r="K2021" s="8" t="str">
        <f t="shared" si="433"/>
        <v>Brucella abortus 2308; accesion number NC_007618</v>
      </c>
      <c r="L2021" s="3"/>
      <c r="M2021" s="3"/>
      <c r="N2021" s="3"/>
      <c r="O2021" s="3"/>
      <c r="P2021" s="3"/>
      <c r="Q2021" s="3"/>
      <c r="R2021" s="3"/>
      <c r="S2021" s="3"/>
      <c r="T2021" s="3"/>
      <c r="U2021" s="3"/>
      <c r="V2021" s="3"/>
      <c r="W2021" s="3"/>
      <c r="X2021" s="3"/>
      <c r="Y2021" s="3"/>
      <c r="Z2021" s="3"/>
    </row>
    <row r="2022" ht="30.0" customHeight="1">
      <c r="A2022" s="5" t="s">
        <v>6490</v>
      </c>
      <c r="B2022" s="5" t="s">
        <v>6491</v>
      </c>
      <c r="C2022" s="5" t="s">
        <v>6492</v>
      </c>
      <c r="D2022" s="6"/>
      <c r="E2022" s="5">
        <v>2025489.0</v>
      </c>
      <c r="F2022" s="5">
        <v>2029031.0</v>
      </c>
      <c r="G2022" s="5"/>
      <c r="H2022" s="5" t="s">
        <v>6493</v>
      </c>
      <c r="I2022" s="5" t="s">
        <v>6494</v>
      </c>
      <c r="J2022" s="7" t="str">
        <f t="shared" si="432"/>
        <v>Chain et al. 2005. Infect Immun. 73:8353-61</v>
      </c>
      <c r="K2022" s="8" t="str">
        <f t="shared" si="433"/>
        <v>Brucella abortus 2308; accesion number NC_007618</v>
      </c>
      <c r="L2022" s="3"/>
      <c r="M2022" s="3"/>
      <c r="N2022" s="3"/>
      <c r="O2022" s="3"/>
      <c r="P2022" s="3"/>
      <c r="Q2022" s="3"/>
      <c r="R2022" s="3"/>
      <c r="S2022" s="3"/>
      <c r="T2022" s="3"/>
      <c r="U2022" s="3"/>
      <c r="V2022" s="3"/>
      <c r="W2022" s="3"/>
      <c r="X2022" s="3"/>
      <c r="Y2022" s="3"/>
      <c r="Z2022" s="3"/>
    </row>
    <row r="2023" ht="30.0" customHeight="1">
      <c r="A2023" s="5" t="s">
        <v>6495</v>
      </c>
      <c r="B2023" s="5" t="s">
        <v>6495</v>
      </c>
      <c r="C2023" s="5" t="s">
        <v>6496</v>
      </c>
      <c r="D2023" s="6"/>
      <c r="E2023" s="5">
        <v>2029009.0</v>
      </c>
      <c r="F2023" s="5">
        <v>2029146.0</v>
      </c>
      <c r="G2023" s="5"/>
      <c r="H2023" s="5" t="s">
        <v>52</v>
      </c>
      <c r="I2023" s="5"/>
      <c r="J2023" s="7" t="str">
        <f t="shared" si="432"/>
        <v>Chain et al. 2005. Infect Immun. 73:8353-61</v>
      </c>
      <c r="K2023" s="8" t="str">
        <f t="shared" si="433"/>
        <v>Brucella abortus 2308; accesion number NC_007618</v>
      </c>
      <c r="L2023" s="3"/>
      <c r="M2023" s="3"/>
      <c r="N2023" s="3"/>
      <c r="O2023" s="3"/>
      <c r="P2023" s="3"/>
      <c r="Q2023" s="3"/>
      <c r="R2023" s="3"/>
      <c r="S2023" s="3"/>
      <c r="T2023" s="3"/>
      <c r="U2023" s="3"/>
      <c r="V2023" s="3"/>
      <c r="W2023" s="3"/>
      <c r="X2023" s="3"/>
      <c r="Y2023" s="3"/>
      <c r="Z2023" s="3"/>
    </row>
    <row r="2024" ht="30.0" customHeight="1">
      <c r="A2024" s="5" t="s">
        <v>6497</v>
      </c>
      <c r="B2024" s="5" t="s">
        <v>6498</v>
      </c>
      <c r="C2024" s="5" t="s">
        <v>6499</v>
      </c>
      <c r="D2024" s="6"/>
      <c r="E2024" s="5">
        <v>2029213.0</v>
      </c>
      <c r="F2024" s="5">
        <v>2029536.0</v>
      </c>
      <c r="G2024" s="5"/>
      <c r="H2024" s="5" t="s">
        <v>6500</v>
      </c>
      <c r="I2024" s="5"/>
      <c r="J2024" s="7" t="str">
        <f t="shared" si="432"/>
        <v>Chain et al. 2005. Infect Immun. 73:8353-61</v>
      </c>
      <c r="K2024" s="8" t="str">
        <f t="shared" si="433"/>
        <v>Brucella abortus 2308; accesion number NC_007618</v>
      </c>
      <c r="L2024" s="3"/>
      <c r="M2024" s="3"/>
      <c r="N2024" s="3"/>
      <c r="O2024" s="3"/>
      <c r="P2024" s="3"/>
      <c r="Q2024" s="3"/>
      <c r="R2024" s="3"/>
      <c r="S2024" s="3"/>
      <c r="T2024" s="3"/>
      <c r="U2024" s="3"/>
      <c r="V2024" s="3"/>
      <c r="W2024" s="3"/>
      <c r="X2024" s="3"/>
      <c r="Y2024" s="3"/>
      <c r="Z2024" s="3"/>
    </row>
    <row r="2025" ht="30.0" customHeight="1">
      <c r="A2025" s="5" t="s">
        <v>6501</v>
      </c>
      <c r="B2025" s="5" t="s">
        <v>6502</v>
      </c>
      <c r="C2025" s="5" t="s">
        <v>6503</v>
      </c>
      <c r="D2025" s="6"/>
      <c r="E2025" s="5">
        <v>2029590.0</v>
      </c>
      <c r="F2025" s="5">
        <v>2030918.0</v>
      </c>
      <c r="G2025" s="5" t="s">
        <v>35</v>
      </c>
      <c r="H2025" s="5" t="s">
        <v>6504</v>
      </c>
      <c r="I2025" s="5"/>
      <c r="J2025" s="7" t="str">
        <f t="shared" si="432"/>
        <v>Chain et al. 2005. Infect Immun. 73:8353-61</v>
      </c>
      <c r="K2025" s="8" t="str">
        <f t="shared" si="433"/>
        <v>Brucella abortus 2308; accesion number NC_007618</v>
      </c>
      <c r="L2025" s="3"/>
      <c r="M2025" s="3"/>
      <c r="N2025" s="3"/>
      <c r="O2025" s="3"/>
      <c r="P2025" s="3"/>
      <c r="Q2025" s="3"/>
      <c r="R2025" s="3"/>
      <c r="S2025" s="3"/>
      <c r="T2025" s="3"/>
      <c r="U2025" s="3"/>
      <c r="V2025" s="3"/>
      <c r="W2025" s="3"/>
      <c r="X2025" s="3"/>
      <c r="Y2025" s="3"/>
      <c r="Z2025" s="3"/>
    </row>
    <row r="2026" ht="30.0" customHeight="1">
      <c r="A2026" s="5" t="s">
        <v>6505</v>
      </c>
      <c r="B2026" s="5" t="s">
        <v>6506</v>
      </c>
      <c r="C2026" s="5" t="s">
        <v>6507</v>
      </c>
      <c r="D2026" s="6"/>
      <c r="E2026" s="5">
        <v>2030921.0</v>
      </c>
      <c r="F2026" s="5">
        <v>2031826.0</v>
      </c>
      <c r="G2026" s="5" t="s">
        <v>35</v>
      </c>
      <c r="H2026" s="5" t="s">
        <v>6508</v>
      </c>
      <c r="I2026" s="5" t="s">
        <v>6509</v>
      </c>
      <c r="J2026" s="7" t="str">
        <f t="shared" si="432"/>
        <v>Chain et al. 2005. Infect Immun. 73:8353-61</v>
      </c>
      <c r="K2026" s="8" t="str">
        <f t="shared" si="433"/>
        <v>Brucella abortus 2308; accesion number NC_007618</v>
      </c>
      <c r="L2026" s="3"/>
      <c r="M2026" s="3"/>
      <c r="N2026" s="3"/>
      <c r="O2026" s="3"/>
      <c r="P2026" s="3"/>
      <c r="Q2026" s="3"/>
      <c r="R2026" s="3"/>
      <c r="S2026" s="3"/>
      <c r="T2026" s="3"/>
      <c r="U2026" s="3"/>
      <c r="V2026" s="3"/>
      <c r="W2026" s="3"/>
      <c r="X2026" s="3"/>
      <c r="Y2026" s="3"/>
      <c r="Z2026" s="3"/>
    </row>
    <row r="2027" ht="30.0" customHeight="1">
      <c r="A2027" s="5" t="s">
        <v>6510</v>
      </c>
      <c r="B2027" s="5" t="s">
        <v>6511</v>
      </c>
      <c r="C2027" s="5" t="s">
        <v>6512</v>
      </c>
      <c r="D2027" s="6"/>
      <c r="E2027" s="5">
        <v>2031887.0</v>
      </c>
      <c r="F2027" s="5">
        <v>2032726.0</v>
      </c>
      <c r="G2027" s="5" t="s">
        <v>35</v>
      </c>
      <c r="H2027" s="5" t="s">
        <v>6513</v>
      </c>
      <c r="I2027" s="5" t="s">
        <v>6514</v>
      </c>
      <c r="J2027" s="7" t="str">
        <f t="shared" si="432"/>
        <v>Chain et al. 2005. Infect Immun. 73:8353-61</v>
      </c>
      <c r="K2027" s="8" t="str">
        <f t="shared" si="433"/>
        <v>Brucella abortus 2308; accesion number NC_007618</v>
      </c>
      <c r="L2027" s="3"/>
      <c r="M2027" s="3"/>
      <c r="N2027" s="3"/>
      <c r="O2027" s="3"/>
      <c r="P2027" s="3"/>
      <c r="Q2027" s="3"/>
      <c r="R2027" s="3"/>
      <c r="S2027" s="3"/>
      <c r="T2027" s="3"/>
      <c r="U2027" s="3"/>
      <c r="V2027" s="3"/>
      <c r="W2027" s="3"/>
      <c r="X2027" s="3"/>
      <c r="Y2027" s="3"/>
      <c r="Z2027" s="3"/>
    </row>
    <row r="2028" ht="30.0" customHeight="1">
      <c r="A2028" s="5" t="s">
        <v>6515</v>
      </c>
      <c r="B2028" s="5" t="s">
        <v>6515</v>
      </c>
      <c r="C2028" s="5" t="s">
        <v>6516</v>
      </c>
      <c r="D2028" s="6"/>
      <c r="E2028" s="5">
        <v>2032723.0</v>
      </c>
      <c r="F2028" s="5">
        <v>2033070.0</v>
      </c>
      <c r="G2028" s="5" t="s">
        <v>35</v>
      </c>
      <c r="H2028" s="5" t="s">
        <v>52</v>
      </c>
      <c r="I2028" s="5"/>
      <c r="J2028" s="7" t="str">
        <f t="shared" si="432"/>
        <v>Chain et al. 2005. Infect Immun. 73:8353-61</v>
      </c>
      <c r="K2028" s="8" t="str">
        <f t="shared" si="433"/>
        <v>Brucella abortus 2308; accesion number NC_007618</v>
      </c>
      <c r="L2028" s="3"/>
      <c r="M2028" s="3"/>
      <c r="N2028" s="3"/>
      <c r="O2028" s="3"/>
      <c r="P2028" s="3"/>
      <c r="Q2028" s="3"/>
      <c r="R2028" s="3"/>
      <c r="S2028" s="3"/>
      <c r="T2028" s="3"/>
      <c r="U2028" s="3"/>
      <c r="V2028" s="3"/>
      <c r="W2028" s="3"/>
      <c r="X2028" s="3"/>
      <c r="Y2028" s="3"/>
      <c r="Z2028" s="3"/>
    </row>
    <row r="2029" ht="30.0" customHeight="1">
      <c r="A2029" s="5" t="s">
        <v>6517</v>
      </c>
      <c r="B2029" s="5" t="s">
        <v>6518</v>
      </c>
      <c r="C2029" s="5" t="s">
        <v>6519</v>
      </c>
      <c r="D2029" s="6"/>
      <c r="E2029" s="5">
        <v>2033193.0</v>
      </c>
      <c r="F2029" s="5">
        <v>2034413.0</v>
      </c>
      <c r="G2029" s="5" t="s">
        <v>35</v>
      </c>
      <c r="H2029" s="5" t="s">
        <v>6520</v>
      </c>
      <c r="I2029" s="5" t="s">
        <v>6521</v>
      </c>
      <c r="J2029" s="7" t="str">
        <f t="shared" si="432"/>
        <v>Chain et al. 2005. Infect Immun. 73:8353-61</v>
      </c>
      <c r="K2029" s="8" t="str">
        <f t="shared" si="433"/>
        <v>Brucella abortus 2308; accesion number NC_007618</v>
      </c>
      <c r="L2029" s="3"/>
      <c r="M2029" s="3"/>
      <c r="N2029" s="3"/>
      <c r="O2029" s="3"/>
      <c r="P2029" s="3"/>
      <c r="Q2029" s="3"/>
      <c r="R2029" s="3"/>
      <c r="S2029" s="3"/>
      <c r="T2029" s="3"/>
      <c r="U2029" s="3"/>
      <c r="V2029" s="3"/>
      <c r="W2029" s="3"/>
      <c r="X2029" s="3"/>
      <c r="Y2029" s="3"/>
      <c r="Z2029" s="3"/>
    </row>
    <row r="2030" ht="30.0" customHeight="1">
      <c r="A2030" s="5" t="s">
        <v>6522</v>
      </c>
      <c r="B2030" s="5" t="s">
        <v>6523</v>
      </c>
      <c r="C2030" s="5" t="s">
        <v>6524</v>
      </c>
      <c r="D2030" s="6"/>
      <c r="E2030" s="5">
        <v>2034433.0</v>
      </c>
      <c r="F2030" s="5">
        <v>2035101.0</v>
      </c>
      <c r="G2030" s="5" t="s">
        <v>35</v>
      </c>
      <c r="H2030" s="5" t="s">
        <v>6525</v>
      </c>
      <c r="I2030" s="5" t="s">
        <v>6526</v>
      </c>
      <c r="J2030" s="7" t="str">
        <f t="shared" si="432"/>
        <v>Chain et al. 2005. Infect Immun. 73:8353-61</v>
      </c>
      <c r="K2030" s="8" t="str">
        <f t="shared" si="433"/>
        <v>Brucella abortus 2308; accesion number NC_007618</v>
      </c>
      <c r="L2030" s="3"/>
      <c r="M2030" s="3"/>
      <c r="N2030" s="3"/>
      <c r="O2030" s="3"/>
      <c r="P2030" s="3"/>
      <c r="Q2030" s="3"/>
      <c r="R2030" s="3"/>
      <c r="S2030" s="3"/>
      <c r="T2030" s="3"/>
      <c r="U2030" s="3"/>
      <c r="V2030" s="3"/>
      <c r="W2030" s="3"/>
      <c r="X2030" s="3"/>
      <c r="Y2030" s="3"/>
      <c r="Z2030" s="3"/>
    </row>
    <row r="2031" ht="30.0" customHeight="1">
      <c r="A2031" s="5" t="s">
        <v>6527</v>
      </c>
      <c r="B2031" s="5" t="s">
        <v>6527</v>
      </c>
      <c r="C2031" s="5" t="s">
        <v>6528</v>
      </c>
      <c r="D2031" s="6"/>
      <c r="E2031" s="5">
        <v>2035140.0</v>
      </c>
      <c r="F2031" s="5">
        <v>2035775.0</v>
      </c>
      <c r="G2031" s="5" t="s">
        <v>35</v>
      </c>
      <c r="H2031" s="5" t="s">
        <v>6529</v>
      </c>
      <c r="I2031" s="5"/>
      <c r="J2031" s="7" t="str">
        <f t="shared" si="432"/>
        <v>Chain et al. 2005. Infect Immun. 73:8353-61</v>
      </c>
      <c r="K2031" s="8" t="str">
        <f t="shared" si="433"/>
        <v>Brucella abortus 2308; accesion number NC_007618</v>
      </c>
      <c r="L2031" s="3"/>
      <c r="M2031" s="3"/>
      <c r="N2031" s="3"/>
      <c r="O2031" s="3"/>
      <c r="P2031" s="3"/>
      <c r="Q2031" s="3"/>
      <c r="R2031" s="3"/>
      <c r="S2031" s="3"/>
      <c r="T2031" s="3"/>
      <c r="U2031" s="3"/>
      <c r="V2031" s="3"/>
      <c r="W2031" s="3"/>
      <c r="X2031" s="3"/>
      <c r="Y2031" s="3"/>
      <c r="Z2031" s="3"/>
    </row>
    <row r="2032" ht="30.0" customHeight="1">
      <c r="A2032" s="5" t="s">
        <v>6530</v>
      </c>
      <c r="B2032" s="5" t="s">
        <v>6530</v>
      </c>
      <c r="C2032" s="5" t="s">
        <v>6531</v>
      </c>
      <c r="D2032" s="6"/>
      <c r="E2032" s="5">
        <v>2035772.0</v>
      </c>
      <c r="F2032" s="5">
        <v>2036533.0</v>
      </c>
      <c r="G2032" s="5" t="s">
        <v>35</v>
      </c>
      <c r="H2032" s="5" t="s">
        <v>6532</v>
      </c>
      <c r="I2032" s="5"/>
      <c r="J2032" s="7" t="str">
        <f t="shared" si="432"/>
        <v>Chain et al. 2005. Infect Immun. 73:8353-61</v>
      </c>
      <c r="K2032" s="8" t="str">
        <f t="shared" si="433"/>
        <v>Brucella abortus 2308; accesion number NC_007618</v>
      </c>
      <c r="L2032" s="3"/>
      <c r="M2032" s="3"/>
      <c r="N2032" s="3"/>
      <c r="O2032" s="3"/>
      <c r="P2032" s="3"/>
      <c r="Q2032" s="3"/>
      <c r="R2032" s="3"/>
      <c r="S2032" s="3"/>
      <c r="T2032" s="3"/>
      <c r="U2032" s="3"/>
      <c r="V2032" s="3"/>
      <c r="W2032" s="3"/>
      <c r="X2032" s="3"/>
      <c r="Y2032" s="3"/>
      <c r="Z2032" s="3"/>
    </row>
    <row r="2033" ht="30.0" customHeight="1">
      <c r="A2033" s="5" t="s">
        <v>6533</v>
      </c>
      <c r="B2033" s="5" t="s">
        <v>6533</v>
      </c>
      <c r="C2033" s="5" t="s">
        <v>6534</v>
      </c>
      <c r="D2033" s="6"/>
      <c r="E2033" s="5">
        <v>2036642.0</v>
      </c>
      <c r="F2033" s="5">
        <v>2037088.0</v>
      </c>
      <c r="G2033" s="5" t="s">
        <v>35</v>
      </c>
      <c r="H2033" s="5" t="s">
        <v>52</v>
      </c>
      <c r="I2033" s="5" t="s">
        <v>6535</v>
      </c>
      <c r="J2033" s="12" t="s">
        <v>81</v>
      </c>
      <c r="K2033" s="12" t="s">
        <v>6536</v>
      </c>
      <c r="L2033" s="3"/>
      <c r="M2033" s="3"/>
      <c r="N2033" s="3"/>
      <c r="O2033" s="3"/>
      <c r="P2033" s="3"/>
      <c r="Q2033" s="3"/>
      <c r="R2033" s="3"/>
      <c r="S2033" s="3"/>
      <c r="T2033" s="3"/>
      <c r="U2033" s="3"/>
      <c r="V2033" s="3"/>
      <c r="W2033" s="3"/>
      <c r="X2033" s="3"/>
      <c r="Y2033" s="3"/>
      <c r="Z2033" s="3"/>
    </row>
    <row r="2034" ht="30.0" customHeight="1">
      <c r="A2034" s="5" t="s">
        <v>6537</v>
      </c>
      <c r="B2034" s="5" t="s">
        <v>6537</v>
      </c>
      <c r="C2034" s="5" t="s">
        <v>6538</v>
      </c>
      <c r="D2034" s="6" t="s">
        <v>417</v>
      </c>
      <c r="E2034" s="5">
        <v>2037270.0</v>
      </c>
      <c r="F2034" s="5">
        <v>2038420.0</v>
      </c>
      <c r="G2034" s="5" t="s">
        <v>35</v>
      </c>
      <c r="H2034" s="5"/>
      <c r="I2034" s="5" t="s">
        <v>6539</v>
      </c>
      <c r="J2034" s="12" t="s">
        <v>81</v>
      </c>
      <c r="K2034" s="12" t="s">
        <v>6536</v>
      </c>
      <c r="L2034" s="3"/>
      <c r="M2034" s="3"/>
      <c r="N2034" s="3"/>
      <c r="O2034" s="3"/>
      <c r="P2034" s="3"/>
      <c r="Q2034" s="3"/>
      <c r="R2034" s="3"/>
      <c r="S2034" s="3"/>
      <c r="T2034" s="3"/>
      <c r="U2034" s="3"/>
      <c r="V2034" s="3"/>
      <c r="W2034" s="3"/>
      <c r="X2034" s="3"/>
      <c r="Y2034" s="3"/>
      <c r="Z2034" s="3"/>
    </row>
    <row r="2035" ht="30.0" customHeight="1">
      <c r="A2035" s="5" t="s">
        <v>6540</v>
      </c>
      <c r="B2035" s="5" t="s">
        <v>6540</v>
      </c>
      <c r="C2035" s="5" t="s">
        <v>6541</v>
      </c>
      <c r="D2035" s="6"/>
      <c r="E2035" s="5">
        <v>2038434.0</v>
      </c>
      <c r="F2035" s="5">
        <v>2039225.0</v>
      </c>
      <c r="G2035" s="5" t="s">
        <v>35</v>
      </c>
      <c r="H2035" s="5" t="s">
        <v>6542</v>
      </c>
      <c r="I2035" s="5"/>
      <c r="J2035" s="7" t="str">
        <f t="shared" ref="J2035:J2050" si="434">HYPERLINK("http://www.ncbi.nlm.nih.gov/pubmed/?term=16299333","Chain et al. 2005. Infect Immun. 73:8353-61")</f>
        <v>Chain et al. 2005. Infect Immun. 73:8353-61</v>
      </c>
      <c r="K2035" s="8" t="str">
        <f t="shared" ref="K2035:K2050" si="435">HYPERLINK("http://www.ncbi.nlm.nih.gov/nuccore/NC_007618","Brucella abortus 2308; accesion number NC_007618")</f>
        <v>Brucella abortus 2308; accesion number NC_007618</v>
      </c>
      <c r="L2035" s="3"/>
      <c r="M2035" s="3"/>
      <c r="N2035" s="3"/>
      <c r="O2035" s="3"/>
      <c r="P2035" s="3"/>
      <c r="Q2035" s="3"/>
      <c r="R2035" s="3"/>
      <c r="S2035" s="3"/>
      <c r="T2035" s="3"/>
      <c r="U2035" s="3"/>
      <c r="V2035" s="3"/>
      <c r="W2035" s="3"/>
      <c r="X2035" s="3"/>
      <c r="Y2035" s="3"/>
      <c r="Z2035" s="3"/>
    </row>
    <row r="2036" ht="30.0" customHeight="1">
      <c r="A2036" s="5" t="s">
        <v>6543</v>
      </c>
      <c r="B2036" s="5" t="s">
        <v>6544</v>
      </c>
      <c r="C2036" s="5" t="s">
        <v>6545</v>
      </c>
      <c r="D2036" s="6"/>
      <c r="E2036" s="5">
        <v>2039657.0</v>
      </c>
      <c r="F2036" s="5">
        <v>2040061.0</v>
      </c>
      <c r="G2036" s="5"/>
      <c r="H2036" s="5" t="s">
        <v>6546</v>
      </c>
      <c r="I2036" s="5" t="s">
        <v>6547</v>
      </c>
      <c r="J2036" s="7" t="str">
        <f t="shared" si="434"/>
        <v>Chain et al. 2005. Infect Immun. 73:8353-61</v>
      </c>
      <c r="K2036" s="8" t="str">
        <f t="shared" si="435"/>
        <v>Brucella abortus 2308; accesion number NC_007618</v>
      </c>
      <c r="L2036" s="3"/>
      <c r="M2036" s="3"/>
      <c r="N2036" s="3"/>
      <c r="O2036" s="3"/>
      <c r="P2036" s="3"/>
      <c r="Q2036" s="3"/>
      <c r="R2036" s="3"/>
      <c r="S2036" s="3"/>
      <c r="T2036" s="3"/>
      <c r="U2036" s="3"/>
      <c r="V2036" s="3"/>
      <c r="W2036" s="3"/>
      <c r="X2036" s="3"/>
      <c r="Y2036" s="3"/>
      <c r="Z2036" s="3"/>
    </row>
    <row r="2037" ht="30.0" customHeight="1">
      <c r="A2037" s="5" t="s">
        <v>6548</v>
      </c>
      <c r="B2037" s="5" t="s">
        <v>6548</v>
      </c>
      <c r="C2037" s="5" t="s">
        <v>6549</v>
      </c>
      <c r="D2037" s="6"/>
      <c r="E2037" s="5">
        <v>2040190.0</v>
      </c>
      <c r="F2037" s="5">
        <v>2040804.0</v>
      </c>
      <c r="G2037" s="5"/>
      <c r="H2037" s="5" t="s">
        <v>6550</v>
      </c>
      <c r="I2037" s="5"/>
      <c r="J2037" s="7" t="str">
        <f t="shared" si="434"/>
        <v>Chain et al. 2005. Infect Immun. 73:8353-61</v>
      </c>
      <c r="K2037" s="8" t="str">
        <f t="shared" si="435"/>
        <v>Brucella abortus 2308; accesion number NC_007618</v>
      </c>
      <c r="L2037" s="3"/>
      <c r="M2037" s="3"/>
      <c r="N2037" s="3"/>
      <c r="O2037" s="3"/>
      <c r="P2037" s="3"/>
      <c r="Q2037" s="3"/>
      <c r="R2037" s="3"/>
      <c r="S2037" s="3"/>
      <c r="T2037" s="3"/>
      <c r="U2037" s="3"/>
      <c r="V2037" s="3"/>
      <c r="W2037" s="3"/>
      <c r="X2037" s="3"/>
      <c r="Y2037" s="3"/>
      <c r="Z2037" s="3"/>
    </row>
    <row r="2038" ht="30.0" customHeight="1">
      <c r="A2038" s="5" t="s">
        <v>6551</v>
      </c>
      <c r="B2038" s="5" t="s">
        <v>6552</v>
      </c>
      <c r="C2038" s="5" t="s">
        <v>6553</v>
      </c>
      <c r="D2038" s="6"/>
      <c r="E2038" s="5">
        <v>2041071.0</v>
      </c>
      <c r="F2038" s="5">
        <v>2041271.0</v>
      </c>
      <c r="G2038" s="5"/>
      <c r="H2038" s="5" t="s">
        <v>6554</v>
      </c>
      <c r="I2038" s="5"/>
      <c r="J2038" s="7" t="str">
        <f t="shared" si="434"/>
        <v>Chain et al. 2005. Infect Immun. 73:8353-61</v>
      </c>
      <c r="K2038" s="8" t="str">
        <f t="shared" si="435"/>
        <v>Brucella abortus 2308; accesion number NC_007618</v>
      </c>
      <c r="L2038" s="3"/>
      <c r="M2038" s="3"/>
      <c r="N2038" s="3"/>
      <c r="O2038" s="3"/>
      <c r="P2038" s="3"/>
      <c r="Q2038" s="3"/>
      <c r="R2038" s="3"/>
      <c r="S2038" s="3"/>
      <c r="T2038" s="3"/>
      <c r="U2038" s="3"/>
      <c r="V2038" s="3"/>
      <c r="W2038" s="3"/>
      <c r="X2038" s="3"/>
      <c r="Y2038" s="3"/>
      <c r="Z2038" s="3"/>
    </row>
    <row r="2039" ht="30.0" customHeight="1">
      <c r="A2039" s="5" t="s">
        <v>6555</v>
      </c>
      <c r="B2039" s="5" t="s">
        <v>6556</v>
      </c>
      <c r="C2039" s="5" t="s">
        <v>6557</v>
      </c>
      <c r="D2039" s="6"/>
      <c r="E2039" s="5">
        <v>2041299.0</v>
      </c>
      <c r="F2039" s="5">
        <v>2041703.0</v>
      </c>
      <c r="G2039" s="5"/>
      <c r="H2039" s="5" t="s">
        <v>6558</v>
      </c>
      <c r="I2039" s="5" t="s">
        <v>6559</v>
      </c>
      <c r="J2039" s="7" t="str">
        <f t="shared" si="434"/>
        <v>Chain et al. 2005. Infect Immun. 73:8353-61</v>
      </c>
      <c r="K2039" s="8" t="str">
        <f t="shared" si="435"/>
        <v>Brucella abortus 2308; accesion number NC_007618</v>
      </c>
      <c r="L2039" s="3"/>
      <c r="M2039" s="3"/>
      <c r="N2039" s="3"/>
      <c r="O2039" s="3"/>
      <c r="P2039" s="3"/>
      <c r="Q2039" s="3"/>
      <c r="R2039" s="3"/>
      <c r="S2039" s="3"/>
      <c r="T2039" s="3"/>
      <c r="U2039" s="3"/>
      <c r="V2039" s="3"/>
      <c r="W2039" s="3"/>
      <c r="X2039" s="3"/>
      <c r="Y2039" s="3"/>
      <c r="Z2039" s="3"/>
    </row>
    <row r="2040" ht="30.0" customHeight="1">
      <c r="A2040" s="5" t="s">
        <v>6560</v>
      </c>
      <c r="B2040" s="5" t="s">
        <v>6560</v>
      </c>
      <c r="C2040" s="5" t="s">
        <v>6561</v>
      </c>
      <c r="D2040" s="6"/>
      <c r="E2040" s="5">
        <v>2041802.0</v>
      </c>
      <c r="F2040" s="5">
        <v>2042644.0</v>
      </c>
      <c r="G2040" s="5"/>
      <c r="H2040" s="5" t="s">
        <v>6562</v>
      </c>
      <c r="I2040" s="5"/>
      <c r="J2040" s="7" t="str">
        <f t="shared" si="434"/>
        <v>Chain et al. 2005. Infect Immun. 73:8353-61</v>
      </c>
      <c r="K2040" s="8" t="str">
        <f t="shared" si="435"/>
        <v>Brucella abortus 2308; accesion number NC_007618</v>
      </c>
      <c r="L2040" s="3"/>
      <c r="M2040" s="3"/>
      <c r="N2040" s="3"/>
      <c r="O2040" s="3"/>
      <c r="P2040" s="3"/>
      <c r="Q2040" s="3"/>
      <c r="R2040" s="3"/>
      <c r="S2040" s="3"/>
      <c r="T2040" s="3"/>
      <c r="U2040" s="3"/>
      <c r="V2040" s="3"/>
      <c r="W2040" s="3"/>
      <c r="X2040" s="3"/>
      <c r="Y2040" s="3"/>
      <c r="Z2040" s="3"/>
    </row>
    <row r="2041" ht="30.0" customHeight="1">
      <c r="A2041" s="5" t="s">
        <v>6563</v>
      </c>
      <c r="B2041" s="5" t="s">
        <v>6564</v>
      </c>
      <c r="C2041" s="5" t="s">
        <v>6565</v>
      </c>
      <c r="D2041" s="6"/>
      <c r="E2041" s="5">
        <v>2042772.0</v>
      </c>
      <c r="F2041" s="5">
        <v>2043881.0</v>
      </c>
      <c r="G2041" s="5"/>
      <c r="H2041" s="5" t="s">
        <v>6566</v>
      </c>
      <c r="I2041" s="5" t="s">
        <v>6567</v>
      </c>
      <c r="J2041" s="7" t="str">
        <f t="shared" si="434"/>
        <v>Chain et al. 2005. Infect Immun. 73:8353-61</v>
      </c>
      <c r="K2041" s="8" t="str">
        <f t="shared" si="435"/>
        <v>Brucella abortus 2308; accesion number NC_007618</v>
      </c>
      <c r="L2041" s="3"/>
      <c r="M2041" s="3"/>
      <c r="N2041" s="3"/>
      <c r="O2041" s="3"/>
      <c r="P2041" s="3"/>
      <c r="Q2041" s="3"/>
      <c r="R2041" s="3"/>
      <c r="S2041" s="3"/>
      <c r="T2041" s="3"/>
      <c r="U2041" s="3"/>
      <c r="V2041" s="3"/>
      <c r="W2041" s="3"/>
      <c r="X2041" s="3"/>
      <c r="Y2041" s="3"/>
      <c r="Z2041" s="3"/>
    </row>
    <row r="2042" ht="30.0" customHeight="1">
      <c r="A2042" s="5" t="s">
        <v>6568</v>
      </c>
      <c r="B2042" s="5" t="s">
        <v>6569</v>
      </c>
      <c r="C2042" s="5" t="s">
        <v>6570</v>
      </c>
      <c r="D2042" s="6"/>
      <c r="E2042" s="5">
        <v>2043903.0</v>
      </c>
      <c r="F2042" s="5">
        <v>2046317.0</v>
      </c>
      <c r="G2042" s="5"/>
      <c r="H2042" s="5" t="s">
        <v>6571</v>
      </c>
      <c r="I2042" s="5" t="s">
        <v>6572</v>
      </c>
      <c r="J2042" s="7" t="str">
        <f t="shared" si="434"/>
        <v>Chain et al. 2005. Infect Immun. 73:8353-61</v>
      </c>
      <c r="K2042" s="8" t="str">
        <f t="shared" si="435"/>
        <v>Brucella abortus 2308; accesion number NC_007618</v>
      </c>
      <c r="L2042" s="3"/>
      <c r="M2042" s="3"/>
      <c r="N2042" s="3"/>
      <c r="O2042" s="3"/>
      <c r="P2042" s="3"/>
      <c r="Q2042" s="3"/>
      <c r="R2042" s="3"/>
      <c r="S2042" s="3"/>
      <c r="T2042" s="3"/>
      <c r="U2042" s="3"/>
      <c r="V2042" s="3"/>
      <c r="W2042" s="3"/>
      <c r="X2042" s="3"/>
      <c r="Y2042" s="3"/>
      <c r="Z2042" s="3"/>
    </row>
    <row r="2043" ht="30.0" customHeight="1">
      <c r="A2043" s="5" t="s">
        <v>6573</v>
      </c>
      <c r="B2043" s="5" t="s">
        <v>6573</v>
      </c>
      <c r="C2043" s="5" t="s">
        <v>6574</v>
      </c>
      <c r="D2043" s="6"/>
      <c r="E2043" s="5">
        <v>2046387.0</v>
      </c>
      <c r="F2043" s="5">
        <v>2047373.0</v>
      </c>
      <c r="G2043" s="5"/>
      <c r="H2043" s="5" t="s">
        <v>774</v>
      </c>
      <c r="I2043" s="5"/>
      <c r="J2043" s="7" t="str">
        <f t="shared" si="434"/>
        <v>Chain et al. 2005. Infect Immun. 73:8353-61</v>
      </c>
      <c r="K2043" s="8" t="str">
        <f t="shared" si="435"/>
        <v>Brucella abortus 2308; accesion number NC_007618</v>
      </c>
      <c r="L2043" s="3"/>
      <c r="M2043" s="3"/>
      <c r="N2043" s="3"/>
      <c r="O2043" s="3"/>
      <c r="P2043" s="3"/>
      <c r="Q2043" s="3"/>
      <c r="R2043" s="3"/>
      <c r="S2043" s="3"/>
      <c r="T2043" s="3"/>
      <c r="U2043" s="3"/>
      <c r="V2043" s="3"/>
      <c r="W2043" s="3"/>
      <c r="X2043" s="3"/>
      <c r="Y2043" s="3"/>
      <c r="Z2043" s="3"/>
    </row>
    <row r="2044" ht="30.0" customHeight="1">
      <c r="A2044" s="5" t="s">
        <v>6575</v>
      </c>
      <c r="B2044" s="5" t="s">
        <v>6576</v>
      </c>
      <c r="C2044" s="5" t="s">
        <v>6577</v>
      </c>
      <c r="D2044" s="6"/>
      <c r="E2044" s="5">
        <v>2047599.0</v>
      </c>
      <c r="F2044" s="5">
        <v>2049512.0</v>
      </c>
      <c r="G2044" s="5"/>
      <c r="H2044" s="5" t="s">
        <v>6578</v>
      </c>
      <c r="I2044" s="5" t="s">
        <v>6579</v>
      </c>
      <c r="J2044" s="7" t="str">
        <f t="shared" si="434"/>
        <v>Chain et al. 2005. Infect Immun. 73:8353-61</v>
      </c>
      <c r="K2044" s="8" t="str">
        <f t="shared" si="435"/>
        <v>Brucella abortus 2308; accesion number NC_007618</v>
      </c>
      <c r="L2044" s="3"/>
      <c r="M2044" s="3"/>
      <c r="N2044" s="3"/>
      <c r="O2044" s="3"/>
      <c r="P2044" s="3"/>
      <c r="Q2044" s="3"/>
      <c r="R2044" s="3"/>
      <c r="S2044" s="3"/>
      <c r="T2044" s="3"/>
      <c r="U2044" s="3"/>
      <c r="V2044" s="3"/>
      <c r="W2044" s="3"/>
      <c r="X2044" s="3"/>
      <c r="Y2044" s="3"/>
      <c r="Z2044" s="3"/>
    </row>
    <row r="2045" ht="30.0" customHeight="1">
      <c r="A2045" s="5" t="s">
        <v>6580</v>
      </c>
      <c r="B2045" s="5" t="s">
        <v>6581</v>
      </c>
      <c r="C2045" s="5" t="s">
        <v>6582</v>
      </c>
      <c r="D2045" s="6"/>
      <c r="E2045" s="5">
        <v>2049757.0</v>
      </c>
      <c r="F2045" s="5">
        <v>2050890.0</v>
      </c>
      <c r="G2045" s="5"/>
      <c r="H2045" s="5" t="s">
        <v>6583</v>
      </c>
      <c r="I2045" s="5" t="s">
        <v>6584</v>
      </c>
      <c r="J2045" s="7" t="str">
        <f t="shared" si="434"/>
        <v>Chain et al. 2005. Infect Immun. 73:8353-61</v>
      </c>
      <c r="K2045" s="8" t="str">
        <f t="shared" si="435"/>
        <v>Brucella abortus 2308; accesion number NC_007618</v>
      </c>
      <c r="L2045" s="3"/>
      <c r="M2045" s="3"/>
      <c r="N2045" s="3"/>
      <c r="O2045" s="3"/>
      <c r="P2045" s="3"/>
      <c r="Q2045" s="3"/>
      <c r="R2045" s="3"/>
      <c r="S2045" s="3"/>
      <c r="T2045" s="3"/>
      <c r="U2045" s="3"/>
      <c r="V2045" s="3"/>
      <c r="W2045" s="3"/>
      <c r="X2045" s="3"/>
      <c r="Y2045" s="3"/>
      <c r="Z2045" s="3"/>
    </row>
    <row r="2046" ht="30.0" customHeight="1">
      <c r="A2046" s="5" t="s">
        <v>6585</v>
      </c>
      <c r="B2046" s="5" t="s">
        <v>6585</v>
      </c>
      <c r="C2046" s="5" t="s">
        <v>6586</v>
      </c>
      <c r="D2046" s="6"/>
      <c r="E2046" s="5">
        <v>2051011.0</v>
      </c>
      <c r="F2046" s="5">
        <v>2051610.0</v>
      </c>
      <c r="G2046" s="5"/>
      <c r="H2046" s="5" t="s">
        <v>6587</v>
      </c>
      <c r="I2046" s="5"/>
      <c r="J2046" s="7" t="str">
        <f t="shared" si="434"/>
        <v>Chain et al. 2005. Infect Immun. 73:8353-61</v>
      </c>
      <c r="K2046" s="8" t="str">
        <f t="shared" si="435"/>
        <v>Brucella abortus 2308; accesion number NC_007618</v>
      </c>
      <c r="L2046" s="3"/>
      <c r="M2046" s="3"/>
      <c r="N2046" s="3"/>
      <c r="O2046" s="3"/>
      <c r="P2046" s="3"/>
      <c r="Q2046" s="3"/>
      <c r="R2046" s="3"/>
      <c r="S2046" s="3"/>
      <c r="T2046" s="3"/>
      <c r="U2046" s="3"/>
      <c r="V2046" s="3"/>
      <c r="W2046" s="3"/>
      <c r="X2046" s="3"/>
      <c r="Y2046" s="3"/>
      <c r="Z2046" s="3"/>
    </row>
    <row r="2047" ht="30.0" customHeight="1">
      <c r="A2047" s="5" t="s">
        <v>6588</v>
      </c>
      <c r="B2047" s="5" t="s">
        <v>6589</v>
      </c>
      <c r="C2047" s="5" t="s">
        <v>6590</v>
      </c>
      <c r="D2047" s="6"/>
      <c r="E2047" s="5">
        <v>2051820.0</v>
      </c>
      <c r="F2047" s="5">
        <v>2052536.0</v>
      </c>
      <c r="G2047" s="5"/>
      <c r="H2047" s="5" t="s">
        <v>6591</v>
      </c>
      <c r="I2047" s="5" t="s">
        <v>6592</v>
      </c>
      <c r="J2047" s="7" t="str">
        <f t="shared" si="434"/>
        <v>Chain et al. 2005. Infect Immun. 73:8353-61</v>
      </c>
      <c r="K2047" s="8" t="str">
        <f t="shared" si="435"/>
        <v>Brucella abortus 2308; accesion number NC_007618</v>
      </c>
      <c r="L2047" s="3"/>
      <c r="M2047" s="3"/>
      <c r="N2047" s="3"/>
      <c r="O2047" s="3"/>
      <c r="P2047" s="3"/>
      <c r="Q2047" s="3"/>
      <c r="R2047" s="3"/>
      <c r="S2047" s="3"/>
      <c r="T2047" s="3"/>
      <c r="U2047" s="3"/>
      <c r="V2047" s="3"/>
      <c r="W2047" s="3"/>
      <c r="X2047" s="3"/>
      <c r="Y2047" s="3"/>
      <c r="Z2047" s="3"/>
    </row>
    <row r="2048" ht="30.0" customHeight="1">
      <c r="A2048" s="5" t="s">
        <v>6593</v>
      </c>
      <c r="B2048" s="5" t="s">
        <v>6593</v>
      </c>
      <c r="C2048" s="5" t="s">
        <v>6594</v>
      </c>
      <c r="D2048" s="6"/>
      <c r="E2048" s="5">
        <v>2052585.0</v>
      </c>
      <c r="F2048" s="5">
        <v>2052872.0</v>
      </c>
      <c r="G2048" s="5"/>
      <c r="H2048" s="5" t="s">
        <v>52</v>
      </c>
      <c r="I2048" s="5"/>
      <c r="J2048" s="7" t="str">
        <f t="shared" si="434"/>
        <v>Chain et al. 2005. Infect Immun. 73:8353-61</v>
      </c>
      <c r="K2048" s="8" t="str">
        <f t="shared" si="435"/>
        <v>Brucella abortus 2308; accesion number NC_007618</v>
      </c>
      <c r="L2048" s="3"/>
      <c r="M2048" s="3"/>
      <c r="N2048" s="3"/>
      <c r="O2048" s="3"/>
      <c r="P2048" s="3"/>
      <c r="Q2048" s="3"/>
      <c r="R2048" s="3"/>
      <c r="S2048" s="3"/>
      <c r="T2048" s="3"/>
      <c r="U2048" s="3"/>
      <c r="V2048" s="3"/>
      <c r="W2048" s="3"/>
      <c r="X2048" s="3"/>
      <c r="Y2048" s="3"/>
      <c r="Z2048" s="3"/>
    </row>
    <row r="2049" ht="30.0" customHeight="1">
      <c r="A2049" s="5" t="s">
        <v>6595</v>
      </c>
      <c r="B2049" s="5" t="s">
        <v>6595</v>
      </c>
      <c r="C2049" s="5" t="s">
        <v>6596</v>
      </c>
      <c r="D2049" s="6"/>
      <c r="E2049" s="5">
        <v>2052910.0</v>
      </c>
      <c r="F2049" s="5">
        <v>2054097.0</v>
      </c>
      <c r="G2049" s="5" t="s">
        <v>35</v>
      </c>
      <c r="H2049" s="5" t="s">
        <v>6597</v>
      </c>
      <c r="I2049" s="5"/>
      <c r="J2049" s="7" t="str">
        <f t="shared" si="434"/>
        <v>Chain et al. 2005. Infect Immun. 73:8353-61</v>
      </c>
      <c r="K2049" s="8" t="str">
        <f t="shared" si="435"/>
        <v>Brucella abortus 2308; accesion number NC_007618</v>
      </c>
      <c r="L2049" s="3"/>
      <c r="M2049" s="3"/>
      <c r="N2049" s="3"/>
      <c r="O2049" s="3"/>
      <c r="P2049" s="3"/>
      <c r="Q2049" s="3"/>
      <c r="R2049" s="3"/>
      <c r="S2049" s="3"/>
      <c r="T2049" s="3"/>
      <c r="U2049" s="3"/>
      <c r="V2049" s="3"/>
      <c r="W2049" s="3"/>
      <c r="X2049" s="3"/>
      <c r="Y2049" s="3"/>
      <c r="Z2049" s="3"/>
    </row>
    <row r="2050" ht="30.0" customHeight="1">
      <c r="A2050" s="5" t="s">
        <v>6598</v>
      </c>
      <c r="B2050" s="5" t="s">
        <v>6599</v>
      </c>
      <c r="C2050" s="5" t="s">
        <v>6600</v>
      </c>
      <c r="D2050" s="6"/>
      <c r="E2050" s="5">
        <v>2054033.0</v>
      </c>
      <c r="F2050" s="5">
        <v>2054971.0</v>
      </c>
      <c r="G2050" s="5"/>
      <c r="H2050" s="5" t="s">
        <v>6601</v>
      </c>
      <c r="I2050" s="5" t="s">
        <v>6602</v>
      </c>
      <c r="J2050" s="7" t="str">
        <f t="shared" si="434"/>
        <v>Chain et al. 2005. Infect Immun. 73:8353-61</v>
      </c>
      <c r="K2050" s="8" t="str">
        <f t="shared" si="435"/>
        <v>Brucella abortus 2308; accesion number NC_007618</v>
      </c>
      <c r="L2050" s="3"/>
      <c r="M2050" s="3"/>
      <c r="N2050" s="3"/>
      <c r="O2050" s="3"/>
      <c r="P2050" s="3"/>
      <c r="Q2050" s="3"/>
      <c r="R2050" s="3"/>
      <c r="S2050" s="3"/>
      <c r="T2050" s="3"/>
      <c r="U2050" s="3"/>
      <c r="V2050" s="3"/>
      <c r="W2050" s="3"/>
      <c r="X2050" s="3"/>
      <c r="Y2050" s="3"/>
      <c r="Z2050" s="3"/>
    </row>
    <row r="2051" ht="30.0" customHeight="1">
      <c r="A2051" s="5" t="s">
        <v>6603</v>
      </c>
      <c r="B2051" s="5" t="s">
        <v>6603</v>
      </c>
      <c r="C2051" s="5" t="s">
        <v>6604</v>
      </c>
      <c r="D2051" s="6" t="s">
        <v>59</v>
      </c>
      <c r="E2051" s="5">
        <v>2055081.0</v>
      </c>
      <c r="F2051" s="5">
        <v>2056612.0</v>
      </c>
      <c r="G2051" s="5"/>
      <c r="H2051" s="5"/>
      <c r="I2051" s="5" t="s">
        <v>6605</v>
      </c>
      <c r="J2051" s="11" t="str">
        <f>HYPERLINK("http://www.ncbi.nlm.nih.gov/nuccore/NC_004310.3","Brucella suis 1330 genome; accesion number NC_004310")</f>
        <v>Brucella suis 1330 genome; accesion number NC_004310</v>
      </c>
      <c r="K2051" s="11" t="str">
        <f>HYPERLINK("http://www.ncbi.nlm.nih.gov/nuccore/62288991","Brucella abortus 9-941 NC_006932")</f>
        <v>Brucella abortus 9-941 NC_006932</v>
      </c>
      <c r="L2051" s="3"/>
      <c r="M2051" s="3"/>
      <c r="N2051" s="3"/>
      <c r="O2051" s="3"/>
      <c r="P2051" s="3"/>
      <c r="Q2051" s="3"/>
      <c r="R2051" s="3"/>
      <c r="S2051" s="3"/>
      <c r="T2051" s="3"/>
      <c r="U2051" s="3"/>
      <c r="V2051" s="3"/>
      <c r="W2051" s="3"/>
      <c r="X2051" s="3"/>
      <c r="Y2051" s="3"/>
      <c r="Z2051" s="3"/>
    </row>
    <row r="2052" ht="30.0" customHeight="1">
      <c r="A2052" s="5" t="s">
        <v>6606</v>
      </c>
      <c r="B2052" s="5" t="s">
        <v>6606</v>
      </c>
      <c r="C2052" s="5" t="s">
        <v>6607</v>
      </c>
      <c r="D2052" s="6"/>
      <c r="E2052" s="5">
        <v>2056661.0</v>
      </c>
      <c r="F2052" s="5">
        <v>2057281.0</v>
      </c>
      <c r="G2052" s="5" t="s">
        <v>35</v>
      </c>
      <c r="H2052" s="5" t="s">
        <v>6608</v>
      </c>
      <c r="I2052" s="5"/>
      <c r="J2052" s="7" t="str">
        <f t="shared" ref="J2052:J2060" si="436">HYPERLINK("http://www.ncbi.nlm.nih.gov/pubmed/?term=16299333","Chain et al. 2005. Infect Immun. 73:8353-61")</f>
        <v>Chain et al. 2005. Infect Immun. 73:8353-61</v>
      </c>
      <c r="K2052" s="8" t="str">
        <f t="shared" ref="K2052:K2060" si="437">HYPERLINK("http://www.ncbi.nlm.nih.gov/nuccore/NC_007618","Brucella abortus 2308; accesion number NC_007618")</f>
        <v>Brucella abortus 2308; accesion number NC_007618</v>
      </c>
      <c r="L2052" s="3"/>
      <c r="M2052" s="3"/>
      <c r="N2052" s="3"/>
      <c r="O2052" s="3"/>
      <c r="P2052" s="3"/>
      <c r="Q2052" s="3"/>
      <c r="R2052" s="3"/>
      <c r="S2052" s="3"/>
      <c r="T2052" s="3"/>
      <c r="U2052" s="3"/>
      <c r="V2052" s="3"/>
      <c r="W2052" s="3"/>
      <c r="X2052" s="3"/>
      <c r="Y2052" s="3"/>
      <c r="Z2052" s="3"/>
    </row>
    <row r="2053" ht="30.0" customHeight="1">
      <c r="A2053" s="5" t="s">
        <v>6609</v>
      </c>
      <c r="B2053" s="5" t="s">
        <v>6609</v>
      </c>
      <c r="C2053" s="5" t="s">
        <v>6610</v>
      </c>
      <c r="D2053" s="6"/>
      <c r="E2053" s="5">
        <v>2057729.0</v>
      </c>
      <c r="F2053" s="5">
        <v>2058085.0</v>
      </c>
      <c r="G2053" s="5" t="s">
        <v>35</v>
      </c>
      <c r="H2053" s="5" t="s">
        <v>3078</v>
      </c>
      <c r="I2053" s="5"/>
      <c r="J2053" s="7" t="str">
        <f t="shared" si="436"/>
        <v>Chain et al. 2005. Infect Immun. 73:8353-61</v>
      </c>
      <c r="K2053" s="8" t="str">
        <f t="shared" si="437"/>
        <v>Brucella abortus 2308; accesion number NC_007618</v>
      </c>
      <c r="L2053" s="3"/>
      <c r="M2053" s="3"/>
      <c r="N2053" s="3"/>
      <c r="O2053" s="3"/>
      <c r="P2053" s="3"/>
      <c r="Q2053" s="3"/>
      <c r="R2053" s="3"/>
      <c r="S2053" s="3"/>
      <c r="T2053" s="3"/>
      <c r="U2053" s="3"/>
      <c r="V2053" s="3"/>
      <c r="W2053" s="3"/>
      <c r="X2053" s="3"/>
      <c r="Y2053" s="3"/>
      <c r="Z2053" s="3"/>
    </row>
    <row r="2054" ht="30.0" customHeight="1">
      <c r="A2054" s="5" t="s">
        <v>6611</v>
      </c>
      <c r="B2054" s="5" t="s">
        <v>6611</v>
      </c>
      <c r="C2054" s="5" t="s">
        <v>6612</v>
      </c>
      <c r="D2054" s="6"/>
      <c r="E2054" s="5">
        <v>2058241.0</v>
      </c>
      <c r="F2054" s="5">
        <v>2058462.0</v>
      </c>
      <c r="G2054" s="5"/>
      <c r="H2054" s="5" t="s">
        <v>52</v>
      </c>
      <c r="I2054" s="5"/>
      <c r="J2054" s="7" t="str">
        <f t="shared" si="436"/>
        <v>Chain et al. 2005. Infect Immun. 73:8353-61</v>
      </c>
      <c r="K2054" s="8" t="str">
        <f t="shared" si="437"/>
        <v>Brucella abortus 2308; accesion number NC_007618</v>
      </c>
      <c r="L2054" s="3"/>
      <c r="M2054" s="3"/>
      <c r="N2054" s="3"/>
      <c r="O2054" s="3"/>
      <c r="P2054" s="3"/>
      <c r="Q2054" s="3"/>
      <c r="R2054" s="3"/>
      <c r="S2054" s="3"/>
      <c r="T2054" s="3"/>
      <c r="U2054" s="3"/>
      <c r="V2054" s="3"/>
      <c r="W2054" s="3"/>
      <c r="X2054" s="3"/>
      <c r="Y2054" s="3"/>
      <c r="Z2054" s="3"/>
    </row>
    <row r="2055" ht="30.0" customHeight="1">
      <c r="A2055" s="5" t="s">
        <v>6613</v>
      </c>
      <c r="B2055" s="5" t="s">
        <v>6613</v>
      </c>
      <c r="C2055" s="5" t="s">
        <v>6614</v>
      </c>
      <c r="D2055" s="6"/>
      <c r="E2055" s="5">
        <v>2058695.0</v>
      </c>
      <c r="F2055" s="5">
        <v>2059045.0</v>
      </c>
      <c r="G2055" s="5"/>
      <c r="H2055" s="5" t="s">
        <v>52</v>
      </c>
      <c r="I2055" s="5"/>
      <c r="J2055" s="7" t="str">
        <f t="shared" si="436"/>
        <v>Chain et al. 2005. Infect Immun. 73:8353-61</v>
      </c>
      <c r="K2055" s="8" t="str">
        <f t="shared" si="437"/>
        <v>Brucella abortus 2308; accesion number NC_007618</v>
      </c>
      <c r="L2055" s="3"/>
      <c r="M2055" s="3"/>
      <c r="N2055" s="3"/>
      <c r="O2055" s="3"/>
      <c r="P2055" s="3"/>
      <c r="Q2055" s="3"/>
      <c r="R2055" s="3"/>
      <c r="S2055" s="3"/>
      <c r="T2055" s="3"/>
      <c r="U2055" s="3"/>
      <c r="V2055" s="3"/>
      <c r="W2055" s="3"/>
      <c r="X2055" s="3"/>
      <c r="Y2055" s="3"/>
      <c r="Z2055" s="3"/>
    </row>
    <row r="2056" ht="30.0" customHeight="1">
      <c r="A2056" s="5" t="s">
        <v>6615</v>
      </c>
      <c r="B2056" s="5" t="s">
        <v>6615</v>
      </c>
      <c r="C2056" s="5" t="s">
        <v>6616</v>
      </c>
      <c r="D2056" s="6"/>
      <c r="E2056" s="5">
        <v>2059200.0</v>
      </c>
      <c r="F2056" s="5">
        <v>2060246.0</v>
      </c>
      <c r="G2056" s="5"/>
      <c r="H2056" s="5" t="s">
        <v>6617</v>
      </c>
      <c r="I2056" s="5"/>
      <c r="J2056" s="7" t="str">
        <f t="shared" si="436"/>
        <v>Chain et al. 2005. Infect Immun. 73:8353-61</v>
      </c>
      <c r="K2056" s="8" t="str">
        <f t="shared" si="437"/>
        <v>Brucella abortus 2308; accesion number NC_007618</v>
      </c>
      <c r="L2056" s="3"/>
      <c r="M2056" s="3"/>
      <c r="N2056" s="3"/>
      <c r="O2056" s="3"/>
      <c r="P2056" s="3"/>
      <c r="Q2056" s="3"/>
      <c r="R2056" s="3"/>
      <c r="S2056" s="3"/>
      <c r="T2056" s="3"/>
      <c r="U2056" s="3"/>
      <c r="V2056" s="3"/>
      <c r="W2056" s="3"/>
      <c r="X2056" s="3"/>
      <c r="Y2056" s="3"/>
      <c r="Z2056" s="3"/>
    </row>
    <row r="2057" ht="30.0" customHeight="1">
      <c r="A2057" s="5" t="s">
        <v>6618</v>
      </c>
      <c r="B2057" s="5" t="s">
        <v>6619</v>
      </c>
      <c r="C2057" s="5" t="s">
        <v>6620</v>
      </c>
      <c r="D2057" s="6"/>
      <c r="E2057" s="5">
        <v>2060388.0</v>
      </c>
      <c r="F2057" s="5">
        <v>2061878.0</v>
      </c>
      <c r="G2057" s="5"/>
      <c r="H2057" s="5" t="s">
        <v>6621</v>
      </c>
      <c r="I2057" s="5"/>
      <c r="J2057" s="7" t="str">
        <f t="shared" si="436"/>
        <v>Chain et al. 2005. Infect Immun. 73:8353-61</v>
      </c>
      <c r="K2057" s="8" t="str">
        <f t="shared" si="437"/>
        <v>Brucella abortus 2308; accesion number NC_007618</v>
      </c>
      <c r="L2057" s="3"/>
      <c r="M2057" s="3"/>
      <c r="N2057" s="3"/>
      <c r="O2057" s="3"/>
      <c r="P2057" s="3"/>
      <c r="Q2057" s="3"/>
      <c r="R2057" s="3"/>
      <c r="S2057" s="3"/>
      <c r="T2057" s="3"/>
      <c r="U2057" s="3"/>
      <c r="V2057" s="3"/>
      <c r="W2057" s="3"/>
      <c r="X2057" s="3"/>
      <c r="Y2057" s="3"/>
      <c r="Z2057" s="3"/>
    </row>
    <row r="2058" ht="30.0" customHeight="1">
      <c r="A2058" s="5" t="s">
        <v>6622</v>
      </c>
      <c r="B2058" s="5" t="s">
        <v>6623</v>
      </c>
      <c r="C2058" s="5" t="s">
        <v>6624</v>
      </c>
      <c r="D2058" s="6"/>
      <c r="E2058" s="5">
        <v>2061878.0</v>
      </c>
      <c r="F2058" s="5">
        <v>2063188.0</v>
      </c>
      <c r="G2058" s="5"/>
      <c r="H2058" s="5" t="s">
        <v>6621</v>
      </c>
      <c r="I2058" s="5"/>
      <c r="J2058" s="7" t="str">
        <f t="shared" si="436"/>
        <v>Chain et al. 2005. Infect Immun. 73:8353-61</v>
      </c>
      <c r="K2058" s="8" t="str">
        <f t="shared" si="437"/>
        <v>Brucella abortus 2308; accesion number NC_007618</v>
      </c>
      <c r="L2058" s="3"/>
      <c r="M2058" s="3"/>
      <c r="N2058" s="3"/>
      <c r="O2058" s="3"/>
      <c r="P2058" s="3"/>
      <c r="Q2058" s="3"/>
      <c r="R2058" s="3"/>
      <c r="S2058" s="3"/>
      <c r="T2058" s="3"/>
      <c r="U2058" s="3"/>
      <c r="V2058" s="3"/>
      <c r="W2058" s="3"/>
      <c r="X2058" s="3"/>
      <c r="Y2058" s="3"/>
      <c r="Z2058" s="3"/>
    </row>
    <row r="2059" ht="30.0" customHeight="1">
      <c r="A2059" s="5" t="s">
        <v>6625</v>
      </c>
      <c r="B2059" s="5" t="s">
        <v>6626</v>
      </c>
      <c r="C2059" s="5" t="s">
        <v>6627</v>
      </c>
      <c r="D2059" s="6"/>
      <c r="E2059" s="5">
        <v>2063253.0</v>
      </c>
      <c r="F2059" s="5">
        <v>2064026.0</v>
      </c>
      <c r="G2059" s="5"/>
      <c r="H2059" s="5" t="s">
        <v>6628</v>
      </c>
      <c r="I2059" s="5" t="s">
        <v>6629</v>
      </c>
      <c r="J2059" s="7" t="str">
        <f t="shared" si="436"/>
        <v>Chain et al. 2005. Infect Immun. 73:8353-61</v>
      </c>
      <c r="K2059" s="8" t="str">
        <f t="shared" si="437"/>
        <v>Brucella abortus 2308; accesion number NC_007618</v>
      </c>
      <c r="L2059" s="3"/>
      <c r="M2059" s="3"/>
      <c r="N2059" s="3"/>
      <c r="O2059" s="3"/>
      <c r="P2059" s="3"/>
      <c r="Q2059" s="3"/>
      <c r="R2059" s="3"/>
      <c r="S2059" s="3"/>
      <c r="T2059" s="3"/>
      <c r="U2059" s="3"/>
      <c r="V2059" s="3"/>
      <c r="W2059" s="3"/>
      <c r="X2059" s="3"/>
      <c r="Y2059" s="3"/>
      <c r="Z2059" s="3"/>
    </row>
    <row r="2060" ht="30.0" customHeight="1">
      <c r="A2060" s="5" t="s">
        <v>6630</v>
      </c>
      <c r="B2060" s="5" t="s">
        <v>6631</v>
      </c>
      <c r="C2060" s="5" t="s">
        <v>6632</v>
      </c>
      <c r="D2060" s="6"/>
      <c r="E2060" s="5">
        <v>2064092.0</v>
      </c>
      <c r="F2060" s="5">
        <v>2064814.0</v>
      </c>
      <c r="G2060" s="5"/>
      <c r="H2060" s="5" t="s">
        <v>6633</v>
      </c>
      <c r="I2060" s="5"/>
      <c r="J2060" s="7" t="str">
        <f t="shared" si="436"/>
        <v>Chain et al. 2005. Infect Immun. 73:8353-61</v>
      </c>
      <c r="K2060" s="8" t="str">
        <f t="shared" si="437"/>
        <v>Brucella abortus 2308; accesion number NC_007618</v>
      </c>
      <c r="L2060" s="3"/>
      <c r="M2060" s="3"/>
      <c r="N2060" s="3"/>
      <c r="O2060" s="3"/>
      <c r="P2060" s="3"/>
      <c r="Q2060" s="3"/>
      <c r="R2060" s="3"/>
      <c r="S2060" s="3"/>
      <c r="T2060" s="3"/>
      <c r="U2060" s="3"/>
      <c r="V2060" s="3"/>
      <c r="W2060" s="3"/>
      <c r="X2060" s="3"/>
      <c r="Y2060" s="3"/>
      <c r="Z2060" s="3"/>
    </row>
    <row r="2061" ht="30.0" customHeight="1">
      <c r="A2061" s="5" t="s">
        <v>6634</v>
      </c>
      <c r="B2061" s="5" t="s">
        <v>6635</v>
      </c>
      <c r="C2061" s="5" t="s">
        <v>6636</v>
      </c>
      <c r="D2061" s="6"/>
      <c r="E2061" s="5">
        <v>2064932.0</v>
      </c>
      <c r="F2061" s="5">
        <v>2065618.0</v>
      </c>
      <c r="G2061" s="5"/>
      <c r="H2061" s="5" t="s">
        <v>6637</v>
      </c>
      <c r="I2061" s="5" t="s">
        <v>6638</v>
      </c>
      <c r="J2061" s="13" t="s">
        <v>1071</v>
      </c>
      <c r="K2061" s="3"/>
      <c r="L2061" s="3"/>
      <c r="M2061" s="3"/>
      <c r="N2061" s="3"/>
      <c r="O2061" s="3"/>
      <c r="P2061" s="3"/>
      <c r="Q2061" s="3"/>
      <c r="R2061" s="3"/>
      <c r="S2061" s="3"/>
      <c r="T2061" s="3"/>
      <c r="U2061" s="3"/>
      <c r="V2061" s="3"/>
      <c r="W2061" s="3"/>
      <c r="X2061" s="3"/>
      <c r="Y2061" s="3"/>
      <c r="Z2061" s="3"/>
    </row>
    <row r="2062" ht="30.0" customHeight="1">
      <c r="A2062" s="5" t="s">
        <v>6639</v>
      </c>
      <c r="B2062" s="5" t="s">
        <v>6639</v>
      </c>
      <c r="C2062" s="5" t="s">
        <v>6640</v>
      </c>
      <c r="D2062" s="6"/>
      <c r="E2062" s="5">
        <v>2066204.0</v>
      </c>
      <c r="F2062" s="5">
        <v>2067184.0</v>
      </c>
      <c r="G2062" s="5"/>
      <c r="H2062" s="5" t="s">
        <v>6641</v>
      </c>
      <c r="I2062" s="5"/>
      <c r="J2062" s="7" t="str">
        <f t="shared" ref="J2062:J2064" si="438">HYPERLINK("http://www.ncbi.nlm.nih.gov/pubmed/?term=16299333","Chain et al. 2005. Infect Immun. 73:8353-61")</f>
        <v>Chain et al. 2005. Infect Immun. 73:8353-61</v>
      </c>
      <c r="K2062" s="8" t="str">
        <f t="shared" ref="K2062:K2064" si="439">HYPERLINK("http://www.ncbi.nlm.nih.gov/nuccore/NC_007618","Brucella abortus 2308; accesion number NC_007618")</f>
        <v>Brucella abortus 2308; accesion number NC_007618</v>
      </c>
      <c r="L2062" s="3"/>
      <c r="M2062" s="3"/>
      <c r="N2062" s="3"/>
      <c r="O2062" s="3"/>
      <c r="P2062" s="3"/>
      <c r="Q2062" s="3"/>
      <c r="R2062" s="3"/>
      <c r="S2062" s="3"/>
      <c r="T2062" s="3"/>
      <c r="U2062" s="3"/>
      <c r="V2062" s="3"/>
      <c r="W2062" s="3"/>
      <c r="X2062" s="3"/>
      <c r="Y2062" s="3"/>
      <c r="Z2062" s="3"/>
    </row>
    <row r="2063" ht="30.0" customHeight="1">
      <c r="A2063" s="5" t="s">
        <v>6642</v>
      </c>
      <c r="B2063" s="5" t="s">
        <v>6642</v>
      </c>
      <c r="C2063" s="5" t="s">
        <v>6643</v>
      </c>
      <c r="D2063" s="6"/>
      <c r="E2063" s="5">
        <v>2067294.0</v>
      </c>
      <c r="F2063" s="5">
        <v>2067617.0</v>
      </c>
      <c r="G2063" s="5" t="s">
        <v>35</v>
      </c>
      <c r="H2063" s="5" t="s">
        <v>1606</v>
      </c>
      <c r="I2063" s="5"/>
      <c r="J2063" s="7" t="str">
        <f t="shared" si="438"/>
        <v>Chain et al. 2005. Infect Immun. 73:8353-61</v>
      </c>
      <c r="K2063" s="8" t="str">
        <f t="shared" si="439"/>
        <v>Brucella abortus 2308; accesion number NC_007618</v>
      </c>
      <c r="L2063" s="3"/>
      <c r="M2063" s="3"/>
      <c r="N2063" s="3"/>
      <c r="O2063" s="3"/>
      <c r="P2063" s="3"/>
      <c r="Q2063" s="3"/>
      <c r="R2063" s="3"/>
      <c r="S2063" s="3"/>
      <c r="T2063" s="3"/>
      <c r="U2063" s="3"/>
      <c r="V2063" s="3"/>
      <c r="W2063" s="3"/>
      <c r="X2063" s="3"/>
      <c r="Y2063" s="3"/>
      <c r="Z2063" s="3"/>
    </row>
    <row r="2064" ht="30.0" customHeight="1">
      <c r="A2064" s="5" t="s">
        <v>6644</v>
      </c>
      <c r="B2064" s="5" t="s">
        <v>6645</v>
      </c>
      <c r="C2064" s="5" t="s">
        <v>6646</v>
      </c>
      <c r="D2064" s="6"/>
      <c r="E2064" s="5">
        <v>2067694.0</v>
      </c>
      <c r="F2064" s="5">
        <v>2068947.0</v>
      </c>
      <c r="G2064" s="5"/>
      <c r="H2064" s="5" t="s">
        <v>6647</v>
      </c>
      <c r="I2064" s="5"/>
      <c r="J2064" s="7" t="str">
        <f t="shared" si="438"/>
        <v>Chain et al. 2005. Infect Immun. 73:8353-61</v>
      </c>
      <c r="K2064" s="8" t="str">
        <f t="shared" si="439"/>
        <v>Brucella abortus 2308; accesion number NC_007618</v>
      </c>
      <c r="L2064" s="3"/>
      <c r="M2064" s="3"/>
      <c r="N2064" s="3"/>
      <c r="O2064" s="3"/>
      <c r="P2064" s="3"/>
      <c r="Q2064" s="3"/>
      <c r="R2064" s="3"/>
      <c r="S2064" s="3"/>
      <c r="T2064" s="3"/>
      <c r="U2064" s="3"/>
      <c r="V2064" s="3"/>
      <c r="W2064" s="3"/>
      <c r="X2064" s="3"/>
      <c r="Y2064" s="3"/>
      <c r="Z2064" s="3"/>
    </row>
    <row r="2065" ht="30.0" customHeight="1">
      <c r="A2065" s="5" t="s">
        <v>6648</v>
      </c>
      <c r="B2065" s="5" t="s">
        <v>6649</v>
      </c>
      <c r="C2065" s="5" t="s">
        <v>6650</v>
      </c>
      <c r="D2065" s="6"/>
      <c r="E2065" s="5">
        <v>2069108.0</v>
      </c>
      <c r="F2065" s="5">
        <v>2069605.0</v>
      </c>
      <c r="G2065" s="5" t="s">
        <v>35</v>
      </c>
      <c r="H2065" s="5" t="s">
        <v>6651</v>
      </c>
      <c r="I2065" s="5" t="s">
        <v>6652</v>
      </c>
      <c r="J2065" s="12" t="s">
        <v>6653</v>
      </c>
      <c r="K2065" s="3"/>
      <c r="L2065" s="3"/>
      <c r="M2065" s="3"/>
      <c r="N2065" s="3"/>
      <c r="O2065" s="3"/>
      <c r="P2065" s="3"/>
      <c r="Q2065" s="3"/>
      <c r="R2065" s="3"/>
      <c r="S2065" s="3"/>
      <c r="T2065" s="3"/>
      <c r="U2065" s="3"/>
      <c r="V2065" s="3"/>
      <c r="W2065" s="3"/>
      <c r="X2065" s="3"/>
      <c r="Y2065" s="3"/>
      <c r="Z2065" s="3"/>
    </row>
    <row r="2066" ht="30.0" customHeight="1">
      <c r="A2066" s="5" t="s">
        <v>6654</v>
      </c>
      <c r="B2066" s="5" t="s">
        <v>6654</v>
      </c>
      <c r="C2066" s="5" t="s">
        <v>6655</v>
      </c>
      <c r="D2066" s="6"/>
      <c r="E2066" s="5">
        <v>2069792.0</v>
      </c>
      <c r="F2066" s="5">
        <v>2070577.0</v>
      </c>
      <c r="G2066" s="5"/>
      <c r="H2066" s="5" t="s">
        <v>6656</v>
      </c>
      <c r="I2066" s="5"/>
      <c r="J2066" s="7" t="str">
        <f t="shared" ref="J2066:J2067" si="440">HYPERLINK("http://www.ncbi.nlm.nih.gov/pubmed/?term=16299333","Chain et al. 2005. Infect Immun. 73:8353-61")</f>
        <v>Chain et al. 2005. Infect Immun. 73:8353-61</v>
      </c>
      <c r="K2066" s="8" t="str">
        <f t="shared" ref="K2066:K2067" si="441">HYPERLINK("http://www.ncbi.nlm.nih.gov/nuccore/NC_007618","Brucella abortus 2308; accesion number NC_007618")</f>
        <v>Brucella abortus 2308; accesion number NC_007618</v>
      </c>
      <c r="L2066" s="3"/>
      <c r="M2066" s="3"/>
      <c r="N2066" s="3"/>
      <c r="O2066" s="3"/>
      <c r="P2066" s="3"/>
      <c r="Q2066" s="3"/>
      <c r="R2066" s="3"/>
      <c r="S2066" s="3"/>
      <c r="T2066" s="3"/>
      <c r="U2066" s="3"/>
      <c r="V2066" s="3"/>
      <c r="W2066" s="3"/>
      <c r="X2066" s="3"/>
      <c r="Y2066" s="3"/>
      <c r="Z2066" s="3"/>
    </row>
    <row r="2067" ht="30.0" customHeight="1">
      <c r="A2067" s="5" t="s">
        <v>6657</v>
      </c>
      <c r="B2067" s="5" t="s">
        <v>6657</v>
      </c>
      <c r="C2067" s="5" t="s">
        <v>6658</v>
      </c>
      <c r="D2067" s="6"/>
      <c r="E2067" s="5">
        <v>2070582.0</v>
      </c>
      <c r="F2067" s="5">
        <v>2071082.0</v>
      </c>
      <c r="G2067" s="5"/>
      <c r="H2067" s="5" t="s">
        <v>6659</v>
      </c>
      <c r="I2067" s="5"/>
      <c r="J2067" s="7" t="str">
        <f t="shared" si="440"/>
        <v>Chain et al. 2005. Infect Immun. 73:8353-61</v>
      </c>
      <c r="K2067" s="8" t="str">
        <f t="shared" si="441"/>
        <v>Brucella abortus 2308; accesion number NC_007618</v>
      </c>
      <c r="L2067" s="3"/>
      <c r="M2067" s="3"/>
      <c r="N2067" s="3"/>
      <c r="O2067" s="3"/>
      <c r="P2067" s="3"/>
      <c r="Q2067" s="3"/>
      <c r="R2067" s="3"/>
      <c r="S2067" s="3"/>
      <c r="T2067" s="3"/>
      <c r="U2067" s="3"/>
      <c r="V2067" s="3"/>
      <c r="W2067" s="3"/>
      <c r="X2067" s="3"/>
      <c r="Y2067" s="3"/>
      <c r="Z2067" s="3"/>
    </row>
    <row r="2068" ht="30.0" customHeight="1">
      <c r="A2068" s="5" t="s">
        <v>6660</v>
      </c>
      <c r="B2068" s="5" t="s">
        <v>6661</v>
      </c>
      <c r="C2068" s="5" t="s">
        <v>6662</v>
      </c>
      <c r="D2068" s="6"/>
      <c r="E2068" s="5">
        <v>2071079.0</v>
      </c>
      <c r="F2068" s="5">
        <v>2071882.0</v>
      </c>
      <c r="G2068" s="5"/>
      <c r="H2068" s="5" t="s">
        <v>6663</v>
      </c>
      <c r="I2068" s="5" t="s">
        <v>6664</v>
      </c>
      <c r="J2068" s="11" t="str">
        <f>HYPERLINK("http://www.ncbi.nlm.nih.gov/pubmed/?term=ornithine+lipid+brucella","Palacios-Chaves. 2011. PLoS One. 6(1):e16030")</f>
        <v>Palacios-Chaves. 2011. PLoS One. 6(1):e16030</v>
      </c>
      <c r="K2068" s="9"/>
      <c r="L2068" s="3"/>
      <c r="M2068" s="3"/>
      <c r="N2068" s="3"/>
      <c r="O2068" s="3"/>
      <c r="P2068" s="3"/>
      <c r="Q2068" s="3"/>
      <c r="R2068" s="3"/>
      <c r="S2068" s="3"/>
      <c r="T2068" s="3"/>
      <c r="U2068" s="3"/>
      <c r="V2068" s="3"/>
      <c r="W2068" s="3"/>
      <c r="X2068" s="3"/>
      <c r="Y2068" s="3"/>
      <c r="Z2068" s="3"/>
    </row>
    <row r="2069" ht="30.0" customHeight="1">
      <c r="A2069" s="5" t="s">
        <v>6665</v>
      </c>
      <c r="B2069" s="5" t="s">
        <v>6665</v>
      </c>
      <c r="C2069" s="5" t="s">
        <v>6666</v>
      </c>
      <c r="D2069" s="6"/>
      <c r="E2069" s="5">
        <v>2071940.0</v>
      </c>
      <c r="F2069" s="5">
        <v>2073343.0</v>
      </c>
      <c r="G2069" s="5"/>
      <c r="H2069" s="5" t="s">
        <v>6667</v>
      </c>
      <c r="I2069" s="5" t="s">
        <v>6668</v>
      </c>
      <c r="J2069" s="7" t="str">
        <f t="shared" ref="J2069:J2089" si="442">HYPERLINK("http://www.ncbi.nlm.nih.gov/pubmed/?term=16299333","Chain et al. 2005. Infect Immun. 73:8353-61")</f>
        <v>Chain et al. 2005. Infect Immun. 73:8353-61</v>
      </c>
      <c r="K2069" s="8" t="str">
        <f t="shared" ref="K2069:K2089" si="443">HYPERLINK("http://www.ncbi.nlm.nih.gov/nuccore/NC_007618","Brucella abortus 2308; accesion number NC_007618")</f>
        <v>Brucella abortus 2308; accesion number NC_007618</v>
      </c>
      <c r="L2069" s="3"/>
      <c r="M2069" s="3"/>
      <c r="N2069" s="3"/>
      <c r="O2069" s="3"/>
      <c r="P2069" s="3"/>
      <c r="Q2069" s="3"/>
      <c r="R2069" s="3"/>
      <c r="S2069" s="3"/>
      <c r="T2069" s="3"/>
      <c r="U2069" s="3"/>
      <c r="V2069" s="3"/>
      <c r="W2069" s="3"/>
      <c r="X2069" s="3"/>
      <c r="Y2069" s="3"/>
      <c r="Z2069" s="3"/>
    </row>
    <row r="2070" ht="30.0" customHeight="1">
      <c r="A2070" s="5" t="s">
        <v>6669</v>
      </c>
      <c r="B2070" s="5" t="s">
        <v>6670</v>
      </c>
      <c r="C2070" s="5" t="s">
        <v>6671</v>
      </c>
      <c r="D2070" s="6"/>
      <c r="E2070" s="5">
        <v>2073580.0</v>
      </c>
      <c r="F2070" s="5">
        <v>2074563.0</v>
      </c>
      <c r="G2070" s="5"/>
      <c r="H2070" s="5" t="s">
        <v>6672</v>
      </c>
      <c r="I2070" s="5"/>
      <c r="J2070" s="7" t="str">
        <f t="shared" si="442"/>
        <v>Chain et al. 2005. Infect Immun. 73:8353-61</v>
      </c>
      <c r="K2070" s="8" t="str">
        <f t="shared" si="443"/>
        <v>Brucella abortus 2308; accesion number NC_007618</v>
      </c>
      <c r="L2070" s="3"/>
      <c r="M2070" s="3"/>
      <c r="N2070" s="3"/>
      <c r="O2070" s="3"/>
      <c r="P2070" s="3"/>
      <c r="Q2070" s="3"/>
      <c r="R2070" s="3"/>
      <c r="S2070" s="3"/>
      <c r="T2070" s="3"/>
      <c r="U2070" s="3"/>
      <c r="V2070" s="3"/>
      <c r="W2070" s="3"/>
      <c r="X2070" s="3"/>
      <c r="Y2070" s="3"/>
      <c r="Z2070" s="3"/>
    </row>
    <row r="2071" ht="30.0" customHeight="1">
      <c r="A2071" s="5" t="s">
        <v>6673</v>
      </c>
      <c r="B2071" s="5" t="s">
        <v>6673</v>
      </c>
      <c r="C2071" s="5" t="s">
        <v>6674</v>
      </c>
      <c r="D2071" s="6"/>
      <c r="E2071" s="5">
        <v>2074728.0</v>
      </c>
      <c r="F2071" s="5">
        <v>2075204.0</v>
      </c>
      <c r="G2071" s="5"/>
      <c r="H2071" s="5" t="s">
        <v>6675</v>
      </c>
      <c r="I2071" s="5"/>
      <c r="J2071" s="7" t="str">
        <f t="shared" si="442"/>
        <v>Chain et al. 2005. Infect Immun. 73:8353-61</v>
      </c>
      <c r="K2071" s="8" t="str">
        <f t="shared" si="443"/>
        <v>Brucella abortus 2308; accesion number NC_007618</v>
      </c>
      <c r="L2071" s="3"/>
      <c r="M2071" s="3"/>
      <c r="N2071" s="3"/>
      <c r="O2071" s="3"/>
      <c r="P2071" s="3"/>
      <c r="Q2071" s="3"/>
      <c r="R2071" s="3"/>
      <c r="S2071" s="3"/>
      <c r="T2071" s="3"/>
      <c r="U2071" s="3"/>
      <c r="V2071" s="3"/>
      <c r="W2071" s="3"/>
      <c r="X2071" s="3"/>
      <c r="Y2071" s="3"/>
      <c r="Z2071" s="3"/>
    </row>
    <row r="2072" ht="30.0" customHeight="1">
      <c r="A2072" s="5" t="s">
        <v>6676</v>
      </c>
      <c r="B2072" s="5" t="s">
        <v>6676</v>
      </c>
      <c r="C2072" s="5" t="s">
        <v>6677</v>
      </c>
      <c r="D2072" s="6"/>
      <c r="E2072" s="5">
        <v>2075297.0</v>
      </c>
      <c r="F2072" s="5">
        <v>2076325.0</v>
      </c>
      <c r="G2072" s="5"/>
      <c r="H2072" s="5" t="s">
        <v>4187</v>
      </c>
      <c r="I2072" s="5"/>
      <c r="J2072" s="7" t="str">
        <f t="shared" si="442"/>
        <v>Chain et al. 2005. Infect Immun. 73:8353-61</v>
      </c>
      <c r="K2072" s="8" t="str">
        <f t="shared" si="443"/>
        <v>Brucella abortus 2308; accesion number NC_007618</v>
      </c>
      <c r="L2072" s="3"/>
      <c r="M2072" s="3"/>
      <c r="N2072" s="3"/>
      <c r="O2072" s="3"/>
      <c r="P2072" s="3"/>
      <c r="Q2072" s="3"/>
      <c r="R2072" s="3"/>
      <c r="S2072" s="3"/>
      <c r="T2072" s="3"/>
      <c r="U2072" s="3"/>
      <c r="V2072" s="3"/>
      <c r="W2072" s="3"/>
      <c r="X2072" s="3"/>
      <c r="Y2072" s="3"/>
      <c r="Z2072" s="3"/>
    </row>
    <row r="2073" ht="30.0" customHeight="1">
      <c r="A2073" s="5" t="s">
        <v>6678</v>
      </c>
      <c r="B2073" s="5" t="s">
        <v>6679</v>
      </c>
      <c r="C2073" s="5" t="s">
        <v>6680</v>
      </c>
      <c r="D2073" s="6"/>
      <c r="E2073" s="5">
        <v>2076322.0</v>
      </c>
      <c r="F2073" s="5">
        <v>2077920.0</v>
      </c>
      <c r="G2073" s="5"/>
      <c r="H2073" s="5" t="s">
        <v>6681</v>
      </c>
      <c r="I2073" s="5" t="s">
        <v>6682</v>
      </c>
      <c r="J2073" s="7" t="str">
        <f t="shared" si="442"/>
        <v>Chain et al. 2005. Infect Immun. 73:8353-61</v>
      </c>
      <c r="K2073" s="8" t="str">
        <f t="shared" si="443"/>
        <v>Brucella abortus 2308; accesion number NC_007618</v>
      </c>
      <c r="L2073" s="3"/>
      <c r="M2073" s="3"/>
      <c r="N2073" s="3"/>
      <c r="O2073" s="3"/>
      <c r="P2073" s="3"/>
      <c r="Q2073" s="3"/>
      <c r="R2073" s="3"/>
      <c r="S2073" s="3"/>
      <c r="T2073" s="3"/>
      <c r="U2073" s="3"/>
      <c r="V2073" s="3"/>
      <c r="W2073" s="3"/>
      <c r="X2073" s="3"/>
      <c r="Y2073" s="3"/>
      <c r="Z2073" s="3"/>
    </row>
    <row r="2074" ht="30.0" customHeight="1">
      <c r="A2074" s="5" t="s">
        <v>6683</v>
      </c>
      <c r="B2074" s="5" t="s">
        <v>6683</v>
      </c>
      <c r="C2074" s="5" t="s">
        <v>6684</v>
      </c>
      <c r="D2074" s="6"/>
      <c r="E2074" s="5">
        <v>2078067.0</v>
      </c>
      <c r="F2074" s="5">
        <v>2078480.0</v>
      </c>
      <c r="G2074" s="5"/>
      <c r="H2074" s="5" t="s">
        <v>5681</v>
      </c>
      <c r="I2074" s="5" t="s">
        <v>541</v>
      </c>
      <c r="J2074" s="7" t="str">
        <f t="shared" si="442"/>
        <v>Chain et al. 2005. Infect Immun. 73:8353-61</v>
      </c>
      <c r="K2074" s="8" t="str">
        <f t="shared" si="443"/>
        <v>Brucella abortus 2308; accesion number NC_007618</v>
      </c>
      <c r="L2074" s="3"/>
      <c r="M2074" s="3"/>
      <c r="N2074" s="3"/>
      <c r="O2074" s="3"/>
      <c r="P2074" s="3"/>
      <c r="Q2074" s="3"/>
      <c r="R2074" s="3"/>
      <c r="S2074" s="3"/>
      <c r="T2074" s="3"/>
      <c r="U2074" s="3"/>
      <c r="V2074" s="3"/>
      <c r="W2074" s="3"/>
      <c r="X2074" s="3"/>
      <c r="Y2074" s="3"/>
      <c r="Z2074" s="3"/>
    </row>
    <row r="2075" ht="30.0" customHeight="1">
      <c r="A2075" s="5" t="s">
        <v>6685</v>
      </c>
      <c r="B2075" s="5" t="s">
        <v>6685</v>
      </c>
      <c r="C2075" s="5" t="s">
        <v>6686</v>
      </c>
      <c r="D2075" s="6"/>
      <c r="E2075" s="5">
        <v>2078707.0</v>
      </c>
      <c r="F2075" s="5">
        <v>2079972.0</v>
      </c>
      <c r="G2075" s="5"/>
      <c r="H2075" s="5" t="s">
        <v>6687</v>
      </c>
      <c r="I2075" s="5" t="s">
        <v>6688</v>
      </c>
      <c r="J2075" s="7" t="str">
        <f t="shared" si="442"/>
        <v>Chain et al. 2005. Infect Immun. 73:8353-61</v>
      </c>
      <c r="K2075" s="8" t="str">
        <f t="shared" si="443"/>
        <v>Brucella abortus 2308; accesion number NC_007618</v>
      </c>
      <c r="L2075" s="3"/>
      <c r="M2075" s="3"/>
      <c r="N2075" s="3"/>
      <c r="O2075" s="3"/>
      <c r="P2075" s="3"/>
      <c r="Q2075" s="3"/>
      <c r="R2075" s="3"/>
      <c r="S2075" s="3"/>
      <c r="T2075" s="3"/>
      <c r="U2075" s="3"/>
      <c r="V2075" s="3"/>
      <c r="W2075" s="3"/>
      <c r="X2075" s="3"/>
      <c r="Y2075" s="3"/>
      <c r="Z2075" s="3"/>
    </row>
    <row r="2076" ht="30.0" customHeight="1">
      <c r="A2076" s="5" t="s">
        <v>6689</v>
      </c>
      <c r="B2076" s="5" t="s">
        <v>6690</v>
      </c>
      <c r="C2076" s="5" t="s">
        <v>6691</v>
      </c>
      <c r="D2076" s="6"/>
      <c r="E2076" s="5">
        <v>2079981.0</v>
      </c>
      <c r="F2076" s="5">
        <v>2080682.0</v>
      </c>
      <c r="G2076" s="5"/>
      <c r="H2076" s="5" t="s">
        <v>6692</v>
      </c>
      <c r="I2076" s="5" t="s">
        <v>6693</v>
      </c>
      <c r="J2076" s="7" t="str">
        <f t="shared" si="442"/>
        <v>Chain et al. 2005. Infect Immun. 73:8353-61</v>
      </c>
      <c r="K2076" s="8" t="str">
        <f t="shared" si="443"/>
        <v>Brucella abortus 2308; accesion number NC_007618</v>
      </c>
      <c r="L2076" s="3"/>
      <c r="M2076" s="3"/>
      <c r="N2076" s="3"/>
      <c r="O2076" s="3"/>
      <c r="P2076" s="3"/>
      <c r="Q2076" s="3"/>
      <c r="R2076" s="3"/>
      <c r="S2076" s="3"/>
      <c r="T2076" s="3"/>
      <c r="U2076" s="3"/>
      <c r="V2076" s="3"/>
      <c r="W2076" s="3"/>
      <c r="X2076" s="3"/>
      <c r="Y2076" s="3"/>
      <c r="Z2076" s="3"/>
    </row>
    <row r="2077" ht="30.0" customHeight="1">
      <c r="A2077" s="5" t="s">
        <v>6694</v>
      </c>
      <c r="B2077" s="5" t="s">
        <v>6695</v>
      </c>
      <c r="C2077" s="5" t="s">
        <v>6696</v>
      </c>
      <c r="D2077" s="6"/>
      <c r="E2077" s="5">
        <v>2080850.0</v>
      </c>
      <c r="F2077" s="5">
        <v>2081509.0</v>
      </c>
      <c r="G2077" s="5"/>
      <c r="H2077" s="5" t="s">
        <v>6697</v>
      </c>
      <c r="I2077" s="5" t="s">
        <v>6698</v>
      </c>
      <c r="J2077" s="7" t="str">
        <f t="shared" si="442"/>
        <v>Chain et al. 2005. Infect Immun. 73:8353-61</v>
      </c>
      <c r="K2077" s="8" t="str">
        <f t="shared" si="443"/>
        <v>Brucella abortus 2308; accesion number NC_007618</v>
      </c>
      <c r="L2077" s="3"/>
      <c r="M2077" s="3"/>
      <c r="N2077" s="3"/>
      <c r="O2077" s="3"/>
      <c r="P2077" s="3"/>
      <c r="Q2077" s="3"/>
      <c r="R2077" s="3"/>
      <c r="S2077" s="3"/>
      <c r="T2077" s="3"/>
      <c r="U2077" s="3"/>
      <c r="V2077" s="3"/>
      <c r="W2077" s="3"/>
      <c r="X2077" s="3"/>
      <c r="Y2077" s="3"/>
      <c r="Z2077" s="3"/>
    </row>
    <row r="2078" ht="30.0" customHeight="1">
      <c r="A2078" s="5" t="s">
        <v>6699</v>
      </c>
      <c r="B2078" s="5" t="s">
        <v>6700</v>
      </c>
      <c r="C2078" s="5" t="s">
        <v>6701</v>
      </c>
      <c r="D2078" s="6"/>
      <c r="E2078" s="5">
        <v>2081562.0</v>
      </c>
      <c r="F2078" s="5">
        <v>2083175.0</v>
      </c>
      <c r="G2078" s="5"/>
      <c r="H2078" s="5" t="s">
        <v>6702</v>
      </c>
      <c r="I2078" s="5" t="s">
        <v>6703</v>
      </c>
      <c r="J2078" s="7" t="str">
        <f t="shared" si="442"/>
        <v>Chain et al. 2005. Infect Immun. 73:8353-61</v>
      </c>
      <c r="K2078" s="8" t="str">
        <f t="shared" si="443"/>
        <v>Brucella abortus 2308; accesion number NC_007618</v>
      </c>
      <c r="L2078" s="3"/>
      <c r="M2078" s="3"/>
      <c r="N2078" s="3"/>
      <c r="O2078" s="3"/>
      <c r="P2078" s="3"/>
      <c r="Q2078" s="3"/>
      <c r="R2078" s="3"/>
      <c r="S2078" s="3"/>
      <c r="T2078" s="3"/>
      <c r="U2078" s="3"/>
      <c r="V2078" s="3"/>
      <c r="W2078" s="3"/>
      <c r="X2078" s="3"/>
      <c r="Y2078" s="3"/>
      <c r="Z2078" s="3"/>
    </row>
    <row r="2079" ht="30.0" customHeight="1">
      <c r="A2079" s="5" t="s">
        <v>6704</v>
      </c>
      <c r="B2079" s="5" t="s">
        <v>6704</v>
      </c>
      <c r="C2079" s="5" t="s">
        <v>6705</v>
      </c>
      <c r="D2079" s="6"/>
      <c r="E2079" s="5">
        <v>2083558.0</v>
      </c>
      <c r="F2079" s="5">
        <v>2084160.0</v>
      </c>
      <c r="G2079" s="5"/>
      <c r="H2079" s="5" t="s">
        <v>6706</v>
      </c>
      <c r="I2079" s="5" t="s">
        <v>6707</v>
      </c>
      <c r="J2079" s="7" t="str">
        <f t="shared" si="442"/>
        <v>Chain et al. 2005. Infect Immun. 73:8353-61</v>
      </c>
      <c r="K2079" s="8" t="str">
        <f t="shared" si="443"/>
        <v>Brucella abortus 2308; accesion number NC_007618</v>
      </c>
      <c r="L2079" s="3"/>
      <c r="M2079" s="3"/>
      <c r="N2079" s="3"/>
      <c r="O2079" s="3"/>
      <c r="P2079" s="3"/>
      <c r="Q2079" s="3"/>
      <c r="R2079" s="3"/>
      <c r="S2079" s="3"/>
      <c r="T2079" s="3"/>
      <c r="U2079" s="3"/>
      <c r="V2079" s="3"/>
      <c r="W2079" s="3"/>
      <c r="X2079" s="3"/>
      <c r="Y2079" s="3"/>
      <c r="Z2079" s="3"/>
    </row>
    <row r="2080" ht="30.0" customHeight="1">
      <c r="A2080" s="5" t="s">
        <v>6708</v>
      </c>
      <c r="B2080" s="5" t="s">
        <v>6709</v>
      </c>
      <c r="C2080" s="5" t="s">
        <v>6710</v>
      </c>
      <c r="D2080" s="6"/>
      <c r="E2080" s="5">
        <v>2084298.0</v>
      </c>
      <c r="F2080" s="5">
        <v>2087177.0</v>
      </c>
      <c r="G2080" s="5"/>
      <c r="H2080" s="5" t="s">
        <v>6711</v>
      </c>
      <c r="I2080" s="5" t="s">
        <v>6712</v>
      </c>
      <c r="J2080" s="7" t="str">
        <f t="shared" si="442"/>
        <v>Chain et al. 2005. Infect Immun. 73:8353-61</v>
      </c>
      <c r="K2080" s="8" t="str">
        <f t="shared" si="443"/>
        <v>Brucella abortus 2308; accesion number NC_007618</v>
      </c>
      <c r="L2080" s="3"/>
      <c r="M2080" s="3"/>
      <c r="N2080" s="3"/>
      <c r="O2080" s="3"/>
      <c r="P2080" s="3"/>
      <c r="Q2080" s="3"/>
      <c r="R2080" s="3"/>
      <c r="S2080" s="3"/>
      <c r="T2080" s="3"/>
      <c r="U2080" s="3"/>
      <c r="V2080" s="3"/>
      <c r="W2080" s="3"/>
      <c r="X2080" s="3"/>
      <c r="Y2080" s="3"/>
      <c r="Z2080" s="3"/>
    </row>
    <row r="2081" ht="30.0" customHeight="1">
      <c r="A2081" s="5" t="s">
        <v>6713</v>
      </c>
      <c r="B2081" s="5" t="s">
        <v>6714</v>
      </c>
      <c r="C2081" s="5" t="s">
        <v>6715</v>
      </c>
      <c r="D2081" s="6"/>
      <c r="E2081" s="5">
        <v>2087443.0</v>
      </c>
      <c r="F2081" s="5">
        <v>2087895.0</v>
      </c>
      <c r="G2081" s="5"/>
      <c r="H2081" s="5" t="s">
        <v>6716</v>
      </c>
      <c r="I2081" s="5" t="s">
        <v>6717</v>
      </c>
      <c r="J2081" s="7" t="str">
        <f t="shared" si="442"/>
        <v>Chain et al. 2005. Infect Immun. 73:8353-61</v>
      </c>
      <c r="K2081" s="8" t="str">
        <f t="shared" si="443"/>
        <v>Brucella abortus 2308; accesion number NC_007618</v>
      </c>
      <c r="L2081" s="3"/>
      <c r="M2081" s="3"/>
      <c r="N2081" s="3"/>
      <c r="O2081" s="3"/>
      <c r="P2081" s="3"/>
      <c r="Q2081" s="3"/>
      <c r="R2081" s="3"/>
      <c r="S2081" s="3"/>
      <c r="T2081" s="3"/>
      <c r="U2081" s="3"/>
      <c r="V2081" s="3"/>
      <c r="W2081" s="3"/>
      <c r="X2081" s="3"/>
      <c r="Y2081" s="3"/>
      <c r="Z2081" s="3"/>
    </row>
    <row r="2082" ht="30.0" customHeight="1">
      <c r="A2082" s="5" t="s">
        <v>6718</v>
      </c>
      <c r="B2082" s="5" t="s">
        <v>6719</v>
      </c>
      <c r="C2082" s="5" t="s">
        <v>6720</v>
      </c>
      <c r="D2082" s="6"/>
      <c r="E2082" s="5">
        <v>2087899.0</v>
      </c>
      <c r="F2082" s="5">
        <v>2088873.0</v>
      </c>
      <c r="G2082" s="5"/>
      <c r="H2082" s="5" t="s">
        <v>6721</v>
      </c>
      <c r="I2082" s="5" t="s">
        <v>6722</v>
      </c>
      <c r="J2082" s="7" t="str">
        <f t="shared" si="442"/>
        <v>Chain et al. 2005. Infect Immun. 73:8353-61</v>
      </c>
      <c r="K2082" s="8" t="str">
        <f t="shared" si="443"/>
        <v>Brucella abortus 2308; accesion number NC_007618</v>
      </c>
      <c r="L2082" s="3"/>
      <c r="M2082" s="3"/>
      <c r="N2082" s="3"/>
      <c r="O2082" s="3"/>
      <c r="P2082" s="3"/>
      <c r="Q2082" s="3"/>
      <c r="R2082" s="3"/>
      <c r="S2082" s="3"/>
      <c r="T2082" s="3"/>
      <c r="U2082" s="3"/>
      <c r="V2082" s="3"/>
      <c r="W2082" s="3"/>
      <c r="X2082" s="3"/>
      <c r="Y2082" s="3"/>
      <c r="Z2082" s="3"/>
    </row>
    <row r="2083" ht="30.0" customHeight="1">
      <c r="A2083" s="5" t="s">
        <v>6723</v>
      </c>
      <c r="B2083" s="5" t="s">
        <v>6724</v>
      </c>
      <c r="C2083" s="5" t="s">
        <v>6725</v>
      </c>
      <c r="D2083" s="6"/>
      <c r="E2083" s="5">
        <v>2089044.0</v>
      </c>
      <c r="F2083" s="5">
        <v>2089313.0</v>
      </c>
      <c r="G2083" s="5"/>
      <c r="H2083" s="5" t="s">
        <v>6726</v>
      </c>
      <c r="I2083" s="5" t="s">
        <v>6727</v>
      </c>
      <c r="J2083" s="7" t="str">
        <f t="shared" si="442"/>
        <v>Chain et al. 2005. Infect Immun. 73:8353-61</v>
      </c>
      <c r="K2083" s="8" t="str">
        <f t="shared" si="443"/>
        <v>Brucella abortus 2308; accesion number NC_007618</v>
      </c>
      <c r="L2083" s="3"/>
      <c r="M2083" s="3"/>
      <c r="N2083" s="3"/>
      <c r="O2083" s="3"/>
      <c r="P2083" s="3"/>
      <c r="Q2083" s="3"/>
      <c r="R2083" s="3"/>
      <c r="S2083" s="3"/>
      <c r="T2083" s="3"/>
      <c r="U2083" s="3"/>
      <c r="V2083" s="3"/>
      <c r="W2083" s="3"/>
      <c r="X2083" s="3"/>
      <c r="Y2083" s="3"/>
      <c r="Z2083" s="3"/>
    </row>
    <row r="2084" ht="30.0" customHeight="1">
      <c r="A2084" s="5" t="s">
        <v>6728</v>
      </c>
      <c r="B2084" s="5" t="s">
        <v>6728</v>
      </c>
      <c r="C2084" s="5" t="s">
        <v>6729</v>
      </c>
      <c r="D2084" s="6"/>
      <c r="E2084" s="5">
        <v>2089597.0</v>
      </c>
      <c r="F2084" s="5">
        <v>2091741.0</v>
      </c>
      <c r="G2084" s="5"/>
      <c r="H2084" s="5" t="s">
        <v>6730</v>
      </c>
      <c r="I2084" s="5"/>
      <c r="J2084" s="7" t="str">
        <f t="shared" si="442"/>
        <v>Chain et al. 2005. Infect Immun. 73:8353-61</v>
      </c>
      <c r="K2084" s="8" t="str">
        <f t="shared" si="443"/>
        <v>Brucella abortus 2308; accesion number NC_007618</v>
      </c>
      <c r="L2084" s="3"/>
      <c r="M2084" s="3"/>
      <c r="N2084" s="3"/>
      <c r="O2084" s="3"/>
      <c r="P2084" s="3"/>
      <c r="Q2084" s="3"/>
      <c r="R2084" s="3"/>
      <c r="S2084" s="3"/>
      <c r="T2084" s="3"/>
      <c r="U2084" s="3"/>
      <c r="V2084" s="3"/>
      <c r="W2084" s="3"/>
      <c r="X2084" s="3"/>
      <c r="Y2084" s="3"/>
      <c r="Z2084" s="3"/>
    </row>
    <row r="2085" ht="30.0" customHeight="1">
      <c r="A2085" s="5" t="s">
        <v>6731</v>
      </c>
      <c r="B2085" s="5" t="s">
        <v>6731</v>
      </c>
      <c r="C2085" s="5" t="s">
        <v>6732</v>
      </c>
      <c r="D2085" s="6"/>
      <c r="E2085" s="5">
        <v>2091852.0</v>
      </c>
      <c r="F2085" s="5">
        <v>2092619.0</v>
      </c>
      <c r="G2085" s="5"/>
      <c r="H2085" s="5" t="s">
        <v>6733</v>
      </c>
      <c r="I2085" s="5"/>
      <c r="J2085" s="7" t="str">
        <f t="shared" si="442"/>
        <v>Chain et al. 2005. Infect Immun. 73:8353-61</v>
      </c>
      <c r="K2085" s="8" t="str">
        <f t="shared" si="443"/>
        <v>Brucella abortus 2308; accesion number NC_007618</v>
      </c>
      <c r="L2085" s="3"/>
      <c r="M2085" s="3"/>
      <c r="N2085" s="3"/>
      <c r="O2085" s="3"/>
      <c r="P2085" s="3"/>
      <c r="Q2085" s="3"/>
      <c r="R2085" s="3"/>
      <c r="S2085" s="3"/>
      <c r="T2085" s="3"/>
      <c r="U2085" s="3"/>
      <c r="V2085" s="3"/>
      <c r="W2085" s="3"/>
      <c r="X2085" s="3"/>
      <c r="Y2085" s="3"/>
      <c r="Z2085" s="3"/>
    </row>
    <row r="2086" ht="30.0" customHeight="1">
      <c r="A2086" s="5" t="s">
        <v>6734</v>
      </c>
      <c r="B2086" s="5" t="s">
        <v>6734</v>
      </c>
      <c r="C2086" s="5" t="s">
        <v>6735</v>
      </c>
      <c r="D2086" s="6"/>
      <c r="E2086" s="5">
        <v>2092543.0</v>
      </c>
      <c r="F2086" s="5">
        <v>2092875.0</v>
      </c>
      <c r="G2086" s="5"/>
      <c r="H2086" s="5" t="s">
        <v>371</v>
      </c>
      <c r="I2086" s="5"/>
      <c r="J2086" s="7" t="str">
        <f t="shared" si="442"/>
        <v>Chain et al. 2005. Infect Immun. 73:8353-61</v>
      </c>
      <c r="K2086" s="8" t="str">
        <f t="shared" si="443"/>
        <v>Brucella abortus 2308; accesion number NC_007618</v>
      </c>
      <c r="L2086" s="3"/>
      <c r="M2086" s="3"/>
      <c r="N2086" s="3"/>
      <c r="O2086" s="3"/>
      <c r="P2086" s="3"/>
      <c r="Q2086" s="3"/>
      <c r="R2086" s="3"/>
      <c r="S2086" s="3"/>
      <c r="T2086" s="3"/>
      <c r="U2086" s="3"/>
      <c r="V2086" s="3"/>
      <c r="W2086" s="3"/>
      <c r="X2086" s="3"/>
      <c r="Y2086" s="3"/>
      <c r="Z2086" s="3"/>
    </row>
    <row r="2087" ht="30.0" customHeight="1">
      <c r="A2087" s="5" t="s">
        <v>6736</v>
      </c>
      <c r="B2087" s="5" t="s">
        <v>6737</v>
      </c>
      <c r="C2087" s="5" t="s">
        <v>6738</v>
      </c>
      <c r="D2087" s="6"/>
      <c r="E2087" s="5">
        <v>2092923.0</v>
      </c>
      <c r="F2087" s="5">
        <v>2093741.0</v>
      </c>
      <c r="G2087" s="5" t="s">
        <v>35</v>
      </c>
      <c r="H2087" s="5" t="s">
        <v>6739</v>
      </c>
      <c r="I2087" s="5" t="s">
        <v>1391</v>
      </c>
      <c r="J2087" s="7" t="str">
        <f t="shared" si="442"/>
        <v>Chain et al. 2005. Infect Immun. 73:8353-61</v>
      </c>
      <c r="K2087" s="8" t="str">
        <f t="shared" si="443"/>
        <v>Brucella abortus 2308; accesion number NC_007618</v>
      </c>
      <c r="L2087" s="3"/>
      <c r="M2087" s="3"/>
      <c r="N2087" s="3"/>
      <c r="O2087" s="3"/>
      <c r="P2087" s="3"/>
      <c r="Q2087" s="3"/>
      <c r="R2087" s="3"/>
      <c r="S2087" s="3"/>
      <c r="T2087" s="3"/>
      <c r="U2087" s="3"/>
      <c r="V2087" s="3"/>
      <c r="W2087" s="3"/>
      <c r="X2087" s="3"/>
      <c r="Y2087" s="3"/>
      <c r="Z2087" s="3"/>
    </row>
    <row r="2088" ht="30.0" customHeight="1">
      <c r="A2088" s="5" t="s">
        <v>6740</v>
      </c>
      <c r="B2088" s="5" t="s">
        <v>6741</v>
      </c>
      <c r="C2088" s="5" t="s">
        <v>6742</v>
      </c>
      <c r="D2088" s="6"/>
      <c r="E2088" s="5">
        <v>2093756.0</v>
      </c>
      <c r="F2088" s="5">
        <v>2094979.0</v>
      </c>
      <c r="G2088" s="5" t="s">
        <v>35</v>
      </c>
      <c r="H2088" s="5" t="s">
        <v>2451</v>
      </c>
      <c r="I2088" s="5" t="s">
        <v>6743</v>
      </c>
      <c r="J2088" s="7" t="str">
        <f t="shared" si="442"/>
        <v>Chain et al. 2005. Infect Immun. 73:8353-61</v>
      </c>
      <c r="K2088" s="8" t="str">
        <f t="shared" si="443"/>
        <v>Brucella abortus 2308; accesion number NC_007618</v>
      </c>
      <c r="L2088" s="3"/>
      <c r="M2088" s="3"/>
      <c r="N2088" s="3"/>
      <c r="O2088" s="3"/>
      <c r="P2088" s="3"/>
      <c r="Q2088" s="3"/>
      <c r="R2088" s="3"/>
      <c r="S2088" s="3"/>
      <c r="T2088" s="3"/>
      <c r="U2088" s="3"/>
      <c r="V2088" s="3"/>
      <c r="W2088" s="3"/>
      <c r="X2088" s="3"/>
      <c r="Y2088" s="3"/>
      <c r="Z2088" s="3"/>
    </row>
    <row r="2089" ht="30.0" customHeight="1">
      <c r="A2089" s="5" t="s">
        <v>6744</v>
      </c>
      <c r="B2089" s="5" t="s">
        <v>6745</v>
      </c>
      <c r="C2089" s="5" t="s">
        <v>6746</v>
      </c>
      <c r="D2089" s="6"/>
      <c r="E2089" s="5">
        <v>2095145.0</v>
      </c>
      <c r="F2089" s="5">
        <v>2095663.0</v>
      </c>
      <c r="G2089" s="5" t="s">
        <v>35</v>
      </c>
      <c r="H2089" s="5" t="s">
        <v>6747</v>
      </c>
      <c r="I2089" s="5" t="s">
        <v>6748</v>
      </c>
      <c r="J2089" s="7" t="str">
        <f t="shared" si="442"/>
        <v>Chain et al. 2005. Infect Immun. 73:8353-61</v>
      </c>
      <c r="K2089" s="8" t="str">
        <f t="shared" si="443"/>
        <v>Brucella abortus 2308; accesion number NC_007618</v>
      </c>
      <c r="L2089" s="3"/>
      <c r="M2089" s="3"/>
      <c r="N2089" s="3"/>
      <c r="O2089" s="3"/>
      <c r="P2089" s="3"/>
      <c r="Q2089" s="3"/>
      <c r="R2089" s="3"/>
      <c r="S2089" s="3"/>
      <c r="T2089" s="3"/>
      <c r="U2089" s="3"/>
      <c r="V2089" s="3"/>
      <c r="W2089" s="3"/>
      <c r="X2089" s="3"/>
      <c r="Y2089" s="3"/>
      <c r="Z2089" s="3"/>
    </row>
    <row r="2090" ht="30.0" customHeight="1">
      <c r="A2090" s="5" t="s">
        <v>6749</v>
      </c>
      <c r="B2090" s="5" t="s">
        <v>6750</v>
      </c>
      <c r="C2090" s="5" t="s">
        <v>6751</v>
      </c>
      <c r="D2090" s="6"/>
      <c r="E2090" s="5">
        <v>2095910.0</v>
      </c>
      <c r="F2090" s="5">
        <v>2096353.0</v>
      </c>
      <c r="G2090" s="5"/>
      <c r="H2090" s="5" t="s">
        <v>6752</v>
      </c>
      <c r="I2090" s="5" t="s">
        <v>6753</v>
      </c>
      <c r="J2090" s="8" t="str">
        <f>HYPERLINK("http://www.ncbi.nlm.nih.gov/pubmed/?term=16207924","Martinez et al. 2005. Microbiology 151:3427-3433.")</f>
        <v>Martinez et al. 2005. Microbiology 151:3427-3433.</v>
      </c>
      <c r="K2090" s="9"/>
      <c r="L2090" s="9"/>
      <c r="M2090" s="3"/>
      <c r="N2090" s="3"/>
      <c r="O2090" s="3"/>
      <c r="P2090" s="3"/>
      <c r="Q2090" s="3"/>
      <c r="R2090" s="3"/>
      <c r="S2090" s="3"/>
      <c r="T2090" s="3"/>
      <c r="U2090" s="3"/>
      <c r="V2090" s="3"/>
      <c r="W2090" s="3"/>
      <c r="X2090" s="3"/>
      <c r="Y2090" s="3"/>
      <c r="Z2090" s="3"/>
    </row>
    <row r="2091" ht="30.0" customHeight="1">
      <c r="A2091" s="5" t="s">
        <v>6754</v>
      </c>
      <c r="B2091" s="5" t="s">
        <v>6754</v>
      </c>
      <c r="C2091" s="5" t="s">
        <v>6755</v>
      </c>
      <c r="D2091" s="6"/>
      <c r="E2091" s="5">
        <v>2096519.0</v>
      </c>
      <c r="F2091" s="5">
        <v>2097298.0</v>
      </c>
      <c r="G2091" s="5"/>
      <c r="H2091" s="5" t="s">
        <v>6756</v>
      </c>
      <c r="I2091" s="5"/>
      <c r="J2091" s="7" t="str">
        <f t="shared" ref="J2091:J2101" si="444">HYPERLINK("http://www.ncbi.nlm.nih.gov/pubmed/?term=16299333","Chain et al. 2005. Infect Immun. 73:8353-61")</f>
        <v>Chain et al. 2005. Infect Immun. 73:8353-61</v>
      </c>
      <c r="K2091" s="8" t="str">
        <f t="shared" ref="K2091:K2101" si="445">HYPERLINK("http://www.ncbi.nlm.nih.gov/nuccore/NC_007618","Brucella abortus 2308; accesion number NC_007618")</f>
        <v>Brucella abortus 2308; accesion number NC_007618</v>
      </c>
      <c r="L2091" s="3"/>
      <c r="M2091" s="3"/>
      <c r="N2091" s="3"/>
      <c r="O2091" s="3"/>
      <c r="P2091" s="3"/>
      <c r="Q2091" s="3"/>
      <c r="R2091" s="3"/>
      <c r="S2091" s="3"/>
      <c r="T2091" s="3"/>
      <c r="U2091" s="3"/>
      <c r="V2091" s="3"/>
      <c r="W2091" s="3"/>
      <c r="X2091" s="3"/>
      <c r="Y2091" s="3"/>
      <c r="Z2091" s="3"/>
    </row>
    <row r="2092" ht="30.0" customHeight="1">
      <c r="A2092" s="5" t="s">
        <v>6757</v>
      </c>
      <c r="B2092" s="5" t="s">
        <v>6757</v>
      </c>
      <c r="C2092" s="5" t="s">
        <v>6758</v>
      </c>
      <c r="D2092" s="6"/>
      <c r="E2092" s="5">
        <v>2097343.0</v>
      </c>
      <c r="F2092" s="5">
        <v>2097888.0</v>
      </c>
      <c r="G2092" s="5" t="s">
        <v>35</v>
      </c>
      <c r="H2092" s="5" t="s">
        <v>6759</v>
      </c>
      <c r="I2092" s="5"/>
      <c r="J2092" s="7" t="str">
        <f t="shared" si="444"/>
        <v>Chain et al. 2005. Infect Immun. 73:8353-61</v>
      </c>
      <c r="K2092" s="8" t="str">
        <f t="shared" si="445"/>
        <v>Brucella abortus 2308; accesion number NC_007618</v>
      </c>
      <c r="L2092" s="3"/>
      <c r="M2092" s="3"/>
      <c r="N2092" s="3"/>
      <c r="O2092" s="3"/>
      <c r="P2092" s="3"/>
      <c r="Q2092" s="3"/>
      <c r="R2092" s="3"/>
      <c r="S2092" s="3"/>
      <c r="T2092" s="3"/>
      <c r="U2092" s="3"/>
      <c r="V2092" s="3"/>
      <c r="W2092" s="3"/>
      <c r="X2092" s="3"/>
      <c r="Y2092" s="3"/>
      <c r="Z2092" s="3"/>
    </row>
    <row r="2093" ht="30.0" customHeight="1">
      <c r="A2093" s="5" t="s">
        <v>6760</v>
      </c>
      <c r="B2093" s="5" t="s">
        <v>6760</v>
      </c>
      <c r="C2093" s="5" t="s">
        <v>6761</v>
      </c>
      <c r="D2093" s="6"/>
      <c r="E2093" s="5">
        <v>2098239.0</v>
      </c>
      <c r="F2093" s="5">
        <v>2099243.0</v>
      </c>
      <c r="G2093" s="5"/>
      <c r="H2093" s="5" t="s">
        <v>6762</v>
      </c>
      <c r="I2093" s="5" t="s">
        <v>6763</v>
      </c>
      <c r="J2093" s="7" t="str">
        <f t="shared" si="444"/>
        <v>Chain et al. 2005. Infect Immun. 73:8353-61</v>
      </c>
      <c r="K2093" s="8" t="str">
        <f t="shared" si="445"/>
        <v>Brucella abortus 2308; accesion number NC_007618</v>
      </c>
      <c r="L2093" s="3"/>
      <c r="M2093" s="3"/>
      <c r="N2093" s="3"/>
      <c r="O2093" s="3"/>
      <c r="P2093" s="3"/>
      <c r="Q2093" s="3"/>
      <c r="R2093" s="3"/>
      <c r="S2093" s="3"/>
      <c r="T2093" s="3"/>
      <c r="U2093" s="3"/>
      <c r="V2093" s="3"/>
      <c r="W2093" s="3"/>
      <c r="X2093" s="3"/>
      <c r="Y2093" s="3"/>
      <c r="Z2093" s="3"/>
    </row>
    <row r="2094" ht="30.0" customHeight="1">
      <c r="A2094" s="5" t="s">
        <v>6764</v>
      </c>
      <c r="B2094" s="5" t="s">
        <v>6764</v>
      </c>
      <c r="C2094" s="5" t="s">
        <v>6765</v>
      </c>
      <c r="D2094" s="6"/>
      <c r="E2094" s="5">
        <v>2099256.0</v>
      </c>
      <c r="F2094" s="5">
        <v>2099957.0</v>
      </c>
      <c r="G2094" s="5" t="s">
        <v>35</v>
      </c>
      <c r="H2094" s="5" t="s">
        <v>6766</v>
      </c>
      <c r="I2094" s="5"/>
      <c r="J2094" s="7" t="str">
        <f t="shared" si="444"/>
        <v>Chain et al. 2005. Infect Immun. 73:8353-61</v>
      </c>
      <c r="K2094" s="8" t="str">
        <f t="shared" si="445"/>
        <v>Brucella abortus 2308; accesion number NC_007618</v>
      </c>
      <c r="L2094" s="3"/>
      <c r="M2094" s="3"/>
      <c r="N2094" s="3"/>
      <c r="O2094" s="3"/>
      <c r="P2094" s="3"/>
      <c r="Q2094" s="3"/>
      <c r="R2094" s="3"/>
      <c r="S2094" s="3"/>
      <c r="T2094" s="3"/>
      <c r="U2094" s="3"/>
      <c r="V2094" s="3"/>
      <c r="W2094" s="3"/>
      <c r="X2094" s="3"/>
      <c r="Y2094" s="3"/>
      <c r="Z2094" s="3"/>
    </row>
    <row r="2095" ht="30.0" customHeight="1">
      <c r="A2095" s="5" t="s">
        <v>6767</v>
      </c>
      <c r="B2095" s="5" t="s">
        <v>6767</v>
      </c>
      <c r="C2095" s="5" t="s">
        <v>6768</v>
      </c>
      <c r="D2095" s="6"/>
      <c r="E2095" s="5">
        <v>2099979.0</v>
      </c>
      <c r="F2095" s="5">
        <v>2100851.0</v>
      </c>
      <c r="G2095" s="5" t="s">
        <v>35</v>
      </c>
      <c r="H2095" s="5" t="s">
        <v>6769</v>
      </c>
      <c r="I2095" s="5"/>
      <c r="J2095" s="7" t="str">
        <f t="shared" si="444"/>
        <v>Chain et al. 2005. Infect Immun. 73:8353-61</v>
      </c>
      <c r="K2095" s="8" t="str">
        <f t="shared" si="445"/>
        <v>Brucella abortus 2308; accesion number NC_007618</v>
      </c>
      <c r="L2095" s="3"/>
      <c r="M2095" s="3"/>
      <c r="N2095" s="3"/>
      <c r="O2095" s="3"/>
      <c r="P2095" s="3"/>
      <c r="Q2095" s="3"/>
      <c r="R2095" s="3"/>
      <c r="S2095" s="3"/>
      <c r="T2095" s="3"/>
      <c r="U2095" s="3"/>
      <c r="V2095" s="3"/>
      <c r="W2095" s="3"/>
      <c r="X2095" s="3"/>
      <c r="Y2095" s="3"/>
      <c r="Z2095" s="3"/>
    </row>
    <row r="2096" ht="30.0" customHeight="1">
      <c r="A2096" s="5" t="s">
        <v>6770</v>
      </c>
      <c r="B2096" s="5" t="s">
        <v>6770</v>
      </c>
      <c r="C2096" s="5" t="s">
        <v>6771</v>
      </c>
      <c r="D2096" s="6"/>
      <c r="E2096" s="5">
        <v>2100848.0</v>
      </c>
      <c r="F2096" s="5">
        <v>2101198.0</v>
      </c>
      <c r="G2096" s="5" t="s">
        <v>35</v>
      </c>
      <c r="H2096" s="5" t="s">
        <v>6772</v>
      </c>
      <c r="I2096" s="5"/>
      <c r="J2096" s="7" t="str">
        <f t="shared" si="444"/>
        <v>Chain et al. 2005. Infect Immun. 73:8353-61</v>
      </c>
      <c r="K2096" s="8" t="str">
        <f t="shared" si="445"/>
        <v>Brucella abortus 2308; accesion number NC_007618</v>
      </c>
      <c r="L2096" s="3"/>
      <c r="M2096" s="3"/>
      <c r="N2096" s="3"/>
      <c r="O2096" s="3"/>
      <c r="P2096" s="3"/>
      <c r="Q2096" s="3"/>
      <c r="R2096" s="3"/>
      <c r="S2096" s="3"/>
      <c r="T2096" s="3"/>
      <c r="U2096" s="3"/>
      <c r="V2096" s="3"/>
      <c r="W2096" s="3"/>
      <c r="X2096" s="3"/>
      <c r="Y2096" s="3"/>
      <c r="Z2096" s="3"/>
    </row>
    <row r="2097" ht="30.0" customHeight="1">
      <c r="A2097" s="5" t="s">
        <v>6773</v>
      </c>
      <c r="B2097" s="5" t="s">
        <v>6773</v>
      </c>
      <c r="C2097" s="5" t="s">
        <v>6774</v>
      </c>
      <c r="D2097" s="6"/>
      <c r="E2097" s="5">
        <v>2101273.0</v>
      </c>
      <c r="F2097" s="5">
        <v>2102655.0</v>
      </c>
      <c r="G2097" s="5" t="s">
        <v>35</v>
      </c>
      <c r="H2097" s="5" t="s">
        <v>6775</v>
      </c>
      <c r="I2097" s="5"/>
      <c r="J2097" s="7" t="str">
        <f t="shared" si="444"/>
        <v>Chain et al. 2005. Infect Immun. 73:8353-61</v>
      </c>
      <c r="K2097" s="8" t="str">
        <f t="shared" si="445"/>
        <v>Brucella abortus 2308; accesion number NC_007618</v>
      </c>
      <c r="L2097" s="3"/>
      <c r="M2097" s="3"/>
      <c r="N2097" s="3"/>
      <c r="O2097" s="3"/>
      <c r="P2097" s="3"/>
      <c r="Q2097" s="3"/>
      <c r="R2097" s="3"/>
      <c r="S2097" s="3"/>
      <c r="T2097" s="3"/>
      <c r="U2097" s="3"/>
      <c r="V2097" s="3"/>
      <c r="W2097" s="3"/>
      <c r="X2097" s="3"/>
      <c r="Y2097" s="3"/>
      <c r="Z2097" s="3"/>
    </row>
    <row r="2098" ht="30.0" customHeight="1">
      <c r="A2098" s="5" t="s">
        <v>6776</v>
      </c>
      <c r="B2098" s="5" t="s">
        <v>6776</v>
      </c>
      <c r="C2098" s="5" t="s">
        <v>6777</v>
      </c>
      <c r="D2098" s="6"/>
      <c r="E2098" s="5">
        <v>2102815.0</v>
      </c>
      <c r="F2098" s="5">
        <v>2102994.0</v>
      </c>
      <c r="G2098" s="5" t="s">
        <v>35</v>
      </c>
      <c r="H2098" s="5" t="s">
        <v>6778</v>
      </c>
      <c r="I2098" s="5"/>
      <c r="J2098" s="7" t="str">
        <f t="shared" si="444"/>
        <v>Chain et al. 2005. Infect Immun. 73:8353-61</v>
      </c>
      <c r="K2098" s="8" t="str">
        <f t="shared" si="445"/>
        <v>Brucella abortus 2308; accesion number NC_007618</v>
      </c>
      <c r="L2098" s="3"/>
      <c r="M2098" s="3"/>
      <c r="N2098" s="3"/>
      <c r="O2098" s="3"/>
      <c r="P2098" s="3"/>
      <c r="Q2098" s="3"/>
      <c r="R2098" s="3"/>
      <c r="S2098" s="3"/>
      <c r="T2098" s="3"/>
      <c r="U2098" s="3"/>
      <c r="V2098" s="3"/>
      <c r="W2098" s="3"/>
      <c r="X2098" s="3"/>
      <c r="Y2098" s="3"/>
      <c r="Z2098" s="3"/>
    </row>
    <row r="2099" ht="30.0" customHeight="1">
      <c r="A2099" s="5" t="s">
        <v>6779</v>
      </c>
      <c r="B2099" s="5" t="s">
        <v>6779</v>
      </c>
      <c r="C2099" s="5" t="s">
        <v>6780</v>
      </c>
      <c r="D2099" s="6"/>
      <c r="E2099" s="5">
        <v>2103214.0</v>
      </c>
      <c r="F2099" s="5">
        <v>2104095.0</v>
      </c>
      <c r="G2099" s="5"/>
      <c r="H2099" s="5" t="s">
        <v>6781</v>
      </c>
      <c r="I2099" s="5" t="s">
        <v>6782</v>
      </c>
      <c r="J2099" s="7" t="str">
        <f t="shared" si="444"/>
        <v>Chain et al. 2005. Infect Immun. 73:8353-61</v>
      </c>
      <c r="K2099" s="8" t="str">
        <f t="shared" si="445"/>
        <v>Brucella abortus 2308; accesion number NC_007618</v>
      </c>
      <c r="L2099" s="3"/>
      <c r="M2099" s="3"/>
      <c r="N2099" s="3"/>
      <c r="O2099" s="3"/>
      <c r="P2099" s="3"/>
      <c r="Q2099" s="3"/>
      <c r="R2099" s="3"/>
      <c r="S2099" s="3"/>
      <c r="T2099" s="3"/>
      <c r="U2099" s="3"/>
      <c r="V2099" s="3"/>
      <c r="W2099" s="3"/>
      <c r="X2099" s="3"/>
      <c r="Y2099" s="3"/>
      <c r="Z2099" s="3"/>
    </row>
    <row r="2100" ht="30.0" customHeight="1">
      <c r="A2100" s="5" t="s">
        <v>6783</v>
      </c>
      <c r="B2100" s="5" t="s">
        <v>6783</v>
      </c>
      <c r="C2100" s="5" t="s">
        <v>6784</v>
      </c>
      <c r="D2100" s="6"/>
      <c r="E2100" s="5">
        <v>2104222.0</v>
      </c>
      <c r="F2100" s="5">
        <v>2104995.0</v>
      </c>
      <c r="G2100" s="5"/>
      <c r="H2100" s="5" t="s">
        <v>65</v>
      </c>
      <c r="I2100" s="5" t="s">
        <v>66</v>
      </c>
      <c r="J2100" s="7" t="str">
        <f t="shared" si="444"/>
        <v>Chain et al. 2005. Infect Immun. 73:8353-61</v>
      </c>
      <c r="K2100" s="8" t="str">
        <f t="shared" si="445"/>
        <v>Brucella abortus 2308; accesion number NC_007618</v>
      </c>
      <c r="L2100" s="3"/>
      <c r="M2100" s="3"/>
      <c r="N2100" s="3"/>
      <c r="O2100" s="3"/>
      <c r="P2100" s="3"/>
      <c r="Q2100" s="3"/>
      <c r="R2100" s="3"/>
      <c r="S2100" s="3"/>
      <c r="T2100" s="3"/>
      <c r="U2100" s="3"/>
      <c r="V2100" s="3"/>
      <c r="W2100" s="3"/>
      <c r="X2100" s="3"/>
      <c r="Y2100" s="3"/>
      <c r="Z2100" s="3"/>
    </row>
    <row r="2101" ht="30.0" customHeight="1">
      <c r="A2101" s="5" t="s">
        <v>6785</v>
      </c>
      <c r="B2101" s="5" t="s">
        <v>6786</v>
      </c>
      <c r="C2101" s="5" t="s">
        <v>6787</v>
      </c>
      <c r="D2101" s="6"/>
      <c r="E2101" s="5">
        <v>2105331.0</v>
      </c>
      <c r="F2101" s="5">
        <v>2105597.0</v>
      </c>
      <c r="G2101" s="5"/>
      <c r="H2101" s="5" t="s">
        <v>6788</v>
      </c>
      <c r="I2101" s="5" t="s">
        <v>6789</v>
      </c>
      <c r="J2101" s="7" t="str">
        <f t="shared" si="444"/>
        <v>Chain et al. 2005. Infect Immun. 73:8353-61</v>
      </c>
      <c r="K2101" s="8" t="str">
        <f t="shared" si="445"/>
        <v>Brucella abortus 2308; accesion number NC_007618</v>
      </c>
      <c r="L2101" s="3"/>
      <c r="M2101" s="3"/>
      <c r="N2101" s="3"/>
      <c r="O2101" s="3"/>
      <c r="P2101" s="3"/>
      <c r="Q2101" s="3"/>
      <c r="R2101" s="3"/>
      <c r="S2101" s="3"/>
      <c r="T2101" s="3"/>
      <c r="U2101" s="3"/>
      <c r="V2101" s="3"/>
      <c r="W2101" s="3"/>
      <c r="X2101" s="3"/>
      <c r="Y2101" s="3"/>
      <c r="Z2101" s="3"/>
    </row>
    <row r="2102" ht="30.0" customHeight="1">
      <c r="A2102" s="21" t="s">
        <v>6790</v>
      </c>
      <c r="B2102" s="21" t="s">
        <v>6790</v>
      </c>
      <c r="C2102" s="22" t="s">
        <v>6791</v>
      </c>
      <c r="D2102" s="23"/>
      <c r="E2102" s="19">
        <v>197145.0</v>
      </c>
      <c r="F2102" s="19">
        <v>197309.0</v>
      </c>
      <c r="G2102" s="19" t="s">
        <v>35</v>
      </c>
      <c r="H2102" s="19" t="s">
        <v>52</v>
      </c>
      <c r="I2102" s="5"/>
      <c r="J2102" s="24" t="str">
        <f>HYPERLINK("http://jb.asm.org/content/194/1/3.long","Caswell et al. 2012. J. Bacteriol. 194:3-14")</f>
        <v>Caswell et al. 2012. J. Bacteriol. 194:3-14</v>
      </c>
      <c r="K2102" s="3"/>
      <c r="L2102" s="25"/>
      <c r="M2102" s="3"/>
      <c r="N2102" s="3"/>
      <c r="O2102" s="3"/>
      <c r="P2102" s="3"/>
      <c r="Q2102" s="3"/>
      <c r="R2102" s="3"/>
      <c r="S2102" s="3"/>
      <c r="T2102" s="3"/>
      <c r="U2102" s="3"/>
      <c r="V2102" s="3"/>
      <c r="W2102" s="3"/>
      <c r="X2102" s="3"/>
      <c r="Y2102" s="3"/>
      <c r="Z2102" s="3"/>
    </row>
    <row r="2103" ht="30.0" customHeight="1">
      <c r="A2103" s="16" t="s">
        <v>6792</v>
      </c>
      <c r="B2103" s="16" t="s">
        <v>6792</v>
      </c>
      <c r="C2103" s="5" t="s">
        <v>6793</v>
      </c>
      <c r="D2103" s="6"/>
      <c r="E2103" s="16">
        <v>1788002.0</v>
      </c>
      <c r="F2103" s="16">
        <v>1788120.0</v>
      </c>
      <c r="G2103" s="16" t="s">
        <v>35</v>
      </c>
      <c r="H2103" s="16" t="s">
        <v>6794</v>
      </c>
      <c r="I2103" s="5"/>
      <c r="J2103" s="7" t="str">
        <f t="shared" ref="J2103:J2143" si="446">HYPERLINK("http://www.ncbi.nlm.nih.gov/pubmed/?term=16299333","Chain et al. 2005. Infect Immun. 73:8353-61")</f>
        <v>Chain et al. 2005. Infect Immun. 73:8353-61</v>
      </c>
      <c r="K2103" s="8" t="str">
        <f t="shared" ref="K2103:K2143" si="447">HYPERLINK("http://www.ncbi.nlm.nih.gov/nuccore/NC_007618","Brucella abortus 2308; accesion number NC_007618")</f>
        <v>Brucella abortus 2308; accesion number NC_007618</v>
      </c>
      <c r="L2103" s="3"/>
      <c r="M2103" s="3"/>
      <c r="N2103" s="3"/>
      <c r="O2103" s="3"/>
      <c r="P2103" s="3"/>
      <c r="Q2103" s="3"/>
      <c r="R2103" s="3"/>
      <c r="S2103" s="3"/>
      <c r="T2103" s="3"/>
      <c r="U2103" s="3"/>
      <c r="V2103" s="3"/>
      <c r="W2103" s="3"/>
      <c r="X2103" s="3"/>
      <c r="Y2103" s="3"/>
      <c r="Z2103" s="3"/>
    </row>
    <row r="2104" ht="30.0" customHeight="1">
      <c r="A2104" s="16" t="s">
        <v>6795</v>
      </c>
      <c r="B2104" s="16" t="s">
        <v>6795</v>
      </c>
      <c r="C2104" s="5" t="s">
        <v>6796</v>
      </c>
      <c r="D2104" s="6"/>
      <c r="E2104" s="16">
        <v>1788335.0</v>
      </c>
      <c r="F2104" s="16">
        <v>1791238.0</v>
      </c>
      <c r="G2104" s="16" t="s">
        <v>35</v>
      </c>
      <c r="H2104" s="16" t="s">
        <v>6797</v>
      </c>
      <c r="I2104" s="5"/>
      <c r="J2104" s="7" t="str">
        <f t="shared" si="446"/>
        <v>Chain et al. 2005. Infect Immun. 73:8353-61</v>
      </c>
      <c r="K2104" s="8" t="str">
        <f t="shared" si="447"/>
        <v>Brucella abortus 2308; accesion number NC_007618</v>
      </c>
      <c r="L2104" s="3"/>
      <c r="M2104" s="3"/>
      <c r="N2104" s="3"/>
      <c r="O2104" s="3"/>
      <c r="P2104" s="3"/>
      <c r="Q2104" s="3"/>
      <c r="R2104" s="3"/>
      <c r="S2104" s="3"/>
      <c r="T2104" s="3"/>
      <c r="U2104" s="3"/>
      <c r="V2104" s="3"/>
      <c r="W2104" s="3"/>
      <c r="X2104" s="3"/>
      <c r="Y2104" s="3"/>
      <c r="Z2104" s="3"/>
    </row>
    <row r="2105" ht="30.0" customHeight="1">
      <c r="A2105" s="16" t="s">
        <v>6798</v>
      </c>
      <c r="B2105" s="16" t="s">
        <v>6798</v>
      </c>
      <c r="C2105" s="5" t="s">
        <v>6799</v>
      </c>
      <c r="D2105" s="6"/>
      <c r="E2105" s="16">
        <v>1792030.0</v>
      </c>
      <c r="F2105" s="16">
        <v>1793483.0</v>
      </c>
      <c r="G2105" s="16" t="s">
        <v>35</v>
      </c>
      <c r="H2105" s="16" t="s">
        <v>6800</v>
      </c>
      <c r="I2105" s="5"/>
      <c r="J2105" s="7" t="str">
        <f t="shared" si="446"/>
        <v>Chain et al. 2005. Infect Immun. 73:8353-61</v>
      </c>
      <c r="K2105" s="8" t="str">
        <f t="shared" si="447"/>
        <v>Brucella abortus 2308; accesion number NC_007618</v>
      </c>
      <c r="L2105" s="3"/>
      <c r="M2105" s="3"/>
      <c r="N2105" s="3"/>
      <c r="O2105" s="3"/>
      <c r="P2105" s="3"/>
      <c r="Q2105" s="3"/>
      <c r="R2105" s="3"/>
      <c r="S2105" s="3"/>
      <c r="T2105" s="3"/>
      <c r="U2105" s="3"/>
      <c r="V2105" s="3"/>
      <c r="W2105" s="3"/>
      <c r="X2105" s="3"/>
      <c r="Y2105" s="3"/>
      <c r="Z2105" s="3"/>
    </row>
    <row r="2106" ht="30.0" customHeight="1">
      <c r="A2106" s="5" t="s">
        <v>6801</v>
      </c>
      <c r="B2106" s="5" t="s">
        <v>6802</v>
      </c>
      <c r="C2106" s="5" t="s">
        <v>6803</v>
      </c>
      <c r="D2106" s="6"/>
      <c r="E2106" s="5">
        <v>1360716.0</v>
      </c>
      <c r="F2106" s="5">
        <v>1361044.0</v>
      </c>
      <c r="G2106" s="5"/>
      <c r="H2106" s="5" t="s">
        <v>6804</v>
      </c>
      <c r="I2106" s="5"/>
      <c r="J2106" s="7" t="str">
        <f t="shared" si="446"/>
        <v>Chain et al. 2005. Infect Immun. 73:8353-61</v>
      </c>
      <c r="K2106" s="8" t="str">
        <f t="shared" si="447"/>
        <v>Brucella abortus 2308; accesion number NC_007618</v>
      </c>
      <c r="L2106" s="3"/>
      <c r="M2106" s="3"/>
      <c r="N2106" s="3"/>
      <c r="O2106" s="3"/>
      <c r="P2106" s="3"/>
      <c r="Q2106" s="3"/>
      <c r="R2106" s="3"/>
      <c r="S2106" s="3"/>
      <c r="T2106" s="3"/>
      <c r="U2106" s="3"/>
      <c r="V2106" s="3"/>
      <c r="W2106" s="3"/>
      <c r="X2106" s="3"/>
      <c r="Y2106" s="3"/>
      <c r="Z2106" s="3"/>
    </row>
    <row r="2107" ht="30.0" customHeight="1">
      <c r="A2107" s="16" t="s">
        <v>6805</v>
      </c>
      <c r="B2107" s="16" t="s">
        <v>6805</v>
      </c>
      <c r="C2107" s="5" t="s">
        <v>6806</v>
      </c>
      <c r="D2107" s="6"/>
      <c r="E2107" s="16">
        <v>24578.0</v>
      </c>
      <c r="F2107" s="16">
        <v>24653.0</v>
      </c>
      <c r="G2107" s="16" t="s">
        <v>35</v>
      </c>
      <c r="H2107" s="16" t="s">
        <v>6807</v>
      </c>
      <c r="I2107" s="5"/>
      <c r="J2107" s="7" t="str">
        <f t="shared" si="446"/>
        <v>Chain et al. 2005. Infect Immun. 73:8353-61</v>
      </c>
      <c r="K2107" s="8" t="str">
        <f t="shared" si="447"/>
        <v>Brucella abortus 2308; accesion number NC_007618</v>
      </c>
      <c r="L2107" s="3"/>
      <c r="M2107" s="3"/>
      <c r="N2107" s="3"/>
      <c r="O2107" s="3"/>
      <c r="P2107" s="3"/>
      <c r="Q2107" s="3"/>
      <c r="R2107" s="3"/>
      <c r="S2107" s="3"/>
      <c r="T2107" s="3"/>
      <c r="U2107" s="3"/>
      <c r="V2107" s="3"/>
      <c r="W2107" s="3"/>
      <c r="X2107" s="3"/>
      <c r="Y2107" s="3"/>
      <c r="Z2107" s="3"/>
    </row>
    <row r="2108" ht="30.0" customHeight="1">
      <c r="A2108" s="16" t="s">
        <v>6808</v>
      </c>
      <c r="B2108" s="16" t="s">
        <v>6808</v>
      </c>
      <c r="C2108" s="5" t="s">
        <v>6809</v>
      </c>
      <c r="D2108" s="6"/>
      <c r="E2108" s="16">
        <v>203911.0</v>
      </c>
      <c r="F2108" s="16">
        <v>203987.0</v>
      </c>
      <c r="G2108" s="16"/>
      <c r="H2108" s="16" t="s">
        <v>6810</v>
      </c>
      <c r="I2108" s="5"/>
      <c r="J2108" s="7" t="str">
        <f t="shared" si="446"/>
        <v>Chain et al. 2005. Infect Immun. 73:8353-61</v>
      </c>
      <c r="K2108" s="8" t="str">
        <f t="shared" si="447"/>
        <v>Brucella abortus 2308; accesion number NC_007618</v>
      </c>
      <c r="L2108" s="3"/>
      <c r="M2108" s="3"/>
      <c r="N2108" s="3"/>
      <c r="O2108" s="3"/>
      <c r="P2108" s="3"/>
      <c r="Q2108" s="3"/>
      <c r="R2108" s="3"/>
      <c r="S2108" s="3"/>
      <c r="T2108" s="3"/>
      <c r="U2108" s="3"/>
      <c r="V2108" s="3"/>
      <c r="W2108" s="3"/>
      <c r="X2108" s="3"/>
      <c r="Y2108" s="3"/>
      <c r="Z2108" s="3"/>
    </row>
    <row r="2109" ht="30.0" customHeight="1">
      <c r="A2109" s="16" t="s">
        <v>6811</v>
      </c>
      <c r="B2109" s="16" t="s">
        <v>6811</v>
      </c>
      <c r="C2109" s="6" t="s">
        <v>6812</v>
      </c>
      <c r="D2109" s="5"/>
      <c r="E2109" s="16">
        <v>275993.0</v>
      </c>
      <c r="F2109" s="16">
        <v>276067.0</v>
      </c>
      <c r="G2109" s="16" t="s">
        <v>35</v>
      </c>
      <c r="H2109" s="16" t="s">
        <v>6813</v>
      </c>
      <c r="I2109" s="5"/>
      <c r="J2109" s="7" t="str">
        <f t="shared" si="446"/>
        <v>Chain et al. 2005. Infect Immun. 73:8353-61</v>
      </c>
      <c r="K2109" s="8" t="str">
        <f t="shared" si="447"/>
        <v>Brucella abortus 2308; accesion number NC_007618</v>
      </c>
      <c r="L2109" s="3"/>
      <c r="M2109" s="3"/>
      <c r="N2109" s="3"/>
      <c r="O2109" s="3"/>
      <c r="P2109" s="3"/>
      <c r="Q2109" s="3"/>
      <c r="R2109" s="3"/>
      <c r="S2109" s="3"/>
      <c r="T2109" s="3"/>
      <c r="U2109" s="3"/>
      <c r="V2109" s="3"/>
      <c r="W2109" s="3"/>
      <c r="X2109" s="3"/>
      <c r="Y2109" s="3"/>
      <c r="Z2109" s="3"/>
    </row>
    <row r="2110" ht="30.0" customHeight="1">
      <c r="A2110" s="16" t="s">
        <v>6814</v>
      </c>
      <c r="B2110" s="16" t="s">
        <v>6814</v>
      </c>
      <c r="C2110" s="5" t="s">
        <v>6815</v>
      </c>
      <c r="D2110" s="6"/>
      <c r="E2110" s="16">
        <v>282355.0</v>
      </c>
      <c r="F2110" s="16">
        <v>282429.0</v>
      </c>
      <c r="G2110" s="16"/>
      <c r="H2110" s="16" t="s">
        <v>6816</v>
      </c>
      <c r="I2110" s="5"/>
      <c r="J2110" s="7" t="str">
        <f t="shared" si="446"/>
        <v>Chain et al. 2005. Infect Immun. 73:8353-61</v>
      </c>
      <c r="K2110" s="8" t="str">
        <f t="shared" si="447"/>
        <v>Brucella abortus 2308; accesion number NC_007618</v>
      </c>
      <c r="L2110" s="3"/>
      <c r="M2110" s="3"/>
      <c r="N2110" s="3"/>
      <c r="O2110" s="3"/>
      <c r="P2110" s="3"/>
      <c r="Q2110" s="3"/>
      <c r="R2110" s="3"/>
      <c r="S2110" s="3"/>
      <c r="T2110" s="3"/>
      <c r="U2110" s="3"/>
      <c r="V2110" s="3"/>
      <c r="W2110" s="3"/>
      <c r="X2110" s="3"/>
      <c r="Y2110" s="3"/>
      <c r="Z2110" s="3"/>
    </row>
    <row r="2111" ht="30.0" customHeight="1">
      <c r="A2111" s="16" t="s">
        <v>6817</v>
      </c>
      <c r="B2111" s="16" t="s">
        <v>6817</v>
      </c>
      <c r="C2111" s="5" t="s">
        <v>6818</v>
      </c>
      <c r="D2111" s="6"/>
      <c r="E2111" s="16">
        <v>296351.0</v>
      </c>
      <c r="F2111" s="16">
        <v>296427.0</v>
      </c>
      <c r="G2111" s="16" t="s">
        <v>35</v>
      </c>
      <c r="H2111" s="16" t="s">
        <v>6819</v>
      </c>
      <c r="I2111" s="5"/>
      <c r="J2111" s="7" t="str">
        <f t="shared" si="446"/>
        <v>Chain et al. 2005. Infect Immun. 73:8353-61</v>
      </c>
      <c r="K2111" s="8" t="str">
        <f t="shared" si="447"/>
        <v>Brucella abortus 2308; accesion number NC_007618</v>
      </c>
      <c r="L2111" s="3"/>
      <c r="M2111" s="3"/>
      <c r="N2111" s="3"/>
      <c r="O2111" s="3"/>
      <c r="P2111" s="3"/>
      <c r="Q2111" s="3"/>
      <c r="R2111" s="3"/>
      <c r="S2111" s="3"/>
      <c r="T2111" s="3"/>
      <c r="U2111" s="3"/>
      <c r="V2111" s="3"/>
      <c r="W2111" s="3"/>
      <c r="X2111" s="3"/>
      <c r="Y2111" s="3"/>
      <c r="Z2111" s="3"/>
    </row>
    <row r="2112" ht="30.0" customHeight="1">
      <c r="A2112" s="16" t="s">
        <v>6820</v>
      </c>
      <c r="B2112" s="16" t="s">
        <v>6820</v>
      </c>
      <c r="C2112" s="5" t="s">
        <v>6821</v>
      </c>
      <c r="D2112" s="6"/>
      <c r="E2112" s="16">
        <v>529583.0</v>
      </c>
      <c r="F2112" s="16">
        <v>529657.0</v>
      </c>
      <c r="G2112" s="16"/>
      <c r="H2112" s="16" t="s">
        <v>6822</v>
      </c>
      <c r="I2112" s="5"/>
      <c r="J2112" s="7" t="str">
        <f t="shared" si="446"/>
        <v>Chain et al. 2005. Infect Immun. 73:8353-61</v>
      </c>
      <c r="K2112" s="8" t="str">
        <f t="shared" si="447"/>
        <v>Brucella abortus 2308; accesion number NC_007618</v>
      </c>
      <c r="L2112" s="3"/>
      <c r="M2112" s="3"/>
      <c r="N2112" s="3"/>
      <c r="O2112" s="3"/>
      <c r="P2112" s="3"/>
      <c r="Q2112" s="3"/>
      <c r="R2112" s="3"/>
      <c r="S2112" s="3"/>
      <c r="T2112" s="3"/>
      <c r="U2112" s="3"/>
      <c r="V2112" s="3"/>
      <c r="W2112" s="3"/>
      <c r="X2112" s="3"/>
      <c r="Y2112" s="3"/>
      <c r="Z2112" s="3"/>
    </row>
    <row r="2113" ht="30.0" customHeight="1">
      <c r="A2113" s="16" t="s">
        <v>6823</v>
      </c>
      <c r="B2113" s="16" t="s">
        <v>6823</v>
      </c>
      <c r="C2113" s="5" t="s">
        <v>6824</v>
      </c>
      <c r="D2113" s="6"/>
      <c r="E2113" s="16">
        <v>647458.0</v>
      </c>
      <c r="F2113" s="16">
        <v>647548.0</v>
      </c>
      <c r="G2113" s="16" t="s">
        <v>35</v>
      </c>
      <c r="H2113" s="16" t="s">
        <v>6825</v>
      </c>
      <c r="I2113" s="5"/>
      <c r="J2113" s="7" t="str">
        <f t="shared" si="446"/>
        <v>Chain et al. 2005. Infect Immun. 73:8353-61</v>
      </c>
      <c r="K2113" s="8" t="str">
        <f t="shared" si="447"/>
        <v>Brucella abortus 2308; accesion number NC_007618</v>
      </c>
      <c r="L2113" s="3"/>
      <c r="M2113" s="3"/>
      <c r="N2113" s="3"/>
      <c r="O2113" s="3"/>
      <c r="P2113" s="3"/>
      <c r="Q2113" s="3"/>
      <c r="R2113" s="3"/>
      <c r="S2113" s="3"/>
      <c r="T2113" s="3"/>
      <c r="U2113" s="3"/>
      <c r="V2113" s="3"/>
      <c r="W2113" s="3"/>
      <c r="X2113" s="3"/>
      <c r="Y2113" s="3"/>
      <c r="Z2113" s="3"/>
    </row>
    <row r="2114" ht="30.0" customHeight="1">
      <c r="A2114" s="16" t="s">
        <v>6826</v>
      </c>
      <c r="B2114" s="16" t="s">
        <v>6826</v>
      </c>
      <c r="C2114" s="5" t="s">
        <v>6827</v>
      </c>
      <c r="D2114" s="6"/>
      <c r="E2114" s="16">
        <v>720967.0</v>
      </c>
      <c r="F2114" s="16">
        <v>721043.0</v>
      </c>
      <c r="G2114" s="16"/>
      <c r="H2114" s="16" t="s">
        <v>6810</v>
      </c>
      <c r="I2114" s="5"/>
      <c r="J2114" s="7" t="str">
        <f t="shared" si="446"/>
        <v>Chain et al. 2005. Infect Immun. 73:8353-61</v>
      </c>
      <c r="K2114" s="8" t="str">
        <f t="shared" si="447"/>
        <v>Brucella abortus 2308; accesion number NC_007618</v>
      </c>
      <c r="L2114" s="3"/>
      <c r="M2114" s="3"/>
      <c r="N2114" s="3"/>
      <c r="O2114" s="3"/>
      <c r="P2114" s="3"/>
      <c r="Q2114" s="3"/>
      <c r="R2114" s="3"/>
      <c r="S2114" s="3"/>
      <c r="T2114" s="3"/>
      <c r="U2114" s="3"/>
      <c r="V2114" s="3"/>
      <c r="W2114" s="3"/>
      <c r="X2114" s="3"/>
      <c r="Y2114" s="3"/>
      <c r="Z2114" s="3"/>
    </row>
    <row r="2115" ht="30.0" customHeight="1">
      <c r="A2115" s="16" t="s">
        <v>6828</v>
      </c>
      <c r="B2115" s="16" t="s">
        <v>6828</v>
      </c>
      <c r="C2115" s="5" t="s">
        <v>6829</v>
      </c>
      <c r="D2115" s="6"/>
      <c r="E2115" s="16">
        <v>721605.0</v>
      </c>
      <c r="F2115" s="16">
        <v>721681.0</v>
      </c>
      <c r="G2115" s="16"/>
      <c r="H2115" s="16" t="s">
        <v>6819</v>
      </c>
      <c r="I2115" s="5"/>
      <c r="J2115" s="7" t="str">
        <f t="shared" si="446"/>
        <v>Chain et al. 2005. Infect Immun. 73:8353-61</v>
      </c>
      <c r="K2115" s="8" t="str">
        <f t="shared" si="447"/>
        <v>Brucella abortus 2308; accesion number NC_007618</v>
      </c>
      <c r="L2115" s="3"/>
      <c r="M2115" s="3"/>
      <c r="N2115" s="3"/>
      <c r="O2115" s="3"/>
      <c r="P2115" s="3"/>
      <c r="Q2115" s="3"/>
      <c r="R2115" s="3"/>
      <c r="S2115" s="3"/>
      <c r="T2115" s="3"/>
      <c r="U2115" s="3"/>
      <c r="V2115" s="3"/>
      <c r="W2115" s="3"/>
      <c r="X2115" s="3"/>
      <c r="Y2115" s="3"/>
      <c r="Z2115" s="3"/>
    </row>
    <row r="2116" ht="30.0" customHeight="1">
      <c r="A2116" s="16" t="s">
        <v>6830</v>
      </c>
      <c r="B2116" s="16" t="s">
        <v>6830</v>
      </c>
      <c r="C2116" s="5" t="s">
        <v>6831</v>
      </c>
      <c r="D2116" s="6"/>
      <c r="E2116" s="16">
        <v>780139.0</v>
      </c>
      <c r="F2116" s="16">
        <v>780215.0</v>
      </c>
      <c r="G2116" s="16" t="s">
        <v>35</v>
      </c>
      <c r="H2116" s="16" t="s">
        <v>6810</v>
      </c>
      <c r="I2116" s="5"/>
      <c r="J2116" s="7" t="str">
        <f t="shared" si="446"/>
        <v>Chain et al. 2005. Infect Immun. 73:8353-61</v>
      </c>
      <c r="K2116" s="8" t="str">
        <f t="shared" si="447"/>
        <v>Brucella abortus 2308; accesion number NC_007618</v>
      </c>
      <c r="L2116" s="3"/>
      <c r="M2116" s="3"/>
      <c r="N2116" s="3"/>
      <c r="O2116" s="3"/>
      <c r="P2116" s="3"/>
      <c r="Q2116" s="3"/>
      <c r="R2116" s="3"/>
      <c r="S2116" s="3"/>
      <c r="T2116" s="3"/>
      <c r="U2116" s="3"/>
      <c r="V2116" s="3"/>
      <c r="W2116" s="3"/>
      <c r="X2116" s="3"/>
      <c r="Y2116" s="3"/>
      <c r="Z2116" s="3"/>
    </row>
    <row r="2117" ht="30.0" customHeight="1">
      <c r="A2117" s="16" t="s">
        <v>6832</v>
      </c>
      <c r="B2117" s="16" t="s">
        <v>6832</v>
      </c>
      <c r="C2117" s="5" t="s">
        <v>6833</v>
      </c>
      <c r="D2117" s="6"/>
      <c r="E2117" s="16">
        <v>793788.0</v>
      </c>
      <c r="F2117" s="16">
        <v>793863.0</v>
      </c>
      <c r="G2117" s="16" t="s">
        <v>35</v>
      </c>
      <c r="H2117" s="16" t="s">
        <v>6834</v>
      </c>
      <c r="I2117" s="5"/>
      <c r="J2117" s="7" t="str">
        <f t="shared" si="446"/>
        <v>Chain et al. 2005. Infect Immun. 73:8353-61</v>
      </c>
      <c r="K2117" s="8" t="str">
        <f t="shared" si="447"/>
        <v>Brucella abortus 2308; accesion number NC_007618</v>
      </c>
      <c r="L2117" s="3"/>
      <c r="M2117" s="3"/>
      <c r="N2117" s="3"/>
      <c r="O2117" s="3"/>
      <c r="P2117" s="3"/>
      <c r="Q2117" s="3"/>
      <c r="R2117" s="3"/>
      <c r="S2117" s="3"/>
      <c r="T2117" s="3"/>
      <c r="U2117" s="3"/>
      <c r="V2117" s="3"/>
      <c r="W2117" s="3"/>
      <c r="X2117" s="3"/>
      <c r="Y2117" s="3"/>
      <c r="Z2117" s="3"/>
    </row>
    <row r="2118" ht="30.0" customHeight="1">
      <c r="A2118" s="16" t="s">
        <v>6835</v>
      </c>
      <c r="B2118" s="16" t="s">
        <v>6835</v>
      </c>
      <c r="C2118" s="5" t="s">
        <v>6836</v>
      </c>
      <c r="D2118" s="6"/>
      <c r="E2118" s="16">
        <v>794273.0</v>
      </c>
      <c r="F2118" s="16">
        <v>794349.0</v>
      </c>
      <c r="G2118" s="16"/>
      <c r="H2118" s="16" t="s">
        <v>6837</v>
      </c>
      <c r="I2118" s="5"/>
      <c r="J2118" s="7" t="str">
        <f t="shared" si="446"/>
        <v>Chain et al. 2005. Infect Immun. 73:8353-61</v>
      </c>
      <c r="K2118" s="8" t="str">
        <f t="shared" si="447"/>
        <v>Brucella abortus 2308; accesion number NC_007618</v>
      </c>
      <c r="L2118" s="3"/>
      <c r="M2118" s="3"/>
      <c r="N2118" s="3"/>
      <c r="O2118" s="3"/>
      <c r="P2118" s="3"/>
      <c r="Q2118" s="3"/>
      <c r="R2118" s="3"/>
      <c r="S2118" s="3"/>
      <c r="T2118" s="3"/>
      <c r="U2118" s="3"/>
      <c r="V2118" s="3"/>
      <c r="W2118" s="3"/>
      <c r="X2118" s="3"/>
      <c r="Y2118" s="3"/>
      <c r="Z2118" s="3"/>
    </row>
    <row r="2119" ht="30.0" customHeight="1">
      <c r="A2119" s="16" t="s">
        <v>6838</v>
      </c>
      <c r="B2119" s="16" t="s">
        <v>6838</v>
      </c>
      <c r="C2119" s="5" t="s">
        <v>6839</v>
      </c>
      <c r="D2119" s="6"/>
      <c r="E2119" s="16">
        <v>949193.0</v>
      </c>
      <c r="F2119" s="16">
        <v>949267.0</v>
      </c>
      <c r="G2119" s="16" t="s">
        <v>35</v>
      </c>
      <c r="H2119" s="16" t="s">
        <v>6834</v>
      </c>
      <c r="I2119" s="5"/>
      <c r="J2119" s="7" t="str">
        <f t="shared" si="446"/>
        <v>Chain et al. 2005. Infect Immun. 73:8353-61</v>
      </c>
      <c r="K2119" s="8" t="str">
        <f t="shared" si="447"/>
        <v>Brucella abortus 2308; accesion number NC_007618</v>
      </c>
      <c r="L2119" s="3"/>
      <c r="M2119" s="3"/>
      <c r="N2119" s="3"/>
      <c r="O2119" s="3"/>
      <c r="P2119" s="3"/>
      <c r="Q2119" s="3"/>
      <c r="R2119" s="3"/>
      <c r="S2119" s="3"/>
      <c r="T2119" s="3"/>
      <c r="U2119" s="3"/>
      <c r="V2119" s="3"/>
      <c r="W2119" s="3"/>
      <c r="X2119" s="3"/>
      <c r="Y2119" s="3"/>
      <c r="Z2119" s="3"/>
    </row>
    <row r="2120" ht="30.0" customHeight="1">
      <c r="A2120" s="16" t="s">
        <v>6840</v>
      </c>
      <c r="B2120" s="16" t="s">
        <v>6840</v>
      </c>
      <c r="C2120" s="5" t="s">
        <v>6841</v>
      </c>
      <c r="D2120" s="6"/>
      <c r="E2120" s="16">
        <v>949684.0</v>
      </c>
      <c r="F2120" s="16">
        <v>949760.0</v>
      </c>
      <c r="G2120" s="16"/>
      <c r="H2120" s="16" t="s">
        <v>6819</v>
      </c>
      <c r="I2120" s="5"/>
      <c r="J2120" s="7" t="str">
        <f t="shared" si="446"/>
        <v>Chain et al. 2005. Infect Immun. 73:8353-61</v>
      </c>
      <c r="K2120" s="8" t="str">
        <f t="shared" si="447"/>
        <v>Brucella abortus 2308; accesion number NC_007618</v>
      </c>
      <c r="L2120" s="3"/>
      <c r="M2120" s="3"/>
      <c r="N2120" s="3"/>
      <c r="O2120" s="3"/>
      <c r="P2120" s="3"/>
      <c r="Q2120" s="3"/>
      <c r="R2120" s="3"/>
      <c r="S2120" s="3"/>
      <c r="T2120" s="3"/>
      <c r="U2120" s="3"/>
      <c r="V2120" s="3"/>
      <c r="W2120" s="3"/>
      <c r="X2120" s="3"/>
      <c r="Y2120" s="3"/>
      <c r="Z2120" s="3"/>
    </row>
    <row r="2121" ht="30.0" customHeight="1">
      <c r="A2121" s="16" t="s">
        <v>6842</v>
      </c>
      <c r="B2121" s="16" t="s">
        <v>6842</v>
      </c>
      <c r="C2121" s="5" t="s">
        <v>6843</v>
      </c>
      <c r="D2121" s="6"/>
      <c r="E2121" s="16">
        <v>950462.0</v>
      </c>
      <c r="F2121" s="16">
        <v>950535.0</v>
      </c>
      <c r="G2121" s="16" t="s">
        <v>35</v>
      </c>
      <c r="H2121" s="16" t="s">
        <v>6844</v>
      </c>
      <c r="I2121" s="5"/>
      <c r="J2121" s="7" t="str">
        <f t="shared" si="446"/>
        <v>Chain et al. 2005. Infect Immun. 73:8353-61</v>
      </c>
      <c r="K2121" s="8" t="str">
        <f t="shared" si="447"/>
        <v>Brucella abortus 2308; accesion number NC_007618</v>
      </c>
      <c r="L2121" s="3"/>
      <c r="M2121" s="3"/>
      <c r="N2121" s="3"/>
      <c r="O2121" s="3"/>
      <c r="P2121" s="3"/>
      <c r="Q2121" s="3"/>
      <c r="R2121" s="3"/>
      <c r="S2121" s="3"/>
      <c r="T2121" s="3"/>
      <c r="U2121" s="3"/>
      <c r="V2121" s="3"/>
      <c r="W2121" s="3"/>
      <c r="X2121" s="3"/>
      <c r="Y2121" s="3"/>
      <c r="Z2121" s="3"/>
    </row>
    <row r="2122" ht="30.0" customHeight="1">
      <c r="A2122" s="16" t="s">
        <v>6845</v>
      </c>
      <c r="B2122" s="16" t="s">
        <v>6845</v>
      </c>
      <c r="C2122" s="5" t="s">
        <v>6846</v>
      </c>
      <c r="D2122" s="6"/>
      <c r="E2122" s="16">
        <v>1031350.0</v>
      </c>
      <c r="F2122" s="16">
        <v>1031435.0</v>
      </c>
      <c r="G2122" s="16"/>
      <c r="H2122" s="16" t="s">
        <v>6847</v>
      </c>
      <c r="I2122" s="5"/>
      <c r="J2122" s="7" t="str">
        <f t="shared" si="446"/>
        <v>Chain et al. 2005. Infect Immun. 73:8353-61</v>
      </c>
      <c r="K2122" s="8" t="str">
        <f t="shared" si="447"/>
        <v>Brucella abortus 2308; accesion number NC_007618</v>
      </c>
      <c r="L2122" s="3"/>
      <c r="M2122" s="3"/>
      <c r="N2122" s="3"/>
      <c r="O2122" s="3"/>
      <c r="P2122" s="3"/>
      <c r="Q2122" s="3"/>
      <c r="R2122" s="3"/>
      <c r="S2122" s="3"/>
      <c r="T2122" s="3"/>
      <c r="U2122" s="3"/>
      <c r="V2122" s="3"/>
      <c r="W2122" s="3"/>
      <c r="X2122" s="3"/>
      <c r="Y2122" s="3"/>
      <c r="Z2122" s="3"/>
    </row>
    <row r="2123" ht="30.0" customHeight="1">
      <c r="A2123" s="16" t="s">
        <v>6848</v>
      </c>
      <c r="B2123" s="16" t="s">
        <v>6848</v>
      </c>
      <c r="C2123" s="5" t="s">
        <v>6849</v>
      </c>
      <c r="D2123" s="6"/>
      <c r="E2123" s="16">
        <v>1058329.0</v>
      </c>
      <c r="F2123" s="16">
        <v>1058412.0</v>
      </c>
      <c r="G2123" s="16"/>
      <c r="H2123" s="16" t="s">
        <v>6847</v>
      </c>
      <c r="I2123" s="5"/>
      <c r="J2123" s="7" t="str">
        <f t="shared" si="446"/>
        <v>Chain et al. 2005. Infect Immun. 73:8353-61</v>
      </c>
      <c r="K2123" s="8" t="str">
        <f t="shared" si="447"/>
        <v>Brucella abortus 2308; accesion number NC_007618</v>
      </c>
      <c r="L2123" s="3"/>
      <c r="M2123" s="3"/>
      <c r="N2123" s="3"/>
      <c r="O2123" s="3"/>
      <c r="P2123" s="3"/>
      <c r="Q2123" s="3"/>
      <c r="R2123" s="3"/>
      <c r="S2123" s="3"/>
      <c r="T2123" s="3"/>
      <c r="U2123" s="3"/>
      <c r="V2123" s="3"/>
      <c r="W2123" s="3"/>
      <c r="X2123" s="3"/>
      <c r="Y2123" s="3"/>
      <c r="Z2123" s="3"/>
    </row>
    <row r="2124" ht="30.0" customHeight="1">
      <c r="A2124" s="16" t="s">
        <v>6850</v>
      </c>
      <c r="B2124" s="16" t="s">
        <v>6850</v>
      </c>
      <c r="C2124" s="5" t="s">
        <v>6851</v>
      </c>
      <c r="D2124" s="6"/>
      <c r="E2124" s="16">
        <v>1062377.0</v>
      </c>
      <c r="F2124" s="16">
        <v>1062461.0</v>
      </c>
      <c r="G2124" s="16"/>
      <c r="H2124" s="16" t="s">
        <v>6847</v>
      </c>
      <c r="I2124" s="5"/>
      <c r="J2124" s="7" t="str">
        <f t="shared" si="446"/>
        <v>Chain et al. 2005. Infect Immun. 73:8353-61</v>
      </c>
      <c r="K2124" s="8" t="str">
        <f t="shared" si="447"/>
        <v>Brucella abortus 2308; accesion number NC_007618</v>
      </c>
      <c r="L2124" s="3"/>
      <c r="M2124" s="3"/>
      <c r="N2124" s="3"/>
      <c r="O2124" s="3"/>
      <c r="P2124" s="3"/>
      <c r="Q2124" s="3"/>
      <c r="R2124" s="3"/>
      <c r="S2124" s="3"/>
      <c r="T2124" s="3"/>
      <c r="U2124" s="3"/>
      <c r="V2124" s="3"/>
      <c r="W2124" s="3"/>
      <c r="X2124" s="3"/>
      <c r="Y2124" s="3"/>
      <c r="Z2124" s="3"/>
    </row>
    <row r="2125" ht="30.0" customHeight="1">
      <c r="A2125" s="16" t="s">
        <v>6852</v>
      </c>
      <c r="B2125" s="16" t="s">
        <v>6852</v>
      </c>
      <c r="C2125" s="5" t="s">
        <v>6853</v>
      </c>
      <c r="D2125" s="6"/>
      <c r="E2125" s="16">
        <v>1224870.0</v>
      </c>
      <c r="F2125" s="16">
        <v>1224945.0</v>
      </c>
      <c r="G2125" s="16" t="s">
        <v>35</v>
      </c>
      <c r="H2125" s="16" t="s">
        <v>6854</v>
      </c>
      <c r="I2125" s="5"/>
      <c r="J2125" s="7" t="str">
        <f t="shared" si="446"/>
        <v>Chain et al. 2005. Infect Immun. 73:8353-61</v>
      </c>
      <c r="K2125" s="8" t="str">
        <f t="shared" si="447"/>
        <v>Brucella abortus 2308; accesion number NC_007618</v>
      </c>
      <c r="L2125" s="3"/>
      <c r="M2125" s="3"/>
      <c r="N2125" s="3"/>
      <c r="O2125" s="3"/>
      <c r="P2125" s="3"/>
      <c r="Q2125" s="3"/>
      <c r="R2125" s="3"/>
      <c r="S2125" s="3"/>
      <c r="T2125" s="3"/>
      <c r="U2125" s="3"/>
      <c r="V2125" s="3"/>
      <c r="W2125" s="3"/>
      <c r="X2125" s="3"/>
      <c r="Y2125" s="3"/>
      <c r="Z2125" s="3"/>
    </row>
    <row r="2126" ht="30.0" customHeight="1">
      <c r="A2126" s="16" t="s">
        <v>6855</v>
      </c>
      <c r="B2126" s="16" t="s">
        <v>6855</v>
      </c>
      <c r="C2126" s="5" t="s">
        <v>6856</v>
      </c>
      <c r="D2126" s="6"/>
      <c r="E2126" s="16">
        <v>1226368.0</v>
      </c>
      <c r="F2126" s="16">
        <v>1226441.0</v>
      </c>
      <c r="G2126" s="16" t="s">
        <v>35</v>
      </c>
      <c r="H2126" s="16" t="s">
        <v>6844</v>
      </c>
      <c r="I2126" s="5"/>
      <c r="J2126" s="7" t="str">
        <f t="shared" si="446"/>
        <v>Chain et al. 2005. Infect Immun. 73:8353-61</v>
      </c>
      <c r="K2126" s="8" t="str">
        <f t="shared" si="447"/>
        <v>Brucella abortus 2308; accesion number NC_007618</v>
      </c>
      <c r="L2126" s="3"/>
      <c r="M2126" s="3"/>
      <c r="N2126" s="3"/>
      <c r="O2126" s="3"/>
      <c r="P2126" s="3"/>
      <c r="Q2126" s="3"/>
      <c r="R2126" s="3"/>
      <c r="S2126" s="3"/>
      <c r="T2126" s="3"/>
      <c r="U2126" s="3"/>
      <c r="V2126" s="3"/>
      <c r="W2126" s="3"/>
      <c r="X2126" s="3"/>
      <c r="Y2126" s="3"/>
      <c r="Z2126" s="3"/>
    </row>
    <row r="2127" ht="30.0" customHeight="1">
      <c r="A2127" s="16" t="s">
        <v>6857</v>
      </c>
      <c r="B2127" s="16" t="s">
        <v>6857</v>
      </c>
      <c r="C2127" s="5" t="s">
        <v>6858</v>
      </c>
      <c r="D2127" s="6"/>
      <c r="E2127" s="16">
        <v>1226466.0</v>
      </c>
      <c r="F2127" s="16">
        <v>1226550.0</v>
      </c>
      <c r="G2127" s="16" t="s">
        <v>35</v>
      </c>
      <c r="H2127" s="16" t="s">
        <v>6859</v>
      </c>
      <c r="I2127" s="5"/>
      <c r="J2127" s="7" t="str">
        <f t="shared" si="446"/>
        <v>Chain et al. 2005. Infect Immun. 73:8353-61</v>
      </c>
      <c r="K2127" s="8" t="str">
        <f t="shared" si="447"/>
        <v>Brucella abortus 2308; accesion number NC_007618</v>
      </c>
      <c r="L2127" s="3"/>
      <c r="M2127" s="3"/>
      <c r="N2127" s="3"/>
      <c r="O2127" s="3"/>
      <c r="P2127" s="3"/>
      <c r="Q2127" s="3"/>
      <c r="R2127" s="3"/>
      <c r="S2127" s="3"/>
      <c r="T2127" s="3"/>
      <c r="U2127" s="3"/>
      <c r="V2127" s="3"/>
      <c r="W2127" s="3"/>
      <c r="X2127" s="3"/>
      <c r="Y2127" s="3"/>
      <c r="Z2127" s="3"/>
    </row>
    <row r="2128" ht="30.0" customHeight="1">
      <c r="A2128" s="16" t="s">
        <v>6860</v>
      </c>
      <c r="B2128" s="16" t="s">
        <v>6860</v>
      </c>
      <c r="C2128" s="5" t="s">
        <v>6861</v>
      </c>
      <c r="D2128" s="6"/>
      <c r="E2128" s="16">
        <v>1247353.0</v>
      </c>
      <c r="F2128" s="16">
        <v>1247427.0</v>
      </c>
      <c r="G2128" s="16"/>
      <c r="H2128" s="16" t="s">
        <v>6862</v>
      </c>
      <c r="I2128" s="5"/>
      <c r="J2128" s="7" t="str">
        <f t="shared" si="446"/>
        <v>Chain et al. 2005. Infect Immun. 73:8353-61</v>
      </c>
      <c r="K2128" s="8" t="str">
        <f t="shared" si="447"/>
        <v>Brucella abortus 2308; accesion number NC_007618</v>
      </c>
      <c r="L2128" s="3"/>
      <c r="M2128" s="3"/>
      <c r="N2128" s="3"/>
      <c r="O2128" s="3"/>
      <c r="P2128" s="3"/>
      <c r="Q2128" s="3"/>
      <c r="R2128" s="3"/>
      <c r="S2128" s="3"/>
      <c r="T2128" s="3"/>
      <c r="U2128" s="3"/>
      <c r="V2128" s="3"/>
      <c r="W2128" s="3"/>
      <c r="X2128" s="3"/>
      <c r="Y2128" s="3"/>
      <c r="Z2128" s="3"/>
    </row>
    <row r="2129" ht="30.0" customHeight="1">
      <c r="A2129" s="16" t="s">
        <v>6863</v>
      </c>
      <c r="B2129" s="16" t="s">
        <v>6863</v>
      </c>
      <c r="C2129" s="5" t="s">
        <v>6864</v>
      </c>
      <c r="D2129" s="6"/>
      <c r="E2129" s="16">
        <v>1247574.0</v>
      </c>
      <c r="F2129" s="16">
        <v>1247648.0</v>
      </c>
      <c r="G2129" s="16"/>
      <c r="H2129" s="16" t="s">
        <v>6862</v>
      </c>
      <c r="I2129" s="5"/>
      <c r="J2129" s="7" t="str">
        <f t="shared" si="446"/>
        <v>Chain et al. 2005. Infect Immun. 73:8353-61</v>
      </c>
      <c r="K2129" s="8" t="str">
        <f t="shared" si="447"/>
        <v>Brucella abortus 2308; accesion number NC_007618</v>
      </c>
      <c r="L2129" s="3"/>
      <c r="M2129" s="3"/>
      <c r="N2129" s="3"/>
      <c r="O2129" s="3"/>
      <c r="P2129" s="3"/>
      <c r="Q2129" s="3"/>
      <c r="R2129" s="3"/>
      <c r="S2129" s="3"/>
      <c r="T2129" s="3"/>
      <c r="U2129" s="3"/>
      <c r="V2129" s="3"/>
      <c r="W2129" s="3"/>
      <c r="X2129" s="3"/>
      <c r="Y2129" s="3"/>
      <c r="Z2129" s="3"/>
    </row>
    <row r="2130" ht="30.0" customHeight="1">
      <c r="A2130" s="16" t="s">
        <v>6865</v>
      </c>
      <c r="B2130" s="16" t="s">
        <v>6865</v>
      </c>
      <c r="C2130" s="5" t="s">
        <v>6866</v>
      </c>
      <c r="D2130" s="6"/>
      <c r="E2130" s="16">
        <v>1303622.0</v>
      </c>
      <c r="F2130" s="16">
        <v>1303697.0</v>
      </c>
      <c r="G2130" s="16"/>
      <c r="H2130" s="16" t="s">
        <v>6867</v>
      </c>
      <c r="I2130" s="5"/>
      <c r="J2130" s="7" t="str">
        <f t="shared" si="446"/>
        <v>Chain et al. 2005. Infect Immun. 73:8353-61</v>
      </c>
      <c r="K2130" s="8" t="str">
        <f t="shared" si="447"/>
        <v>Brucella abortus 2308; accesion number NC_007618</v>
      </c>
      <c r="L2130" s="3"/>
      <c r="M2130" s="3"/>
      <c r="N2130" s="3"/>
      <c r="O2130" s="3"/>
      <c r="P2130" s="3"/>
      <c r="Q2130" s="3"/>
      <c r="R2130" s="3"/>
      <c r="S2130" s="3"/>
      <c r="T2130" s="3"/>
      <c r="U2130" s="3"/>
      <c r="V2130" s="3"/>
      <c r="W2130" s="3"/>
      <c r="X2130" s="3"/>
      <c r="Y2130" s="3"/>
      <c r="Z2130" s="3"/>
    </row>
    <row r="2131" ht="30.0" customHeight="1">
      <c r="A2131" s="16" t="s">
        <v>6868</v>
      </c>
      <c r="B2131" s="16" t="s">
        <v>6868</v>
      </c>
      <c r="C2131" s="5" t="s">
        <v>6869</v>
      </c>
      <c r="D2131" s="6"/>
      <c r="E2131" s="16">
        <v>1435558.0</v>
      </c>
      <c r="F2131" s="16">
        <v>1435634.0</v>
      </c>
      <c r="G2131" s="16" t="s">
        <v>35</v>
      </c>
      <c r="H2131" s="16" t="s">
        <v>6870</v>
      </c>
      <c r="I2131" s="5"/>
      <c r="J2131" s="7" t="str">
        <f t="shared" si="446"/>
        <v>Chain et al. 2005. Infect Immun. 73:8353-61</v>
      </c>
      <c r="K2131" s="8" t="str">
        <f t="shared" si="447"/>
        <v>Brucella abortus 2308; accesion number NC_007618</v>
      </c>
      <c r="L2131" s="3"/>
      <c r="M2131" s="3"/>
      <c r="N2131" s="3"/>
      <c r="O2131" s="3"/>
      <c r="P2131" s="3"/>
      <c r="Q2131" s="3"/>
      <c r="R2131" s="3"/>
      <c r="S2131" s="3"/>
      <c r="T2131" s="3"/>
      <c r="U2131" s="3"/>
      <c r="V2131" s="3"/>
      <c r="W2131" s="3"/>
      <c r="X2131" s="3"/>
      <c r="Y2131" s="3"/>
      <c r="Z2131" s="3"/>
    </row>
    <row r="2132" ht="30.0" customHeight="1">
      <c r="A2132" s="16" t="s">
        <v>6871</v>
      </c>
      <c r="B2132" s="16" t="s">
        <v>6871</v>
      </c>
      <c r="C2132" s="5" t="s">
        <v>6872</v>
      </c>
      <c r="D2132" s="6"/>
      <c r="E2132" s="16">
        <v>1554049.0</v>
      </c>
      <c r="F2132" s="16">
        <v>1554125.0</v>
      </c>
      <c r="G2132" s="16"/>
      <c r="H2132" s="16" t="s">
        <v>6870</v>
      </c>
      <c r="I2132" s="5"/>
      <c r="J2132" s="7" t="str">
        <f t="shared" si="446"/>
        <v>Chain et al. 2005. Infect Immun. 73:8353-61</v>
      </c>
      <c r="K2132" s="8" t="str">
        <f t="shared" si="447"/>
        <v>Brucella abortus 2308; accesion number NC_007618</v>
      </c>
      <c r="L2132" s="3"/>
      <c r="M2132" s="3"/>
      <c r="N2132" s="3"/>
      <c r="O2132" s="3"/>
      <c r="P2132" s="3"/>
      <c r="Q2132" s="3"/>
      <c r="R2132" s="3"/>
      <c r="S2132" s="3"/>
      <c r="T2132" s="3"/>
      <c r="U2132" s="3"/>
      <c r="V2132" s="3"/>
      <c r="W2132" s="3"/>
      <c r="X2132" s="3"/>
      <c r="Y2132" s="3"/>
      <c r="Z2132" s="3"/>
    </row>
    <row r="2133" ht="30.0" customHeight="1">
      <c r="A2133" s="16" t="s">
        <v>6873</v>
      </c>
      <c r="B2133" s="16" t="s">
        <v>6873</v>
      </c>
      <c r="C2133" s="5" t="s">
        <v>6874</v>
      </c>
      <c r="D2133" s="6"/>
      <c r="E2133" s="16">
        <v>1555805.0</v>
      </c>
      <c r="F2133" s="16">
        <v>1555881.0</v>
      </c>
      <c r="G2133" s="16" t="s">
        <v>35</v>
      </c>
      <c r="H2133" s="16" t="s">
        <v>6875</v>
      </c>
      <c r="I2133" s="5"/>
      <c r="J2133" s="7" t="str">
        <f t="shared" si="446"/>
        <v>Chain et al. 2005. Infect Immun. 73:8353-61</v>
      </c>
      <c r="K2133" s="8" t="str">
        <f t="shared" si="447"/>
        <v>Brucella abortus 2308; accesion number NC_007618</v>
      </c>
      <c r="L2133" s="3"/>
      <c r="M2133" s="3"/>
      <c r="N2133" s="3"/>
      <c r="O2133" s="3"/>
      <c r="P2133" s="3"/>
      <c r="Q2133" s="3"/>
      <c r="R2133" s="3"/>
      <c r="S2133" s="3"/>
      <c r="T2133" s="3"/>
      <c r="U2133" s="3"/>
      <c r="V2133" s="3"/>
      <c r="W2133" s="3"/>
      <c r="X2133" s="3"/>
      <c r="Y2133" s="3"/>
      <c r="Z2133" s="3"/>
    </row>
    <row r="2134" ht="30.0" customHeight="1">
      <c r="A2134" s="16" t="s">
        <v>6876</v>
      </c>
      <c r="B2134" s="16" t="s">
        <v>6876</v>
      </c>
      <c r="C2134" s="5" t="s">
        <v>6877</v>
      </c>
      <c r="D2134" s="6"/>
      <c r="E2134" s="16">
        <v>1570058.0</v>
      </c>
      <c r="F2134" s="16">
        <v>1570131.0</v>
      </c>
      <c r="G2134" s="16"/>
      <c r="H2134" s="16" t="s">
        <v>6822</v>
      </c>
      <c r="I2134" s="5"/>
      <c r="J2134" s="7" t="str">
        <f t="shared" si="446"/>
        <v>Chain et al. 2005. Infect Immun. 73:8353-61</v>
      </c>
      <c r="K2134" s="8" t="str">
        <f t="shared" si="447"/>
        <v>Brucella abortus 2308; accesion number NC_007618</v>
      </c>
      <c r="L2134" s="3"/>
      <c r="M2134" s="3"/>
      <c r="N2134" s="3"/>
      <c r="O2134" s="3"/>
      <c r="P2134" s="3"/>
      <c r="Q2134" s="3"/>
      <c r="R2134" s="3"/>
      <c r="S2134" s="3"/>
      <c r="T2134" s="3"/>
      <c r="U2134" s="3"/>
      <c r="V2134" s="3"/>
      <c r="W2134" s="3"/>
      <c r="X2134" s="3"/>
      <c r="Y2134" s="3"/>
      <c r="Z2134" s="3"/>
    </row>
    <row r="2135" ht="30.0" customHeight="1">
      <c r="A2135" s="16" t="s">
        <v>6878</v>
      </c>
      <c r="B2135" s="16" t="s">
        <v>6878</v>
      </c>
      <c r="C2135" s="5" t="s">
        <v>6879</v>
      </c>
      <c r="D2135" s="6"/>
      <c r="E2135" s="16">
        <v>1590455.0</v>
      </c>
      <c r="F2135" s="16">
        <v>1590529.0</v>
      </c>
      <c r="G2135" s="16" t="s">
        <v>35</v>
      </c>
      <c r="H2135" s="16" t="s">
        <v>6870</v>
      </c>
      <c r="I2135" s="5"/>
      <c r="J2135" s="7" t="str">
        <f t="shared" si="446"/>
        <v>Chain et al. 2005. Infect Immun. 73:8353-61</v>
      </c>
      <c r="K2135" s="8" t="str">
        <f t="shared" si="447"/>
        <v>Brucella abortus 2308; accesion number NC_007618</v>
      </c>
      <c r="L2135" s="3"/>
      <c r="M2135" s="3"/>
      <c r="N2135" s="3"/>
      <c r="O2135" s="3"/>
      <c r="P2135" s="3"/>
      <c r="Q2135" s="3"/>
      <c r="R2135" s="3"/>
      <c r="S2135" s="3"/>
      <c r="T2135" s="3"/>
      <c r="U2135" s="3"/>
      <c r="V2135" s="3"/>
      <c r="W2135" s="3"/>
      <c r="X2135" s="3"/>
      <c r="Y2135" s="3"/>
      <c r="Z2135" s="3"/>
    </row>
    <row r="2136" ht="30.0" customHeight="1">
      <c r="A2136" s="16" t="s">
        <v>6880</v>
      </c>
      <c r="B2136" s="16" t="s">
        <v>6880</v>
      </c>
      <c r="C2136" s="5" t="s">
        <v>6881</v>
      </c>
      <c r="D2136" s="6"/>
      <c r="E2136" s="16">
        <v>1603217.0</v>
      </c>
      <c r="F2136" s="16">
        <v>1603291.0</v>
      </c>
      <c r="G2136" s="16"/>
      <c r="H2136" s="16" t="s">
        <v>6862</v>
      </c>
      <c r="I2136" s="5"/>
      <c r="J2136" s="7" t="str">
        <f t="shared" si="446"/>
        <v>Chain et al. 2005. Infect Immun. 73:8353-61</v>
      </c>
      <c r="K2136" s="8" t="str">
        <f t="shared" si="447"/>
        <v>Brucella abortus 2308; accesion number NC_007618</v>
      </c>
      <c r="L2136" s="3"/>
      <c r="M2136" s="3"/>
      <c r="N2136" s="3"/>
      <c r="O2136" s="3"/>
      <c r="P2136" s="3"/>
      <c r="Q2136" s="3"/>
      <c r="R2136" s="3"/>
      <c r="S2136" s="3"/>
      <c r="T2136" s="3"/>
      <c r="U2136" s="3"/>
      <c r="V2136" s="3"/>
      <c r="W2136" s="3"/>
      <c r="X2136" s="3"/>
      <c r="Y2136" s="3"/>
      <c r="Z2136" s="3"/>
    </row>
    <row r="2137" ht="30.0" customHeight="1">
      <c r="A2137" s="16" t="s">
        <v>6882</v>
      </c>
      <c r="B2137" s="16" t="s">
        <v>6882</v>
      </c>
      <c r="C2137" s="5" t="s">
        <v>6883</v>
      </c>
      <c r="D2137" s="6"/>
      <c r="E2137" s="16">
        <v>1780295.0</v>
      </c>
      <c r="F2137" s="16">
        <v>1780431.0</v>
      </c>
      <c r="G2137" s="16"/>
      <c r="H2137" s="16" t="s">
        <v>6825</v>
      </c>
      <c r="I2137" s="5"/>
      <c r="J2137" s="7" t="str">
        <f t="shared" si="446"/>
        <v>Chain et al. 2005. Infect Immun. 73:8353-61</v>
      </c>
      <c r="K2137" s="8" t="str">
        <f t="shared" si="447"/>
        <v>Brucella abortus 2308; accesion number NC_007618</v>
      </c>
      <c r="L2137" s="3"/>
      <c r="M2137" s="3"/>
      <c r="N2137" s="3"/>
      <c r="O2137" s="3"/>
      <c r="P2137" s="3"/>
      <c r="Q2137" s="3"/>
      <c r="R2137" s="3"/>
      <c r="S2137" s="3"/>
      <c r="T2137" s="3"/>
      <c r="U2137" s="3"/>
      <c r="V2137" s="3"/>
      <c r="W2137" s="3"/>
      <c r="X2137" s="3"/>
      <c r="Y2137" s="3"/>
      <c r="Z2137" s="3"/>
    </row>
    <row r="2138" ht="30.0" customHeight="1">
      <c r="A2138" s="16" t="s">
        <v>6884</v>
      </c>
      <c r="B2138" s="16" t="s">
        <v>6884</v>
      </c>
      <c r="C2138" s="5" t="s">
        <v>6885</v>
      </c>
      <c r="D2138" s="6"/>
      <c r="E2138" s="16">
        <v>1787821.0</v>
      </c>
      <c r="F2138" s="16">
        <v>1787897.0</v>
      </c>
      <c r="G2138" s="16" t="s">
        <v>35</v>
      </c>
      <c r="H2138" s="16" t="s">
        <v>6870</v>
      </c>
      <c r="I2138" s="5"/>
      <c r="J2138" s="7" t="str">
        <f t="shared" si="446"/>
        <v>Chain et al. 2005. Infect Immun. 73:8353-61</v>
      </c>
      <c r="K2138" s="8" t="str">
        <f t="shared" si="447"/>
        <v>Brucella abortus 2308; accesion number NC_007618</v>
      </c>
      <c r="L2138" s="3"/>
      <c r="M2138" s="3"/>
      <c r="N2138" s="3"/>
      <c r="O2138" s="3"/>
      <c r="P2138" s="3"/>
      <c r="Q2138" s="3"/>
      <c r="R2138" s="3"/>
      <c r="S2138" s="3"/>
      <c r="T2138" s="3"/>
      <c r="U2138" s="3"/>
      <c r="V2138" s="3"/>
      <c r="W2138" s="3"/>
      <c r="X2138" s="3"/>
      <c r="Y2138" s="3"/>
      <c r="Z2138" s="3"/>
    </row>
    <row r="2139" ht="30.0" customHeight="1">
      <c r="A2139" s="16" t="s">
        <v>6886</v>
      </c>
      <c r="B2139" s="16" t="s">
        <v>6886</v>
      </c>
      <c r="C2139" s="5" t="s">
        <v>6887</v>
      </c>
      <c r="D2139" s="6"/>
      <c r="E2139" s="16">
        <v>1791562.0</v>
      </c>
      <c r="F2139" s="16">
        <v>1791637.0</v>
      </c>
      <c r="G2139" s="16" t="s">
        <v>35</v>
      </c>
      <c r="H2139" s="16" t="s">
        <v>6807</v>
      </c>
      <c r="I2139" s="5"/>
      <c r="J2139" s="7" t="str">
        <f t="shared" si="446"/>
        <v>Chain et al. 2005. Infect Immun. 73:8353-61</v>
      </c>
      <c r="K2139" s="8" t="str">
        <f t="shared" si="447"/>
        <v>Brucella abortus 2308; accesion number NC_007618</v>
      </c>
      <c r="L2139" s="3"/>
      <c r="M2139" s="3"/>
      <c r="N2139" s="3"/>
      <c r="O2139" s="3"/>
      <c r="P2139" s="3"/>
      <c r="Q2139" s="3"/>
      <c r="R2139" s="3"/>
      <c r="S2139" s="3"/>
      <c r="T2139" s="3"/>
      <c r="U2139" s="3"/>
      <c r="V2139" s="3"/>
      <c r="W2139" s="3"/>
      <c r="X2139" s="3"/>
      <c r="Y2139" s="3"/>
      <c r="Z2139" s="3"/>
    </row>
    <row r="2140" ht="30.0" customHeight="1">
      <c r="A2140" s="16" t="s">
        <v>6888</v>
      </c>
      <c r="B2140" s="16" t="s">
        <v>6888</v>
      </c>
      <c r="C2140" s="5" t="s">
        <v>6889</v>
      </c>
      <c r="D2140" s="6"/>
      <c r="E2140" s="16">
        <v>1791651.0</v>
      </c>
      <c r="F2140" s="16">
        <v>1791725.0</v>
      </c>
      <c r="G2140" s="16" t="s">
        <v>35</v>
      </c>
      <c r="H2140" s="16" t="s">
        <v>6890</v>
      </c>
      <c r="I2140" s="5"/>
      <c r="J2140" s="7" t="str">
        <f t="shared" si="446"/>
        <v>Chain et al. 2005. Infect Immun. 73:8353-61</v>
      </c>
      <c r="K2140" s="8" t="str">
        <f t="shared" si="447"/>
        <v>Brucella abortus 2308; accesion number NC_007618</v>
      </c>
      <c r="L2140" s="3"/>
      <c r="M2140" s="3"/>
      <c r="N2140" s="3"/>
      <c r="O2140" s="3"/>
      <c r="P2140" s="3"/>
      <c r="Q2140" s="3"/>
      <c r="R2140" s="3"/>
      <c r="S2140" s="3"/>
      <c r="T2140" s="3"/>
      <c r="U2140" s="3"/>
      <c r="V2140" s="3"/>
      <c r="W2140" s="3"/>
      <c r="X2140" s="3"/>
      <c r="Y2140" s="3"/>
      <c r="Z2140" s="3"/>
    </row>
    <row r="2141" ht="30.0" customHeight="1">
      <c r="A2141" s="16" t="s">
        <v>6891</v>
      </c>
      <c r="B2141" s="16" t="s">
        <v>6891</v>
      </c>
      <c r="C2141" s="5" t="s">
        <v>6892</v>
      </c>
      <c r="D2141" s="6"/>
      <c r="E2141" s="16">
        <v>1879980.0</v>
      </c>
      <c r="F2141" s="16">
        <v>1880064.0</v>
      </c>
      <c r="G2141" s="16"/>
      <c r="H2141" s="16" t="s">
        <v>6847</v>
      </c>
      <c r="I2141" s="5"/>
      <c r="J2141" s="7" t="str">
        <f t="shared" si="446"/>
        <v>Chain et al. 2005. Infect Immun. 73:8353-61</v>
      </c>
      <c r="K2141" s="8" t="str">
        <f t="shared" si="447"/>
        <v>Brucella abortus 2308; accesion number NC_007618</v>
      </c>
      <c r="L2141" s="3"/>
      <c r="M2141" s="3"/>
      <c r="N2141" s="3"/>
      <c r="O2141" s="3"/>
      <c r="P2141" s="3"/>
      <c r="Q2141" s="3"/>
      <c r="R2141" s="3"/>
      <c r="S2141" s="3"/>
      <c r="T2141" s="3"/>
      <c r="U2141" s="3"/>
      <c r="V2141" s="3"/>
      <c r="W2141" s="3"/>
      <c r="X2141" s="3"/>
      <c r="Y2141" s="3"/>
      <c r="Z2141" s="3"/>
    </row>
    <row r="2142" ht="30.0" customHeight="1">
      <c r="A2142" s="16" t="s">
        <v>6893</v>
      </c>
      <c r="B2142" s="16" t="s">
        <v>6893</v>
      </c>
      <c r="C2142" s="5" t="s">
        <v>6894</v>
      </c>
      <c r="D2142" s="6"/>
      <c r="E2142" s="16">
        <v>1917430.0</v>
      </c>
      <c r="F2142" s="16">
        <v>1917505.0</v>
      </c>
      <c r="G2142" s="16" t="s">
        <v>35</v>
      </c>
      <c r="H2142" s="16" t="s">
        <v>6807</v>
      </c>
      <c r="I2142" s="5"/>
      <c r="J2142" s="7" t="str">
        <f t="shared" si="446"/>
        <v>Chain et al. 2005. Infect Immun. 73:8353-61</v>
      </c>
      <c r="K2142" s="8" t="str">
        <f t="shared" si="447"/>
        <v>Brucella abortus 2308; accesion number NC_007618</v>
      </c>
      <c r="L2142" s="3"/>
      <c r="M2142" s="3"/>
      <c r="N2142" s="3"/>
      <c r="O2142" s="3"/>
      <c r="P2142" s="3"/>
      <c r="Q2142" s="3"/>
      <c r="R2142" s="3"/>
      <c r="S2142" s="3"/>
      <c r="T2142" s="3"/>
      <c r="U2142" s="3"/>
      <c r="V2142" s="3"/>
      <c r="W2142" s="3"/>
      <c r="X2142" s="3"/>
      <c r="Y2142" s="3"/>
      <c r="Z2142" s="3"/>
    </row>
    <row r="2143" ht="30.0" customHeight="1">
      <c r="A2143" s="16" t="s">
        <v>6895</v>
      </c>
      <c r="B2143" s="16" t="s">
        <v>6895</v>
      </c>
      <c r="C2143" s="5" t="s">
        <v>6896</v>
      </c>
      <c r="D2143" s="6"/>
      <c r="E2143" s="16">
        <v>1961674.0</v>
      </c>
      <c r="F2143" s="16">
        <v>1961750.0</v>
      </c>
      <c r="G2143" s="16"/>
      <c r="H2143" s="16" t="s">
        <v>6819</v>
      </c>
      <c r="I2143" s="5"/>
      <c r="J2143" s="7" t="str">
        <f t="shared" si="446"/>
        <v>Chain et al. 2005. Infect Immun. 73:8353-61</v>
      </c>
      <c r="K2143" s="8" t="str">
        <f t="shared" si="447"/>
        <v>Brucella abortus 2308; accesion number NC_007618</v>
      </c>
      <c r="L2143" s="3"/>
      <c r="M2143" s="3"/>
      <c r="N2143" s="3"/>
      <c r="O2143" s="3"/>
      <c r="P2143" s="3"/>
      <c r="Q2143" s="3"/>
      <c r="R2143" s="3"/>
      <c r="S2143" s="3"/>
      <c r="T2143" s="3"/>
      <c r="U2143" s="3"/>
      <c r="V2143" s="3"/>
      <c r="W2143" s="3"/>
      <c r="X2143" s="3"/>
      <c r="Y2143" s="3"/>
      <c r="Z2143" s="3"/>
    </row>
    <row r="2145" ht="30.0" customHeight="1">
      <c r="A2145" s="19"/>
      <c r="B2145" s="5"/>
      <c r="C2145" s="5"/>
      <c r="D2145" s="6"/>
      <c r="E2145" s="5"/>
      <c r="F2145" s="5"/>
      <c r="G2145" s="5"/>
      <c r="H2145" s="5"/>
      <c r="I2145" s="5"/>
      <c r="J2145" s="12"/>
      <c r="K2145" s="3"/>
      <c r="L2145" s="25"/>
      <c r="M2145" s="3"/>
      <c r="N2145" s="3"/>
      <c r="O2145" s="3"/>
      <c r="P2145" s="3"/>
      <c r="Q2145" s="3"/>
      <c r="R2145" s="3"/>
      <c r="S2145" s="3"/>
      <c r="T2145" s="3"/>
      <c r="U2145" s="3"/>
      <c r="V2145" s="3"/>
      <c r="W2145" s="3"/>
      <c r="X2145" s="3"/>
      <c r="Y2145" s="3"/>
      <c r="Z2145" s="3"/>
    </row>
    <row r="2146" ht="30.0" customHeight="1">
      <c r="A2146" s="5"/>
      <c r="B2146" s="5"/>
      <c r="C2146" s="5"/>
      <c r="D2146" s="6"/>
      <c r="E2146" s="5"/>
      <c r="F2146" s="5"/>
      <c r="G2146" s="5"/>
      <c r="H2146" s="5"/>
      <c r="I2146" s="5"/>
      <c r="J2146" s="12"/>
      <c r="K2146" s="3"/>
      <c r="L2146" s="13"/>
      <c r="M2146" s="3"/>
      <c r="N2146" s="3"/>
      <c r="O2146" s="3"/>
      <c r="P2146" s="3"/>
      <c r="Q2146" s="3"/>
      <c r="R2146" s="3"/>
      <c r="S2146" s="3"/>
      <c r="T2146" s="3"/>
      <c r="U2146" s="3"/>
      <c r="V2146" s="3"/>
      <c r="W2146" s="3"/>
      <c r="X2146" s="3"/>
      <c r="Y2146" s="3"/>
      <c r="Z2146" s="3"/>
    </row>
    <row r="2147" ht="30.0" customHeight="1">
      <c r="A2147" s="5"/>
      <c r="B2147" s="5"/>
      <c r="C2147" s="5"/>
      <c r="D2147" s="6"/>
      <c r="E2147" s="5"/>
      <c r="F2147" s="5"/>
      <c r="G2147" s="5"/>
      <c r="H2147" s="5"/>
      <c r="I2147" s="5"/>
      <c r="J2147" s="12"/>
      <c r="K2147" s="3"/>
      <c r="L2147" s="13"/>
      <c r="M2147" s="3"/>
      <c r="N2147" s="3"/>
      <c r="O2147" s="3"/>
      <c r="P2147" s="3"/>
      <c r="Q2147" s="3"/>
      <c r="R2147" s="3"/>
      <c r="S2147" s="3"/>
      <c r="T2147" s="3"/>
      <c r="U2147" s="3"/>
      <c r="V2147" s="3"/>
      <c r="W2147" s="3"/>
      <c r="X2147" s="3"/>
      <c r="Y2147" s="3"/>
      <c r="Z2147" s="3"/>
    </row>
    <row r="2148" ht="30.0" customHeight="1">
      <c r="A2148" s="5"/>
      <c r="B2148" s="5"/>
      <c r="C2148" s="5"/>
      <c r="D2148" s="6"/>
      <c r="E2148" s="5"/>
      <c r="F2148" s="5"/>
      <c r="G2148" s="5"/>
      <c r="H2148" s="5"/>
      <c r="I2148" s="5"/>
      <c r="J2148" s="12"/>
      <c r="K2148" s="3"/>
      <c r="L2148" s="13"/>
      <c r="M2148" s="3"/>
      <c r="N2148" s="3"/>
      <c r="O2148" s="3"/>
      <c r="P2148" s="3"/>
      <c r="Q2148" s="3"/>
      <c r="R2148" s="3"/>
      <c r="S2148" s="3"/>
      <c r="T2148" s="3"/>
      <c r="U2148" s="3"/>
      <c r="V2148" s="3"/>
      <c r="W2148" s="3"/>
      <c r="X2148" s="3"/>
      <c r="Y2148" s="3"/>
      <c r="Z2148" s="3"/>
    </row>
    <row r="2149" ht="30.0" customHeight="1">
      <c r="A2149" s="5"/>
      <c r="B2149" s="5"/>
      <c r="C2149" s="5"/>
      <c r="D2149" s="6"/>
      <c r="E2149" s="5"/>
      <c r="F2149" s="5"/>
      <c r="G2149" s="5"/>
      <c r="H2149" s="5"/>
      <c r="I2149" s="5"/>
      <c r="J2149" s="12"/>
      <c r="K2149" s="3"/>
      <c r="L2149" s="3"/>
      <c r="M2149" s="3"/>
      <c r="N2149" s="3"/>
      <c r="O2149" s="3"/>
      <c r="P2149" s="3"/>
      <c r="Q2149" s="3"/>
      <c r="R2149" s="3"/>
      <c r="S2149" s="3"/>
      <c r="T2149" s="3"/>
      <c r="U2149" s="3"/>
      <c r="V2149" s="3"/>
      <c r="W2149" s="3"/>
      <c r="X2149" s="3"/>
      <c r="Y2149" s="3"/>
      <c r="Z2149" s="3"/>
    </row>
    <row r="2150" ht="30.0" customHeight="1">
      <c r="A2150" s="5"/>
      <c r="B2150" s="5"/>
      <c r="C2150" s="5"/>
      <c r="D2150" s="6"/>
      <c r="E2150" s="5"/>
      <c r="F2150" s="5"/>
      <c r="G2150" s="5"/>
      <c r="H2150" s="5"/>
      <c r="I2150" s="5"/>
      <c r="J2150" s="12"/>
      <c r="K2150" s="3"/>
      <c r="L2150" s="3"/>
      <c r="M2150" s="3"/>
      <c r="N2150" s="3"/>
      <c r="O2150" s="3"/>
      <c r="P2150" s="3"/>
      <c r="Q2150" s="3"/>
      <c r="R2150" s="3"/>
      <c r="S2150" s="3"/>
      <c r="T2150" s="3"/>
      <c r="U2150" s="3"/>
      <c r="V2150" s="3"/>
      <c r="W2150" s="3"/>
      <c r="X2150" s="3"/>
      <c r="Y2150" s="3"/>
      <c r="Z2150" s="3"/>
    </row>
    <row r="2151" ht="30.0" customHeight="1">
      <c r="A2151" s="5"/>
      <c r="B2151" s="5"/>
      <c r="C2151" s="5"/>
      <c r="D2151" s="6"/>
      <c r="E2151" s="5"/>
      <c r="F2151" s="5"/>
      <c r="G2151" s="5"/>
      <c r="H2151" s="5"/>
      <c r="I2151" s="5"/>
      <c r="J2151" s="12"/>
      <c r="K2151" s="3"/>
      <c r="L2151" s="3"/>
      <c r="M2151" s="3"/>
      <c r="N2151" s="3"/>
      <c r="O2151" s="3"/>
      <c r="P2151" s="3"/>
      <c r="Q2151" s="3"/>
      <c r="R2151" s="3"/>
      <c r="S2151" s="3"/>
      <c r="T2151" s="3"/>
      <c r="U2151" s="3"/>
      <c r="V2151" s="3"/>
      <c r="W2151" s="3"/>
      <c r="X2151" s="3"/>
      <c r="Y2151" s="3"/>
      <c r="Z2151" s="3"/>
    </row>
  </sheetData>
  <autoFilter ref="$A$1"/>
  <printOptions gridLines="1" horizontalCentered="1"/>
  <pageMargins bottom="0.75" footer="0.0" header="0.0" left="0.7" right="0.7" top="0.75"/>
  <pageSetup fitToHeight="0" paperSize="9" cellComments="atEnd" orientation="landscape" pageOrder="overThenDown"/>
  <drawing r:id="rId2"/>
  <legacyDrawing r:id="rId3"/>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workbookViewId="0">
      <pane xSplit="3.0" ySplit="1.0" topLeftCell="D2" activePane="bottomRight" state="frozen"/>
      <selection activeCell="D1" sqref="D1" pane="topRight"/>
      <selection activeCell="A2" sqref="A2" pane="bottomLeft"/>
      <selection activeCell="D2" sqref="D2" pane="bottomRight"/>
    </sheetView>
  </sheetViews>
  <sheetFormatPr customHeight="1" defaultColWidth="13.44" defaultRowHeight="15.0"/>
  <cols>
    <col customWidth="1" min="1" max="3" width="17.67"/>
    <col customWidth="1" min="4" max="7" width="8.11"/>
    <col customWidth="1" min="8" max="12" width="33.0"/>
    <col customWidth="1" min="13" max="26" width="10.78"/>
  </cols>
  <sheetData>
    <row r="1" ht="30.0" customHeight="1">
      <c r="A1" s="2" t="s">
        <v>1</v>
      </c>
      <c r="B1" s="2" t="s">
        <v>2</v>
      </c>
      <c r="C1" s="2" t="s">
        <v>3</v>
      </c>
      <c r="D1" s="2" t="s">
        <v>4</v>
      </c>
      <c r="E1" s="2" t="s">
        <v>5</v>
      </c>
      <c r="F1" s="2" t="s">
        <v>6</v>
      </c>
      <c r="G1" s="2" t="s">
        <v>7</v>
      </c>
      <c r="H1" s="2" t="s">
        <v>8</v>
      </c>
      <c r="I1" s="2" t="s">
        <v>9</v>
      </c>
      <c r="J1" s="10" t="s">
        <v>10</v>
      </c>
      <c r="K1" s="10" t="s">
        <v>11</v>
      </c>
      <c r="L1" s="10" t="s">
        <v>12</v>
      </c>
      <c r="M1" s="3"/>
      <c r="N1" s="3"/>
      <c r="O1" s="3"/>
      <c r="P1" s="3"/>
      <c r="Q1" s="3"/>
      <c r="R1" s="3"/>
      <c r="S1" s="3"/>
      <c r="T1" s="3"/>
      <c r="U1" s="3"/>
      <c r="V1" s="3"/>
      <c r="W1" s="3"/>
      <c r="X1" s="3"/>
      <c r="Y1" s="3"/>
      <c r="Z1" s="3"/>
    </row>
    <row r="2" ht="30.0" customHeight="1">
      <c r="A2" s="5" t="s">
        <v>6897</v>
      </c>
      <c r="B2" s="5" t="s">
        <v>6898</v>
      </c>
      <c r="C2" s="5" t="s">
        <v>6899</v>
      </c>
      <c r="D2" s="5"/>
      <c r="E2" s="16">
        <v>155.0</v>
      </c>
      <c r="F2" s="16">
        <v>1348.0</v>
      </c>
      <c r="G2" s="5"/>
      <c r="H2" s="5" t="s">
        <v>6900</v>
      </c>
      <c r="I2" s="5"/>
      <c r="J2" s="11" t="str">
        <f>HYPERLINK("http://www.ncbi.nlm.nih.gov/pubmed/25006695","Deghelt et al. Nat Commun. 2014 Jul 9;5:4366.")</f>
        <v>Deghelt et al. Nat Commun. 2014 Jul 9;5:4366.</v>
      </c>
      <c r="K2" s="3"/>
      <c r="L2" s="3"/>
      <c r="M2" s="3"/>
      <c r="N2" s="3"/>
      <c r="O2" s="3"/>
      <c r="P2" s="3"/>
      <c r="Q2" s="3"/>
      <c r="R2" s="3"/>
      <c r="S2" s="3"/>
      <c r="T2" s="3"/>
      <c r="U2" s="3"/>
      <c r="V2" s="3"/>
      <c r="W2" s="3"/>
      <c r="X2" s="3"/>
      <c r="Y2" s="3"/>
      <c r="Z2" s="3"/>
    </row>
    <row r="3" ht="30.0" customHeight="1">
      <c r="A3" s="5" t="s">
        <v>6901</v>
      </c>
      <c r="B3" s="5" t="s">
        <v>6901</v>
      </c>
      <c r="C3" s="5" t="s">
        <v>6902</v>
      </c>
      <c r="D3" s="5"/>
      <c r="E3" s="16">
        <v>1551.0</v>
      </c>
      <c r="F3" s="16">
        <v>1814.0</v>
      </c>
      <c r="G3" s="5"/>
      <c r="H3" s="5" t="s">
        <v>52</v>
      </c>
      <c r="I3" s="5"/>
      <c r="J3" s="15" t="str">
        <f t="shared" ref="J3:J6" si="1">HYPERLINK("http://www.ncbi.nlm.nih.gov/pubmed/?term=16299333","Chain et al. 2005. Infect Immun. 73:8353-61")</f>
        <v>Chain et al. 2005. Infect Immun. 73:8353-61</v>
      </c>
      <c r="K3" s="11" t="str">
        <f t="shared" ref="K3:K6" si="2">HYPERLINK("http://www.ncbi.nlm.nih.gov/nuccore/NC_007624","Brucella abortus 2308; accesion number NC_007624")</f>
        <v>Brucella abortus 2308; accesion number NC_007624</v>
      </c>
      <c r="L3" s="26"/>
      <c r="M3" s="10"/>
      <c r="N3" s="10"/>
      <c r="O3" s="10"/>
      <c r="P3" s="10"/>
      <c r="Q3" s="10"/>
      <c r="R3" s="10"/>
      <c r="S3" s="10"/>
      <c r="T3" s="10"/>
      <c r="U3" s="10"/>
      <c r="V3" s="10"/>
      <c r="W3" s="10"/>
      <c r="X3" s="10"/>
      <c r="Y3" s="10"/>
      <c r="Z3" s="10"/>
    </row>
    <row r="4" ht="30.0" customHeight="1">
      <c r="A4" s="5" t="s">
        <v>6903</v>
      </c>
      <c r="B4" s="5" t="s">
        <v>6903</v>
      </c>
      <c r="C4" s="5" t="s">
        <v>6904</v>
      </c>
      <c r="D4" s="5"/>
      <c r="E4" s="16">
        <v>1963.0</v>
      </c>
      <c r="F4" s="16">
        <v>2076.0</v>
      </c>
      <c r="G4" s="5"/>
      <c r="H4" s="5" t="s">
        <v>52</v>
      </c>
      <c r="I4" s="5"/>
      <c r="J4" s="15" t="str">
        <f t="shared" si="1"/>
        <v>Chain et al. 2005. Infect Immun. 73:8353-61</v>
      </c>
      <c r="K4" s="11" t="str">
        <f t="shared" si="2"/>
        <v>Brucella abortus 2308; accesion number NC_007624</v>
      </c>
      <c r="L4" s="26"/>
      <c r="M4" s="3"/>
      <c r="N4" s="3"/>
      <c r="O4" s="3"/>
      <c r="P4" s="3"/>
      <c r="Q4" s="3"/>
      <c r="R4" s="3"/>
      <c r="S4" s="3"/>
      <c r="T4" s="3"/>
      <c r="U4" s="3"/>
      <c r="V4" s="3"/>
      <c r="W4" s="3"/>
      <c r="X4" s="3"/>
      <c r="Y4" s="3"/>
      <c r="Z4" s="3"/>
    </row>
    <row r="5" ht="30.0" customHeight="1">
      <c r="A5" s="5" t="s">
        <v>6905</v>
      </c>
      <c r="B5" s="5" t="s">
        <v>6905</v>
      </c>
      <c r="C5" s="5" t="s">
        <v>6906</v>
      </c>
      <c r="D5" s="5"/>
      <c r="E5" s="16">
        <v>2092.0</v>
      </c>
      <c r="F5" s="16">
        <v>3033.0</v>
      </c>
      <c r="G5" s="5"/>
      <c r="H5" s="5" t="s">
        <v>375</v>
      </c>
      <c r="I5" s="5"/>
      <c r="J5" s="15" t="str">
        <f t="shared" si="1"/>
        <v>Chain et al. 2005. Infect Immun. 73:8353-61</v>
      </c>
      <c r="K5" s="11" t="str">
        <f t="shared" si="2"/>
        <v>Brucella abortus 2308; accesion number NC_007624</v>
      </c>
      <c r="L5" s="3"/>
      <c r="M5" s="3"/>
      <c r="N5" s="3"/>
      <c r="O5" s="3"/>
      <c r="P5" s="3"/>
      <c r="Q5" s="3"/>
      <c r="R5" s="3"/>
      <c r="S5" s="3"/>
      <c r="T5" s="3"/>
      <c r="U5" s="3"/>
      <c r="V5" s="3"/>
      <c r="W5" s="3"/>
      <c r="X5" s="3"/>
      <c r="Y5" s="3"/>
      <c r="Z5" s="3"/>
    </row>
    <row r="6" ht="30.0" customHeight="1">
      <c r="A6" s="5" t="s">
        <v>6907</v>
      </c>
      <c r="B6" s="5" t="s">
        <v>6907</v>
      </c>
      <c r="C6" s="5" t="s">
        <v>6908</v>
      </c>
      <c r="D6" s="5"/>
      <c r="E6" s="16">
        <v>3110.0</v>
      </c>
      <c r="F6" s="16">
        <v>4108.0</v>
      </c>
      <c r="G6" s="5" t="s">
        <v>35</v>
      </c>
      <c r="H6" s="5" t="s">
        <v>6909</v>
      </c>
      <c r="I6" s="5"/>
      <c r="J6" s="15" t="str">
        <f t="shared" si="1"/>
        <v>Chain et al. 2005. Infect Immun. 73:8353-61</v>
      </c>
      <c r="K6" s="11" t="str">
        <f t="shared" si="2"/>
        <v>Brucella abortus 2308; accesion number NC_007624</v>
      </c>
      <c r="L6" s="3"/>
      <c r="M6" s="3"/>
      <c r="N6" s="3"/>
      <c r="O6" s="3"/>
      <c r="P6" s="3"/>
      <c r="Q6" s="3"/>
      <c r="R6" s="3"/>
      <c r="S6" s="3"/>
      <c r="T6" s="3"/>
      <c r="U6" s="3"/>
      <c r="V6" s="3"/>
      <c r="W6" s="3"/>
      <c r="X6" s="3"/>
      <c r="Y6" s="3"/>
      <c r="Z6" s="3"/>
    </row>
    <row r="7" ht="30.0" customHeight="1">
      <c r="A7" s="5" t="s">
        <v>6910</v>
      </c>
      <c r="B7" s="5" t="s">
        <v>6910</v>
      </c>
      <c r="C7" s="5" t="s">
        <v>6911</v>
      </c>
      <c r="D7" s="5" t="s">
        <v>59</v>
      </c>
      <c r="E7" s="16">
        <v>4131.0</v>
      </c>
      <c r="F7" s="16">
        <v>4910.0</v>
      </c>
      <c r="G7" s="5" t="s">
        <v>35</v>
      </c>
      <c r="H7" s="5"/>
      <c r="I7" s="5" t="s">
        <v>6912</v>
      </c>
      <c r="J7" s="11" t="str">
        <f>HYPERLINK("http://www.ncbi.nlm.nih.gov/nuccore/NC_017250","Brucella suis 1330 genome; accesion number NC017250")</f>
        <v>Brucella suis 1330 genome; accesion number NC017250</v>
      </c>
      <c r="K7" s="11" t="str">
        <f>HYPERLINK("http://www.ncbi.nlm.nih.gov/pubmed/12271122","Paulsen et al. 2002. Proc Natl Acad Sci U S A. 99(20):13148-53")</f>
        <v>Paulsen et al. 2002. Proc Natl Acad Sci U S A. 99(20):13148-53</v>
      </c>
      <c r="L7" s="26"/>
      <c r="M7" s="3"/>
      <c r="N7" s="3"/>
      <c r="O7" s="3"/>
      <c r="P7" s="3"/>
      <c r="Q7" s="3"/>
      <c r="R7" s="3"/>
      <c r="S7" s="3"/>
      <c r="T7" s="3"/>
      <c r="U7" s="3"/>
      <c r="V7" s="3"/>
      <c r="W7" s="3"/>
      <c r="X7" s="3"/>
      <c r="Y7" s="3"/>
      <c r="Z7" s="3"/>
    </row>
    <row r="8" ht="30.0" customHeight="1">
      <c r="A8" s="5" t="s">
        <v>6913</v>
      </c>
      <c r="B8" s="5" t="s">
        <v>6913</v>
      </c>
      <c r="C8" s="5" t="s">
        <v>6914</v>
      </c>
      <c r="D8" s="5"/>
      <c r="E8" s="16">
        <v>4907.0</v>
      </c>
      <c r="F8" s="16">
        <v>5986.0</v>
      </c>
      <c r="G8" s="5" t="s">
        <v>35</v>
      </c>
      <c r="H8" s="5" t="s">
        <v>42</v>
      </c>
      <c r="I8" s="5"/>
      <c r="J8" s="15" t="str">
        <f t="shared" ref="J8:J12" si="3">HYPERLINK("http://www.ncbi.nlm.nih.gov/pubmed/?term=16299333","Chain et al. 2005. Infect Immun. 73:8353-61")</f>
        <v>Chain et al. 2005. Infect Immun. 73:8353-61</v>
      </c>
      <c r="K8" s="11" t="str">
        <f t="shared" ref="K8:K12" si="4">HYPERLINK("http://www.ncbi.nlm.nih.gov/nuccore/NC_007624","Brucella abortus 2308; accesion number NC_007624")</f>
        <v>Brucella abortus 2308; accesion number NC_007624</v>
      </c>
      <c r="L8" s="3"/>
      <c r="M8" s="3"/>
      <c r="N8" s="3"/>
      <c r="O8" s="3"/>
      <c r="P8" s="3"/>
      <c r="Q8" s="3"/>
      <c r="R8" s="3"/>
      <c r="S8" s="3"/>
      <c r="T8" s="3"/>
      <c r="U8" s="3"/>
      <c r="V8" s="3"/>
      <c r="W8" s="3"/>
      <c r="X8" s="3"/>
      <c r="Y8" s="3"/>
      <c r="Z8" s="3"/>
    </row>
    <row r="9" ht="30.0" customHeight="1">
      <c r="A9" s="5" t="s">
        <v>6915</v>
      </c>
      <c r="B9" s="5" t="s">
        <v>6915</v>
      </c>
      <c r="C9" s="5" t="s">
        <v>6916</v>
      </c>
      <c r="D9" s="5"/>
      <c r="E9" s="16">
        <v>6048.0</v>
      </c>
      <c r="F9" s="16">
        <v>7619.0</v>
      </c>
      <c r="G9" s="5" t="s">
        <v>35</v>
      </c>
      <c r="H9" s="5" t="s">
        <v>2606</v>
      </c>
      <c r="I9" s="5"/>
      <c r="J9" s="15" t="str">
        <f t="shared" si="3"/>
        <v>Chain et al. 2005. Infect Immun. 73:8353-61</v>
      </c>
      <c r="K9" s="11" t="str">
        <f t="shared" si="4"/>
        <v>Brucella abortus 2308; accesion number NC_007624</v>
      </c>
      <c r="L9" s="3"/>
      <c r="M9" s="3"/>
      <c r="N9" s="3"/>
      <c r="O9" s="3"/>
      <c r="P9" s="3"/>
      <c r="Q9" s="3"/>
      <c r="R9" s="3"/>
      <c r="S9" s="3"/>
      <c r="T9" s="3"/>
      <c r="U9" s="3"/>
      <c r="V9" s="3"/>
      <c r="W9" s="3"/>
      <c r="X9" s="3"/>
      <c r="Y9" s="3"/>
      <c r="Z9" s="3"/>
    </row>
    <row r="10" ht="30.0" customHeight="1">
      <c r="A10" s="5" t="s">
        <v>6917</v>
      </c>
      <c r="B10" s="5" t="s">
        <v>6918</v>
      </c>
      <c r="C10" s="5" t="s">
        <v>6919</v>
      </c>
      <c r="D10" s="5"/>
      <c r="E10" s="16">
        <v>7622.0</v>
      </c>
      <c r="F10" s="16">
        <v>8728.0</v>
      </c>
      <c r="G10" s="5" t="s">
        <v>35</v>
      </c>
      <c r="H10" s="5" t="s">
        <v>6920</v>
      </c>
      <c r="I10" s="5"/>
      <c r="J10" s="15" t="str">
        <f t="shared" si="3"/>
        <v>Chain et al. 2005. Infect Immun. 73:8353-61</v>
      </c>
      <c r="K10" s="11" t="str">
        <f t="shared" si="4"/>
        <v>Brucella abortus 2308; accesion number NC_007624</v>
      </c>
      <c r="L10" s="3"/>
      <c r="M10" s="26"/>
      <c r="N10" s="26"/>
      <c r="O10" s="26"/>
      <c r="P10" s="26"/>
      <c r="Q10" s="26"/>
      <c r="R10" s="26"/>
      <c r="S10" s="26"/>
      <c r="T10" s="26"/>
      <c r="U10" s="26"/>
      <c r="V10" s="26"/>
      <c r="W10" s="26"/>
      <c r="X10" s="26"/>
      <c r="Y10" s="26"/>
      <c r="Z10" s="26"/>
    </row>
    <row r="11" ht="30.0" customHeight="1">
      <c r="A11" s="5" t="s">
        <v>6921</v>
      </c>
      <c r="B11" s="5" t="s">
        <v>6921</v>
      </c>
      <c r="C11" s="5" t="s">
        <v>6922</v>
      </c>
      <c r="D11" s="5"/>
      <c r="E11" s="16">
        <v>8972.0</v>
      </c>
      <c r="F11" s="16">
        <v>9580.0</v>
      </c>
      <c r="G11" s="5"/>
      <c r="H11" s="5" t="s">
        <v>1452</v>
      </c>
      <c r="I11" s="5"/>
      <c r="J11" s="15" t="str">
        <f t="shared" si="3"/>
        <v>Chain et al. 2005. Infect Immun. 73:8353-61</v>
      </c>
      <c r="K11" s="11" t="str">
        <f t="shared" si="4"/>
        <v>Brucella abortus 2308; accesion number NC_007624</v>
      </c>
      <c r="L11" s="3"/>
      <c r="M11" s="26"/>
      <c r="N11" s="26"/>
      <c r="O11" s="26"/>
      <c r="P11" s="26"/>
      <c r="Q11" s="26"/>
      <c r="R11" s="26"/>
      <c r="S11" s="26"/>
      <c r="T11" s="26"/>
      <c r="U11" s="26"/>
      <c r="V11" s="26"/>
      <c r="W11" s="26"/>
      <c r="X11" s="26"/>
      <c r="Y11" s="26"/>
      <c r="Z11" s="26"/>
    </row>
    <row r="12" ht="30.0" customHeight="1">
      <c r="A12" s="5" t="s">
        <v>6923</v>
      </c>
      <c r="B12" s="5" t="s">
        <v>6924</v>
      </c>
      <c r="C12" s="5" t="s">
        <v>6925</v>
      </c>
      <c r="D12" s="5"/>
      <c r="E12" s="16">
        <v>9552.0</v>
      </c>
      <c r="F12" s="16">
        <v>10184.0</v>
      </c>
      <c r="G12" s="5" t="s">
        <v>35</v>
      </c>
      <c r="H12" s="5" t="s">
        <v>6926</v>
      </c>
      <c r="I12" s="5"/>
      <c r="J12" s="15" t="str">
        <f t="shared" si="3"/>
        <v>Chain et al. 2005. Infect Immun. 73:8353-61</v>
      </c>
      <c r="K12" s="11" t="str">
        <f t="shared" si="4"/>
        <v>Brucella abortus 2308; accesion number NC_007624</v>
      </c>
      <c r="L12" s="3"/>
      <c r="M12" s="3"/>
      <c r="N12" s="3"/>
      <c r="O12" s="3"/>
      <c r="P12" s="3"/>
      <c r="Q12" s="3"/>
      <c r="R12" s="3"/>
      <c r="S12" s="3"/>
      <c r="T12" s="3"/>
      <c r="U12" s="3"/>
      <c r="V12" s="3"/>
      <c r="W12" s="3"/>
      <c r="X12" s="3"/>
      <c r="Y12" s="3"/>
      <c r="Z12" s="3"/>
    </row>
    <row r="13" ht="30.0" customHeight="1">
      <c r="A13" s="5" t="s">
        <v>6927</v>
      </c>
      <c r="B13" s="5" t="s">
        <v>6928</v>
      </c>
      <c r="C13" s="5" t="s">
        <v>6929</v>
      </c>
      <c r="D13" s="5"/>
      <c r="E13" s="16">
        <v>10267.0</v>
      </c>
      <c r="F13" s="16">
        <v>11043.0</v>
      </c>
      <c r="G13" s="5" t="s">
        <v>35</v>
      </c>
      <c r="H13" s="5" t="s">
        <v>6930</v>
      </c>
      <c r="I13" s="5" t="s">
        <v>6931</v>
      </c>
      <c r="J13" s="11" t="str">
        <f t="shared" ref="J13:J17" si="5">HYPERLINK("http://www.ncbi.nlm.nih.gov/pmc/articles/PMC152065/","Bellaire et al. Infect Immun. 2003 Apr; 71(4): 1794–1803.")</f>
        <v>Bellaire et al. Infect Immun. 2003 Apr; 71(4): 1794–1803.</v>
      </c>
      <c r="K13" s="3"/>
      <c r="L13" s="3"/>
      <c r="M13" s="3"/>
      <c r="N13" s="3"/>
      <c r="O13" s="3"/>
      <c r="P13" s="3"/>
      <c r="Q13" s="3"/>
      <c r="R13" s="3"/>
      <c r="S13" s="3"/>
      <c r="T13" s="3"/>
      <c r="U13" s="3"/>
      <c r="V13" s="3"/>
      <c r="W13" s="3"/>
      <c r="X13" s="3"/>
      <c r="Y13" s="3"/>
      <c r="Z13" s="3"/>
    </row>
    <row r="14" ht="30.0" customHeight="1">
      <c r="A14" s="5" t="s">
        <v>6932</v>
      </c>
      <c r="B14" s="5" t="s">
        <v>6933</v>
      </c>
      <c r="C14" s="5" t="s">
        <v>6934</v>
      </c>
      <c r="D14" s="5"/>
      <c r="E14" s="16">
        <v>11043.0</v>
      </c>
      <c r="F14" s="16">
        <v>11915.0</v>
      </c>
      <c r="G14" s="5" t="s">
        <v>35</v>
      </c>
      <c r="H14" s="5" t="s">
        <v>4561</v>
      </c>
      <c r="I14" s="5"/>
      <c r="J14" s="11" t="str">
        <f t="shared" si="5"/>
        <v>Bellaire et al. Infect Immun. 2003 Apr; 71(4): 1794–1803.</v>
      </c>
      <c r="K14" s="3"/>
      <c r="L14" s="3"/>
      <c r="M14" s="26"/>
      <c r="N14" s="26"/>
      <c r="O14" s="26"/>
      <c r="P14" s="26"/>
      <c r="Q14" s="26"/>
      <c r="R14" s="26"/>
      <c r="S14" s="26"/>
      <c r="T14" s="26"/>
      <c r="U14" s="26"/>
      <c r="V14" s="26"/>
      <c r="W14" s="26"/>
      <c r="X14" s="26"/>
      <c r="Y14" s="26"/>
      <c r="Z14" s="26"/>
    </row>
    <row r="15" ht="30.0" customHeight="1">
      <c r="A15" s="5" t="s">
        <v>6935</v>
      </c>
      <c r="B15" s="5" t="s">
        <v>6936</v>
      </c>
      <c r="C15" s="5" t="s">
        <v>6937</v>
      </c>
      <c r="D15" s="5"/>
      <c r="E15" s="16">
        <v>11967.0</v>
      </c>
      <c r="F15" s="16">
        <v>13586.0</v>
      </c>
      <c r="G15" s="5" t="s">
        <v>35</v>
      </c>
      <c r="H15" s="5" t="s">
        <v>6938</v>
      </c>
      <c r="I15" s="5" t="s">
        <v>6939</v>
      </c>
      <c r="J15" s="11" t="str">
        <f t="shared" si="5"/>
        <v>Bellaire et al. Infect Immun. 2003 Apr; 71(4): 1794–1803.</v>
      </c>
      <c r="K15" s="3"/>
      <c r="L15" s="3"/>
      <c r="M15" s="3"/>
      <c r="N15" s="3"/>
      <c r="O15" s="3"/>
      <c r="P15" s="3"/>
      <c r="Q15" s="3"/>
      <c r="R15" s="3"/>
      <c r="S15" s="3"/>
      <c r="T15" s="3"/>
      <c r="U15" s="3"/>
      <c r="V15" s="3"/>
      <c r="W15" s="3"/>
      <c r="X15" s="3"/>
      <c r="Y15" s="3"/>
      <c r="Z15" s="3"/>
    </row>
    <row r="16" ht="30.0" customHeight="1">
      <c r="A16" s="5" t="s">
        <v>6940</v>
      </c>
      <c r="B16" s="5" t="s">
        <v>6941</v>
      </c>
      <c r="C16" s="5" t="s">
        <v>6942</v>
      </c>
      <c r="D16" s="5"/>
      <c r="E16" s="16">
        <v>13693.0</v>
      </c>
      <c r="F16" s="16">
        <v>14868.0</v>
      </c>
      <c r="G16" s="5" t="s">
        <v>35</v>
      </c>
      <c r="H16" s="5" t="s">
        <v>6943</v>
      </c>
      <c r="I16" s="5" t="s">
        <v>6944</v>
      </c>
      <c r="J16" s="11" t="str">
        <f t="shared" si="5"/>
        <v>Bellaire et al. Infect Immun. 2003 Apr; 71(4): 1794–1803.</v>
      </c>
      <c r="K16" s="3"/>
      <c r="L16" s="3"/>
      <c r="M16" s="3"/>
      <c r="N16" s="3"/>
      <c r="O16" s="3"/>
      <c r="P16" s="3"/>
      <c r="Q16" s="3"/>
      <c r="R16" s="3"/>
      <c r="S16" s="3"/>
      <c r="T16" s="3"/>
      <c r="U16" s="3"/>
      <c r="V16" s="3"/>
      <c r="W16" s="3"/>
      <c r="X16" s="3"/>
      <c r="Y16" s="3"/>
      <c r="Z16" s="3"/>
    </row>
    <row r="17" ht="30.0" customHeight="1">
      <c r="A17" s="5" t="s">
        <v>6945</v>
      </c>
      <c r="B17" s="5" t="s">
        <v>6946</v>
      </c>
      <c r="C17" s="5" t="s">
        <v>6947</v>
      </c>
      <c r="D17" s="5"/>
      <c r="E17" s="16">
        <v>14940.0</v>
      </c>
      <c r="F17" s="16">
        <v>16349.0</v>
      </c>
      <c r="G17" s="5"/>
      <c r="H17" s="5" t="s">
        <v>6948</v>
      </c>
      <c r="I17" s="5"/>
      <c r="J17" s="11" t="str">
        <f t="shared" si="5"/>
        <v>Bellaire et al. Infect Immun. 2003 Apr; 71(4): 1794–1803.</v>
      </c>
      <c r="K17" s="3"/>
      <c r="L17" s="3"/>
      <c r="M17" s="3"/>
      <c r="N17" s="3"/>
      <c r="O17" s="3"/>
      <c r="P17" s="3"/>
      <c r="Q17" s="3"/>
      <c r="R17" s="3"/>
      <c r="S17" s="3"/>
      <c r="T17" s="3"/>
      <c r="U17" s="3"/>
      <c r="V17" s="3"/>
      <c r="W17" s="3"/>
      <c r="X17" s="3"/>
      <c r="Y17" s="3"/>
      <c r="Z17" s="3"/>
    </row>
    <row r="18" ht="30.0" customHeight="1">
      <c r="A18" s="5" t="s">
        <v>6949</v>
      </c>
      <c r="B18" s="5" t="s">
        <v>6949</v>
      </c>
      <c r="C18" s="5" t="s">
        <v>6950</v>
      </c>
      <c r="D18" s="5"/>
      <c r="E18" s="16">
        <v>16397.0</v>
      </c>
      <c r="F18" s="16">
        <v>17185.0</v>
      </c>
      <c r="G18" s="5" t="s">
        <v>35</v>
      </c>
      <c r="H18" s="5" t="s">
        <v>6951</v>
      </c>
      <c r="I18" s="5"/>
      <c r="J18" s="15" t="str">
        <f t="shared" ref="J18:J21" si="6">HYPERLINK("http://www.ncbi.nlm.nih.gov/pubmed/?term=16299333","Chain et al. 2005. Infect Immun. 73:8353-61")</f>
        <v>Chain et al. 2005. Infect Immun. 73:8353-61</v>
      </c>
      <c r="K18" s="11" t="str">
        <f t="shared" ref="K18:K21" si="7">HYPERLINK("http://www.ncbi.nlm.nih.gov/nuccore/NC_007624","Brucella abortus 2308; accesion number NC_007624")</f>
        <v>Brucella abortus 2308; accesion number NC_007624</v>
      </c>
      <c r="L18" s="3"/>
      <c r="M18" s="3"/>
      <c r="N18" s="3"/>
      <c r="O18" s="3"/>
      <c r="P18" s="3"/>
      <c r="Q18" s="3"/>
      <c r="R18" s="3"/>
      <c r="S18" s="3"/>
      <c r="T18" s="3"/>
      <c r="U18" s="3"/>
      <c r="V18" s="3"/>
      <c r="W18" s="3"/>
      <c r="X18" s="3"/>
      <c r="Y18" s="3"/>
      <c r="Z18" s="3"/>
    </row>
    <row r="19" ht="30.0" customHeight="1">
      <c r="A19" s="5" t="s">
        <v>6952</v>
      </c>
      <c r="B19" s="5" t="s">
        <v>6953</v>
      </c>
      <c r="C19" s="5" t="s">
        <v>6954</v>
      </c>
      <c r="D19" s="5"/>
      <c r="E19" s="16">
        <v>17182.0</v>
      </c>
      <c r="F19" s="16">
        <v>17991.0</v>
      </c>
      <c r="G19" s="5" t="s">
        <v>35</v>
      </c>
      <c r="H19" s="5" t="s">
        <v>6955</v>
      </c>
      <c r="I19" s="5"/>
      <c r="J19" s="15" t="str">
        <f t="shared" si="6"/>
        <v>Chain et al. 2005. Infect Immun. 73:8353-61</v>
      </c>
      <c r="K19" s="11" t="str">
        <f t="shared" si="7"/>
        <v>Brucella abortus 2308; accesion number NC_007624</v>
      </c>
      <c r="L19" s="3"/>
      <c r="M19" s="3"/>
      <c r="N19" s="3"/>
      <c r="O19" s="3"/>
      <c r="P19" s="3"/>
      <c r="Q19" s="3"/>
      <c r="R19" s="3"/>
      <c r="S19" s="3"/>
      <c r="T19" s="3"/>
      <c r="U19" s="3"/>
      <c r="V19" s="3"/>
      <c r="W19" s="3"/>
      <c r="X19" s="3"/>
      <c r="Y19" s="3"/>
      <c r="Z19" s="3"/>
    </row>
    <row r="20" ht="30.0" customHeight="1">
      <c r="A20" s="5" t="s">
        <v>6956</v>
      </c>
      <c r="B20" s="5" t="s">
        <v>6956</v>
      </c>
      <c r="C20" s="5" t="s">
        <v>6957</v>
      </c>
      <c r="D20" s="5"/>
      <c r="E20" s="16">
        <v>18052.0</v>
      </c>
      <c r="F20" s="16">
        <v>18321.0</v>
      </c>
      <c r="G20" s="5" t="s">
        <v>35</v>
      </c>
      <c r="H20" s="5" t="s">
        <v>6958</v>
      </c>
      <c r="I20" s="5"/>
      <c r="J20" s="15" t="str">
        <f t="shared" si="6"/>
        <v>Chain et al. 2005. Infect Immun. 73:8353-61</v>
      </c>
      <c r="K20" s="11" t="str">
        <f t="shared" si="7"/>
        <v>Brucella abortus 2308; accesion number NC_007624</v>
      </c>
      <c r="L20" s="3"/>
      <c r="M20" s="3"/>
      <c r="N20" s="3"/>
      <c r="O20" s="3"/>
      <c r="P20" s="3"/>
      <c r="Q20" s="3"/>
      <c r="R20" s="3"/>
      <c r="S20" s="3"/>
      <c r="T20" s="3"/>
      <c r="U20" s="3"/>
      <c r="V20" s="3"/>
      <c r="W20" s="3"/>
      <c r="X20" s="3"/>
      <c r="Y20" s="3"/>
      <c r="Z20" s="3"/>
    </row>
    <row r="21" ht="30.0" customHeight="1">
      <c r="A21" s="5" t="s">
        <v>6959</v>
      </c>
      <c r="B21" s="5" t="s">
        <v>6959</v>
      </c>
      <c r="C21" s="5" t="s">
        <v>6960</v>
      </c>
      <c r="D21" s="5"/>
      <c r="E21" s="16">
        <v>18506.0</v>
      </c>
      <c r="F21" s="16">
        <v>19030.0</v>
      </c>
      <c r="G21" s="5"/>
      <c r="H21" s="5" t="s">
        <v>6961</v>
      </c>
      <c r="I21" s="5"/>
      <c r="J21" s="15" t="str">
        <f t="shared" si="6"/>
        <v>Chain et al. 2005. Infect Immun. 73:8353-61</v>
      </c>
      <c r="K21" s="11" t="str">
        <f t="shared" si="7"/>
        <v>Brucella abortus 2308; accesion number NC_007624</v>
      </c>
      <c r="L21" s="3"/>
      <c r="M21" s="3"/>
      <c r="N21" s="3"/>
      <c r="O21" s="3"/>
      <c r="P21" s="3"/>
      <c r="Q21" s="3"/>
      <c r="R21" s="3"/>
      <c r="S21" s="3"/>
      <c r="T21" s="3"/>
      <c r="U21" s="3"/>
      <c r="V21" s="3"/>
      <c r="W21" s="3"/>
      <c r="X21" s="3"/>
      <c r="Y21" s="3"/>
      <c r="Z21" s="3"/>
    </row>
    <row r="22" ht="30.0" customHeight="1">
      <c r="A22" s="5" t="s">
        <v>6962</v>
      </c>
      <c r="B22" s="5" t="s">
        <v>6963</v>
      </c>
      <c r="C22" s="5" t="s">
        <v>6964</v>
      </c>
      <c r="D22" s="5"/>
      <c r="E22" s="16">
        <v>19020.0</v>
      </c>
      <c r="F22" s="16">
        <v>19655.0</v>
      </c>
      <c r="G22" s="5"/>
      <c r="H22" s="5" t="s">
        <v>6965</v>
      </c>
      <c r="I22" s="5"/>
      <c r="J22" s="11" t="str">
        <f>HYPERLINK("http://www.ncbi.nlm.nih.gov/pubmed/16936018","Delory et al; J Bacteriol. 2006 Nov;188(21):7707-10. Epub 2006 Aug 25.")</f>
        <v>Delory et al; J Bacteriol. 2006 Nov;188(21):7707-10. Epub 2006 Aug 25.</v>
      </c>
      <c r="K22" s="3"/>
      <c r="L22" s="3"/>
      <c r="M22" s="3"/>
      <c r="N22" s="3"/>
      <c r="O22" s="3"/>
      <c r="P22" s="3"/>
      <c r="Q22" s="3"/>
      <c r="R22" s="3"/>
      <c r="S22" s="3"/>
      <c r="T22" s="3"/>
      <c r="U22" s="3"/>
      <c r="V22" s="3"/>
      <c r="W22" s="3"/>
      <c r="X22" s="3"/>
      <c r="Y22" s="3"/>
      <c r="Z22" s="3"/>
    </row>
    <row r="23" ht="30.0" customHeight="1">
      <c r="A23" s="5" t="s">
        <v>6966</v>
      </c>
      <c r="B23" s="5" t="s">
        <v>6967</v>
      </c>
      <c r="C23" s="5" t="s">
        <v>6968</v>
      </c>
      <c r="D23" s="5"/>
      <c r="E23" s="16">
        <v>19701.0</v>
      </c>
      <c r="F23" s="16">
        <v>20441.0</v>
      </c>
      <c r="G23" s="5" t="s">
        <v>35</v>
      </c>
      <c r="H23" s="5" t="s">
        <v>3410</v>
      </c>
      <c r="I23" s="5"/>
      <c r="J23" s="11" t="str">
        <f>HYPERLINK("http://www.ncbi.nlm.nih.gov/pubmed/16113274","Haine et al; Infect Immun. 2005 Sep;73(9):5578-86.")</f>
        <v>Haine et al; Infect Immun. 2005 Sep;73(9):5578-86.</v>
      </c>
      <c r="K23" s="3"/>
      <c r="L23" s="3"/>
      <c r="M23" s="3"/>
      <c r="N23" s="3"/>
      <c r="O23" s="3"/>
      <c r="P23" s="3"/>
      <c r="Q23" s="3"/>
      <c r="R23" s="3"/>
      <c r="S23" s="3"/>
      <c r="T23" s="3"/>
      <c r="U23" s="3"/>
      <c r="V23" s="3"/>
      <c r="W23" s="3"/>
      <c r="X23" s="3"/>
      <c r="Y23" s="3"/>
      <c r="Z23" s="3"/>
    </row>
    <row r="24" ht="30.0" customHeight="1">
      <c r="A24" s="5" t="s">
        <v>6969</v>
      </c>
      <c r="B24" s="5" t="s">
        <v>6969</v>
      </c>
      <c r="C24" s="5" t="s">
        <v>6970</v>
      </c>
      <c r="D24" s="5"/>
      <c r="E24" s="16">
        <v>20559.0</v>
      </c>
      <c r="F24" s="16">
        <v>21974.0</v>
      </c>
      <c r="G24" s="5"/>
      <c r="H24" s="5" t="s">
        <v>4075</v>
      </c>
      <c r="I24" s="5"/>
      <c r="J24" s="15" t="str">
        <f t="shared" ref="J24:J34" si="8">HYPERLINK("http://www.ncbi.nlm.nih.gov/pubmed/?term=16299333","Chain et al. 2005. Infect Immun. 73:8353-61")</f>
        <v>Chain et al. 2005. Infect Immun. 73:8353-61</v>
      </c>
      <c r="K24" s="11" t="str">
        <f t="shared" ref="K24:K34" si="9">HYPERLINK("http://www.ncbi.nlm.nih.gov/nuccore/NC_007624","Brucella abortus 2308; accesion number NC_007624")</f>
        <v>Brucella abortus 2308; accesion number NC_007624</v>
      </c>
      <c r="L24" s="3"/>
      <c r="M24" s="3"/>
      <c r="N24" s="3"/>
      <c r="O24" s="3"/>
      <c r="P24" s="3"/>
      <c r="Q24" s="3"/>
      <c r="R24" s="3"/>
      <c r="S24" s="3"/>
      <c r="T24" s="3"/>
      <c r="U24" s="3"/>
      <c r="V24" s="3"/>
      <c r="W24" s="3"/>
      <c r="X24" s="3"/>
      <c r="Y24" s="3"/>
      <c r="Z24" s="3"/>
    </row>
    <row r="25" ht="30.0" customHeight="1">
      <c r="A25" s="5" t="s">
        <v>6971</v>
      </c>
      <c r="B25" s="5" t="s">
        <v>6971</v>
      </c>
      <c r="C25" s="5" t="s">
        <v>6972</v>
      </c>
      <c r="D25" s="5"/>
      <c r="E25" s="16">
        <v>22016.0</v>
      </c>
      <c r="F25" s="16">
        <v>23005.0</v>
      </c>
      <c r="G25" s="5"/>
      <c r="H25" s="5" t="s">
        <v>42</v>
      </c>
      <c r="I25" s="5"/>
      <c r="J25" s="15" t="str">
        <f t="shared" si="8"/>
        <v>Chain et al. 2005. Infect Immun. 73:8353-61</v>
      </c>
      <c r="K25" s="11" t="str">
        <f t="shared" si="9"/>
        <v>Brucella abortus 2308; accesion number NC_007624</v>
      </c>
      <c r="L25" s="3"/>
      <c r="M25" s="3"/>
      <c r="N25" s="3"/>
      <c r="O25" s="3"/>
      <c r="P25" s="3"/>
      <c r="Q25" s="3"/>
      <c r="R25" s="3"/>
      <c r="S25" s="3"/>
      <c r="T25" s="3"/>
      <c r="U25" s="3"/>
      <c r="V25" s="3"/>
      <c r="W25" s="3"/>
      <c r="X25" s="3"/>
      <c r="Y25" s="3"/>
      <c r="Z25" s="3"/>
    </row>
    <row r="26" ht="30.0" customHeight="1">
      <c r="A26" s="5" t="s">
        <v>6973</v>
      </c>
      <c r="B26" s="5" t="s">
        <v>6973</v>
      </c>
      <c r="C26" s="5" t="s">
        <v>6974</v>
      </c>
      <c r="D26" s="5"/>
      <c r="E26" s="16">
        <v>23009.0</v>
      </c>
      <c r="F26" s="16">
        <v>24229.0</v>
      </c>
      <c r="G26" s="5"/>
      <c r="H26" s="5" t="s">
        <v>5684</v>
      </c>
      <c r="I26" s="5"/>
      <c r="J26" s="15" t="str">
        <f t="shared" si="8"/>
        <v>Chain et al. 2005. Infect Immun. 73:8353-61</v>
      </c>
      <c r="K26" s="11" t="str">
        <f t="shared" si="9"/>
        <v>Brucella abortus 2308; accesion number NC_007624</v>
      </c>
      <c r="L26" s="3"/>
      <c r="M26" s="3"/>
      <c r="N26" s="3"/>
      <c r="O26" s="3"/>
      <c r="P26" s="3"/>
      <c r="Q26" s="3"/>
      <c r="R26" s="3"/>
      <c r="S26" s="3"/>
      <c r="T26" s="3"/>
      <c r="U26" s="3"/>
      <c r="V26" s="3"/>
      <c r="W26" s="3"/>
      <c r="X26" s="3"/>
      <c r="Y26" s="3"/>
      <c r="Z26" s="3"/>
    </row>
    <row r="27" ht="30.0" customHeight="1">
      <c r="A27" s="5" t="s">
        <v>6975</v>
      </c>
      <c r="B27" s="5" t="s">
        <v>6975</v>
      </c>
      <c r="C27" s="5" t="s">
        <v>6976</v>
      </c>
      <c r="D27" s="5"/>
      <c r="E27" s="16">
        <v>24229.0</v>
      </c>
      <c r="F27" s="16">
        <v>24981.0</v>
      </c>
      <c r="G27" s="5"/>
      <c r="H27" s="5" t="s">
        <v>6977</v>
      </c>
      <c r="I27" s="5"/>
      <c r="J27" s="15" t="str">
        <f t="shared" si="8"/>
        <v>Chain et al. 2005. Infect Immun. 73:8353-61</v>
      </c>
      <c r="K27" s="11" t="str">
        <f t="shared" si="9"/>
        <v>Brucella abortus 2308; accesion number NC_007624</v>
      </c>
      <c r="L27" s="3"/>
      <c r="M27" s="3"/>
      <c r="N27" s="3"/>
      <c r="O27" s="3"/>
      <c r="P27" s="3"/>
      <c r="Q27" s="3"/>
      <c r="R27" s="3"/>
      <c r="S27" s="3"/>
      <c r="T27" s="3"/>
      <c r="U27" s="3"/>
      <c r="V27" s="3"/>
      <c r="W27" s="3"/>
      <c r="X27" s="3"/>
      <c r="Y27" s="3"/>
      <c r="Z27" s="3"/>
    </row>
    <row r="28" ht="30.0" customHeight="1">
      <c r="A28" s="5" t="s">
        <v>6978</v>
      </c>
      <c r="B28" s="5" t="s">
        <v>6978</v>
      </c>
      <c r="C28" s="5" t="s">
        <v>6979</v>
      </c>
      <c r="D28" s="5"/>
      <c r="E28" s="16">
        <v>24981.0</v>
      </c>
      <c r="F28" s="16">
        <v>25697.0</v>
      </c>
      <c r="G28" s="5"/>
      <c r="H28" s="5" t="s">
        <v>6980</v>
      </c>
      <c r="I28" s="5"/>
      <c r="J28" s="15" t="str">
        <f t="shared" si="8"/>
        <v>Chain et al. 2005. Infect Immun. 73:8353-61</v>
      </c>
      <c r="K28" s="11" t="str">
        <f t="shared" si="9"/>
        <v>Brucella abortus 2308; accesion number NC_007624</v>
      </c>
      <c r="L28" s="3"/>
      <c r="M28" s="3"/>
      <c r="N28" s="3"/>
      <c r="O28" s="3"/>
      <c r="P28" s="3"/>
      <c r="Q28" s="3"/>
      <c r="R28" s="3"/>
      <c r="S28" s="3"/>
      <c r="T28" s="3"/>
      <c r="U28" s="3"/>
      <c r="V28" s="3"/>
      <c r="W28" s="3"/>
      <c r="X28" s="3"/>
      <c r="Y28" s="3"/>
      <c r="Z28" s="3"/>
    </row>
    <row r="29" ht="30.0" customHeight="1">
      <c r="A29" s="5" t="s">
        <v>6981</v>
      </c>
      <c r="B29" s="5" t="s">
        <v>6981</v>
      </c>
      <c r="C29" s="5" t="s">
        <v>6982</v>
      </c>
      <c r="D29" s="5"/>
      <c r="E29" s="16">
        <v>25749.0</v>
      </c>
      <c r="F29" s="16">
        <v>26231.0</v>
      </c>
      <c r="G29" s="5"/>
      <c r="H29" s="5" t="s">
        <v>6983</v>
      </c>
      <c r="I29" s="5"/>
      <c r="J29" s="15" t="str">
        <f t="shared" si="8"/>
        <v>Chain et al. 2005. Infect Immun. 73:8353-61</v>
      </c>
      <c r="K29" s="11" t="str">
        <f t="shared" si="9"/>
        <v>Brucella abortus 2308; accesion number NC_007624</v>
      </c>
      <c r="L29" s="3"/>
      <c r="M29" s="3"/>
      <c r="N29" s="3"/>
      <c r="O29" s="3"/>
      <c r="P29" s="3"/>
      <c r="Q29" s="3"/>
      <c r="R29" s="3"/>
      <c r="S29" s="3"/>
      <c r="T29" s="3"/>
      <c r="U29" s="3"/>
      <c r="V29" s="3"/>
      <c r="W29" s="3"/>
      <c r="X29" s="3"/>
      <c r="Y29" s="3"/>
      <c r="Z29" s="3"/>
    </row>
    <row r="30" ht="30.0" customHeight="1">
      <c r="A30" s="5" t="s">
        <v>6984</v>
      </c>
      <c r="B30" s="5" t="s">
        <v>6984</v>
      </c>
      <c r="C30" s="5" t="s">
        <v>6985</v>
      </c>
      <c r="D30" s="5"/>
      <c r="E30" s="16">
        <v>26235.0</v>
      </c>
      <c r="F30" s="16">
        <v>26972.0</v>
      </c>
      <c r="G30" s="5"/>
      <c r="H30" s="5" t="s">
        <v>6261</v>
      </c>
      <c r="I30" s="5"/>
      <c r="J30" s="15" t="str">
        <f t="shared" si="8"/>
        <v>Chain et al. 2005. Infect Immun. 73:8353-61</v>
      </c>
      <c r="K30" s="11" t="str">
        <f t="shared" si="9"/>
        <v>Brucella abortus 2308; accesion number NC_007624</v>
      </c>
      <c r="L30" s="3"/>
      <c r="M30" s="3"/>
      <c r="N30" s="3"/>
      <c r="O30" s="3"/>
      <c r="P30" s="3"/>
      <c r="Q30" s="3"/>
      <c r="R30" s="3"/>
      <c r="S30" s="3"/>
      <c r="T30" s="3"/>
      <c r="U30" s="3"/>
      <c r="V30" s="3"/>
      <c r="W30" s="3"/>
      <c r="X30" s="3"/>
      <c r="Y30" s="3"/>
      <c r="Z30" s="3"/>
    </row>
    <row r="31" ht="30.0" customHeight="1">
      <c r="A31" s="5" t="s">
        <v>6986</v>
      </c>
      <c r="B31" s="5" t="s">
        <v>6986</v>
      </c>
      <c r="C31" s="5" t="s">
        <v>6987</v>
      </c>
      <c r="D31" s="5"/>
      <c r="E31" s="16">
        <v>26990.0</v>
      </c>
      <c r="F31" s="16">
        <v>27742.0</v>
      </c>
      <c r="G31" s="5"/>
      <c r="H31" s="5" t="s">
        <v>6261</v>
      </c>
      <c r="I31" s="5" t="s">
        <v>6988</v>
      </c>
      <c r="J31" s="15" t="str">
        <f t="shared" si="8"/>
        <v>Chain et al. 2005. Infect Immun. 73:8353-61</v>
      </c>
      <c r="K31" s="11" t="str">
        <f t="shared" si="9"/>
        <v>Brucella abortus 2308; accesion number NC_007624</v>
      </c>
      <c r="L31" s="3"/>
      <c r="M31" s="3"/>
      <c r="N31" s="3"/>
      <c r="O31" s="3"/>
      <c r="P31" s="3"/>
      <c r="Q31" s="3"/>
      <c r="R31" s="3"/>
      <c r="S31" s="3"/>
      <c r="T31" s="3"/>
      <c r="U31" s="3"/>
      <c r="V31" s="3"/>
      <c r="W31" s="3"/>
      <c r="X31" s="3"/>
      <c r="Y31" s="3"/>
      <c r="Z31" s="3"/>
    </row>
    <row r="32" ht="30.0" customHeight="1">
      <c r="A32" s="5" t="s">
        <v>6989</v>
      </c>
      <c r="B32" s="5" t="s">
        <v>6989</v>
      </c>
      <c r="C32" s="5" t="s">
        <v>6990</v>
      </c>
      <c r="D32" s="5"/>
      <c r="E32" s="16">
        <v>27852.0</v>
      </c>
      <c r="F32" s="16">
        <v>30041.0</v>
      </c>
      <c r="G32" s="5"/>
      <c r="H32" s="5" t="s">
        <v>1243</v>
      </c>
      <c r="I32" s="5"/>
      <c r="J32" s="15" t="str">
        <f t="shared" si="8"/>
        <v>Chain et al. 2005. Infect Immun. 73:8353-61</v>
      </c>
      <c r="K32" s="11" t="str">
        <f t="shared" si="9"/>
        <v>Brucella abortus 2308; accesion number NC_007624</v>
      </c>
      <c r="L32" s="3"/>
      <c r="M32" s="3"/>
      <c r="N32" s="3"/>
      <c r="O32" s="3"/>
      <c r="P32" s="3"/>
      <c r="Q32" s="3"/>
      <c r="R32" s="3"/>
      <c r="S32" s="3"/>
      <c r="T32" s="3"/>
      <c r="U32" s="3"/>
      <c r="V32" s="3"/>
      <c r="W32" s="3"/>
      <c r="X32" s="3"/>
      <c r="Y32" s="3"/>
      <c r="Z32" s="3"/>
    </row>
    <row r="33" ht="30.0" customHeight="1">
      <c r="A33" s="5" t="s">
        <v>6991</v>
      </c>
      <c r="B33" s="5" t="s">
        <v>6991</v>
      </c>
      <c r="C33" s="5" t="s">
        <v>6992</v>
      </c>
      <c r="D33" s="5"/>
      <c r="E33" s="16">
        <v>30060.0</v>
      </c>
      <c r="F33" s="16">
        <v>31325.0</v>
      </c>
      <c r="G33" s="5"/>
      <c r="H33" s="5" t="s">
        <v>3500</v>
      </c>
      <c r="I33" s="5"/>
      <c r="J33" s="15" t="str">
        <f t="shared" si="8"/>
        <v>Chain et al. 2005. Infect Immun. 73:8353-61</v>
      </c>
      <c r="K33" s="11" t="str">
        <f t="shared" si="9"/>
        <v>Brucella abortus 2308; accesion number NC_007624</v>
      </c>
      <c r="L33" s="3"/>
      <c r="M33" s="3"/>
      <c r="N33" s="3"/>
      <c r="O33" s="3"/>
      <c r="P33" s="3"/>
      <c r="Q33" s="3"/>
      <c r="R33" s="3"/>
      <c r="S33" s="3"/>
      <c r="T33" s="3"/>
      <c r="U33" s="3"/>
      <c r="V33" s="3"/>
      <c r="W33" s="3"/>
      <c r="X33" s="3"/>
      <c r="Y33" s="3"/>
      <c r="Z33" s="3"/>
    </row>
    <row r="34" ht="30.0" customHeight="1">
      <c r="A34" s="5" t="s">
        <v>6993</v>
      </c>
      <c r="B34" s="5" t="s">
        <v>6993</v>
      </c>
      <c r="C34" s="5" t="s">
        <v>6994</v>
      </c>
      <c r="D34" s="5"/>
      <c r="E34" s="16">
        <v>31426.0</v>
      </c>
      <c r="F34" s="16">
        <v>32211.0</v>
      </c>
      <c r="G34" s="5"/>
      <c r="H34" s="5" t="s">
        <v>6995</v>
      </c>
      <c r="I34" s="5"/>
      <c r="J34" s="15" t="str">
        <f t="shared" si="8"/>
        <v>Chain et al. 2005. Infect Immun. 73:8353-61</v>
      </c>
      <c r="K34" s="11" t="str">
        <f t="shared" si="9"/>
        <v>Brucella abortus 2308; accesion number NC_007624</v>
      </c>
      <c r="L34" s="3"/>
      <c r="M34" s="3"/>
      <c r="N34" s="3"/>
      <c r="O34" s="3"/>
      <c r="P34" s="3"/>
      <c r="Q34" s="3"/>
      <c r="R34" s="3"/>
      <c r="S34" s="3"/>
      <c r="T34" s="3"/>
      <c r="U34" s="3"/>
      <c r="V34" s="3"/>
      <c r="W34" s="3"/>
      <c r="X34" s="3"/>
      <c r="Y34" s="3"/>
      <c r="Z34" s="3"/>
    </row>
    <row r="35" ht="30.0" customHeight="1">
      <c r="A35" s="5" t="s">
        <v>6996</v>
      </c>
      <c r="B35" s="5" t="s">
        <v>6996</v>
      </c>
      <c r="C35" s="5" t="s">
        <v>6997</v>
      </c>
      <c r="D35" s="5" t="s">
        <v>59</v>
      </c>
      <c r="E35" s="16">
        <v>32491.0</v>
      </c>
      <c r="F35" s="16">
        <v>32741.0</v>
      </c>
      <c r="G35" s="5"/>
      <c r="H35" s="5"/>
      <c r="I35" s="5" t="s">
        <v>6998</v>
      </c>
      <c r="J35" s="11" t="str">
        <f>HYPERLINK("http://www.ncbi.nlm.nih.gov/nuccore/NC_017250","Brucella suis 1330 genome; accesion number NC017250")</f>
        <v>Brucella suis 1330 genome; accesion number NC017250</v>
      </c>
      <c r="K35" s="11" t="str">
        <f>HYPERLINK("http://www.ncbi.nlm.nih.gov/pubmed/12271122","Paulsen et al. 2002. Proc Natl Acad Sci U S A. 99(20):13148-53")</f>
        <v>Paulsen et al. 2002. Proc Natl Acad Sci U S A. 99(20):13148-53</v>
      </c>
      <c r="L35" s="26"/>
      <c r="M35" s="3"/>
      <c r="N35" s="3"/>
      <c r="O35" s="3"/>
      <c r="P35" s="3"/>
      <c r="Q35" s="3"/>
      <c r="R35" s="3"/>
      <c r="S35" s="3"/>
      <c r="T35" s="3"/>
      <c r="U35" s="3"/>
      <c r="V35" s="3"/>
      <c r="W35" s="3"/>
      <c r="X35" s="3"/>
      <c r="Y35" s="3"/>
      <c r="Z35" s="3"/>
    </row>
    <row r="36" ht="30.0" customHeight="1">
      <c r="A36" s="5" t="s">
        <v>6999</v>
      </c>
      <c r="B36" s="5" t="s">
        <v>6999</v>
      </c>
      <c r="C36" s="5" t="s">
        <v>7000</v>
      </c>
      <c r="D36" s="5"/>
      <c r="E36" s="16">
        <v>32695.0</v>
      </c>
      <c r="F36" s="16">
        <v>32976.0</v>
      </c>
      <c r="G36" s="5" t="s">
        <v>35</v>
      </c>
      <c r="H36" s="5" t="s">
        <v>7001</v>
      </c>
      <c r="I36" s="5"/>
      <c r="J36" s="15" t="str">
        <f>HYPERLINK("http://www.ncbi.nlm.nih.gov/pubmed/?term=16299333","Chain et al. 2005. Infect Immun. 73:8353-61")</f>
        <v>Chain et al. 2005. Infect Immun. 73:8353-61</v>
      </c>
      <c r="K36" s="11" t="str">
        <f>HYPERLINK("http://www.ncbi.nlm.nih.gov/nuccore/NC_007624","Brucella abortus 2308; accesion number NC_007624")</f>
        <v>Brucella abortus 2308; accesion number NC_007624</v>
      </c>
      <c r="L36" s="26"/>
      <c r="M36" s="3"/>
      <c r="N36" s="3"/>
      <c r="O36" s="3"/>
      <c r="P36" s="3"/>
      <c r="Q36" s="3"/>
      <c r="R36" s="3"/>
      <c r="S36" s="3"/>
      <c r="T36" s="3"/>
      <c r="U36" s="3"/>
      <c r="V36" s="3"/>
      <c r="W36" s="3"/>
      <c r="X36" s="3"/>
      <c r="Y36" s="3"/>
      <c r="Z36" s="3"/>
    </row>
    <row r="37" ht="30.0" customHeight="1">
      <c r="A37" s="5" t="s">
        <v>7002</v>
      </c>
      <c r="B37" s="5" t="s">
        <v>7003</v>
      </c>
      <c r="C37" s="5" t="s">
        <v>7004</v>
      </c>
      <c r="D37" s="5"/>
      <c r="E37" s="16">
        <v>33090.0</v>
      </c>
      <c r="F37" s="16">
        <v>35807.0</v>
      </c>
      <c r="G37" s="5"/>
      <c r="H37" s="5" t="s">
        <v>7005</v>
      </c>
      <c r="I37" s="5"/>
      <c r="J37" s="11" t="str">
        <f>HYPERLINK("http://www.ncbi.nlm.nih.gov/pubmed/11069678","Lestrate et al. 2000. Mol. Microbiol. 38:543-551. ")</f>
        <v>Lestrate et al. 2000. Mol. Microbiol. 38:543-551. </v>
      </c>
      <c r="K37" s="3"/>
      <c r="L37" s="3"/>
      <c r="M37" s="3"/>
      <c r="N37" s="3"/>
      <c r="O37" s="3"/>
      <c r="P37" s="3"/>
      <c r="Q37" s="3"/>
      <c r="R37" s="3"/>
      <c r="S37" s="3"/>
      <c r="T37" s="3"/>
      <c r="U37" s="3"/>
      <c r="V37" s="3"/>
      <c r="W37" s="3"/>
      <c r="X37" s="3"/>
      <c r="Y37" s="3"/>
      <c r="Z37" s="3"/>
    </row>
    <row r="38" ht="30.0" customHeight="1">
      <c r="A38" s="5" t="s">
        <v>7006</v>
      </c>
      <c r="B38" s="5" t="s">
        <v>7006</v>
      </c>
      <c r="C38" s="5" t="s">
        <v>7007</v>
      </c>
      <c r="D38" s="5"/>
      <c r="E38" s="16">
        <v>35905.0</v>
      </c>
      <c r="F38" s="16">
        <v>36243.0</v>
      </c>
      <c r="G38" s="5"/>
      <c r="H38" s="5" t="s">
        <v>7001</v>
      </c>
      <c r="I38" s="5"/>
      <c r="J38" s="15" t="str">
        <f t="shared" ref="J38:J39" si="10">HYPERLINK("http://www.ncbi.nlm.nih.gov/pubmed/?term=16299333","Chain et al. 2005. Infect Immun. 73:8353-61")</f>
        <v>Chain et al. 2005. Infect Immun. 73:8353-61</v>
      </c>
      <c r="K38" s="11" t="str">
        <f t="shared" ref="K38:K39" si="11">HYPERLINK("http://www.ncbi.nlm.nih.gov/nuccore/NC_007624","Brucella abortus 2308; accesion number NC_007624")</f>
        <v>Brucella abortus 2308; accesion number NC_007624</v>
      </c>
      <c r="L38" s="26"/>
      <c r="M38" s="3"/>
      <c r="N38" s="3"/>
      <c r="O38" s="3"/>
      <c r="P38" s="3"/>
      <c r="Q38" s="3"/>
      <c r="R38" s="3"/>
      <c r="S38" s="3"/>
      <c r="T38" s="3"/>
      <c r="U38" s="3"/>
      <c r="V38" s="3"/>
      <c r="W38" s="3"/>
      <c r="X38" s="3"/>
      <c r="Y38" s="3"/>
      <c r="Z38" s="3"/>
    </row>
    <row r="39" ht="30.0" customHeight="1">
      <c r="A39" s="5" t="s">
        <v>7008</v>
      </c>
      <c r="B39" s="5" t="s">
        <v>7008</v>
      </c>
      <c r="C39" s="5" t="s">
        <v>7009</v>
      </c>
      <c r="D39" s="5"/>
      <c r="E39" s="16">
        <v>36374.0</v>
      </c>
      <c r="F39" s="16">
        <v>36577.0</v>
      </c>
      <c r="G39" s="5"/>
      <c r="H39" s="5" t="s">
        <v>7001</v>
      </c>
      <c r="I39" s="5"/>
      <c r="J39" s="15" t="str">
        <f t="shared" si="10"/>
        <v>Chain et al. 2005. Infect Immun. 73:8353-61</v>
      </c>
      <c r="K39" s="11" t="str">
        <f t="shared" si="11"/>
        <v>Brucella abortus 2308; accesion number NC_007624</v>
      </c>
      <c r="L39" s="3"/>
      <c r="M39" s="3"/>
      <c r="N39" s="3"/>
      <c r="O39" s="3"/>
      <c r="P39" s="3"/>
      <c r="Q39" s="3"/>
      <c r="R39" s="3"/>
      <c r="S39" s="3"/>
      <c r="T39" s="3"/>
      <c r="U39" s="3"/>
      <c r="V39" s="3"/>
      <c r="W39" s="3"/>
      <c r="X39" s="3"/>
      <c r="Y39" s="3"/>
      <c r="Z39" s="3"/>
    </row>
    <row r="40" ht="30.0" customHeight="1">
      <c r="A40" s="5" t="s">
        <v>7010</v>
      </c>
      <c r="B40" s="5" t="s">
        <v>7011</v>
      </c>
      <c r="C40" s="5" t="s">
        <v>7012</v>
      </c>
      <c r="D40" s="5"/>
      <c r="E40" s="16">
        <v>36579.0</v>
      </c>
      <c r="F40" s="16">
        <v>37295.0</v>
      </c>
      <c r="G40" s="5"/>
      <c r="H40" s="5" t="s">
        <v>7013</v>
      </c>
      <c r="I40" s="5"/>
      <c r="J40" s="11" t="str">
        <f>HYPERLINK("http://www.ncbi.nlm.nih.gov/pmc/articles/PMC1087350/","Lavigne et al. 2005. Infect. Immun. 73:3160-3163")</f>
        <v>Lavigne et al. 2005. Infect. Immun. 73:3160-3163</v>
      </c>
      <c r="K40" s="3"/>
      <c r="L40" s="3"/>
      <c r="M40" s="3"/>
      <c r="N40" s="3"/>
      <c r="O40" s="3"/>
      <c r="P40" s="3"/>
      <c r="Q40" s="3"/>
      <c r="R40" s="3"/>
      <c r="S40" s="3"/>
      <c r="T40" s="3"/>
      <c r="U40" s="3"/>
      <c r="V40" s="3"/>
      <c r="W40" s="3"/>
      <c r="X40" s="3"/>
      <c r="Y40" s="3"/>
      <c r="Z40" s="3"/>
    </row>
    <row r="41" ht="30.0" customHeight="1">
      <c r="A41" s="5" t="s">
        <v>7014</v>
      </c>
      <c r="B41" s="5" t="s">
        <v>7015</v>
      </c>
      <c r="C41" s="5" t="s">
        <v>7016</v>
      </c>
      <c r="D41" s="5"/>
      <c r="E41" s="16">
        <v>37370.0</v>
      </c>
      <c r="F41" s="16">
        <v>38440.0</v>
      </c>
      <c r="G41" s="5"/>
      <c r="H41" s="5" t="s">
        <v>7017</v>
      </c>
      <c r="I41" s="5"/>
      <c r="J41" s="11" t="str">
        <f>HYPERLINK("http://www.ncbi.nlm.nih.gov/pubmed/17304218","Hallez et al. EMBO J. 2007 Mar 7;26(5):1444-55")</f>
        <v>Hallez et al. EMBO J. 2007 Mar 7;26(5):1444-55</v>
      </c>
      <c r="K41" s="3"/>
      <c r="L41" s="3"/>
      <c r="M41" s="3"/>
      <c r="N41" s="3"/>
      <c r="O41" s="3"/>
      <c r="P41" s="3"/>
      <c r="Q41" s="3"/>
      <c r="R41" s="3"/>
      <c r="S41" s="3"/>
      <c r="T41" s="3"/>
      <c r="U41" s="3"/>
      <c r="V41" s="3"/>
      <c r="W41" s="3"/>
      <c r="X41" s="3"/>
      <c r="Y41" s="3"/>
      <c r="Z41" s="3"/>
    </row>
    <row r="42" ht="30.0" customHeight="1">
      <c r="A42" s="5" t="s">
        <v>7018</v>
      </c>
      <c r="B42" s="5" t="s">
        <v>7019</v>
      </c>
      <c r="C42" s="5" t="s">
        <v>7020</v>
      </c>
      <c r="D42" s="5"/>
      <c r="E42" s="16">
        <v>38437.0</v>
      </c>
      <c r="F42" s="16">
        <v>39075.0</v>
      </c>
      <c r="G42" s="5"/>
      <c r="H42" s="5" t="s">
        <v>7021</v>
      </c>
      <c r="I42" s="5"/>
      <c r="J42" s="15" t="str">
        <f>HYPERLINK("http://www.ncbi.nlm.nih.gov/pubmed/?term=16299333","Chain et al. 2005. Infect Immun. 73:8353-61")</f>
        <v>Chain et al. 2005. Infect Immun. 73:8353-61</v>
      </c>
      <c r="K42" s="11" t="str">
        <f>HYPERLINK("http://www.ncbi.nlm.nih.gov/nuccore/NC_007624","Brucella abortus 2308; accesion number NC_007624")</f>
        <v>Brucella abortus 2308; accesion number NC_007624</v>
      </c>
      <c r="L42" s="3"/>
      <c r="M42" s="26"/>
      <c r="N42" s="26"/>
      <c r="O42" s="26"/>
      <c r="P42" s="26"/>
      <c r="Q42" s="26"/>
      <c r="R42" s="26"/>
      <c r="S42" s="26"/>
      <c r="T42" s="26"/>
      <c r="U42" s="26"/>
      <c r="V42" s="26"/>
      <c r="W42" s="26"/>
      <c r="X42" s="26"/>
      <c r="Y42" s="26"/>
      <c r="Z42" s="26"/>
    </row>
    <row r="43" ht="30.0" customHeight="1">
      <c r="A43" s="5" t="s">
        <v>7022</v>
      </c>
      <c r="B43" s="5" t="s">
        <v>7023</v>
      </c>
      <c r="C43" s="5" t="s">
        <v>7024</v>
      </c>
      <c r="D43" s="5"/>
      <c r="E43" s="16">
        <v>39461.0</v>
      </c>
      <c r="F43" s="16">
        <v>39823.0</v>
      </c>
      <c r="G43" s="5" t="s">
        <v>35</v>
      </c>
      <c r="H43" s="5" t="s">
        <v>334</v>
      </c>
      <c r="I43" s="5"/>
      <c r="J43" s="11" t="str">
        <f>HYPERLINK("http://www.ncbi.nlm.nih.gov/pubmed/16829582","Iniesta et al. Proc Natl Acad Sci U S A. 2006 Jul 18;103(29):10935-40")</f>
        <v>Iniesta et al. Proc Natl Acad Sci U S A. 2006 Jul 18;103(29):10935-40</v>
      </c>
      <c r="K43" s="3"/>
      <c r="L43" s="3"/>
      <c r="M43" s="26"/>
      <c r="N43" s="26"/>
      <c r="O43" s="26"/>
      <c r="P43" s="26"/>
      <c r="Q43" s="26"/>
      <c r="R43" s="26"/>
      <c r="S43" s="26"/>
      <c r="T43" s="26"/>
      <c r="U43" s="26"/>
      <c r="V43" s="26"/>
      <c r="W43" s="26"/>
      <c r="X43" s="26"/>
      <c r="Y43" s="26"/>
      <c r="Z43" s="26"/>
    </row>
    <row r="44" ht="30.0" customHeight="1">
      <c r="A44" s="5" t="s">
        <v>7025</v>
      </c>
      <c r="B44" s="5" t="s">
        <v>7026</v>
      </c>
      <c r="C44" s="5" t="s">
        <v>7027</v>
      </c>
      <c r="D44" s="5"/>
      <c r="E44" s="16">
        <v>40142.0</v>
      </c>
      <c r="F44" s="16">
        <v>41032.0</v>
      </c>
      <c r="G44" s="5"/>
      <c r="H44" s="5" t="s">
        <v>5349</v>
      </c>
      <c r="I44" s="5"/>
      <c r="J44" s="15" t="str">
        <f t="shared" ref="J44:J57" si="12">HYPERLINK("http://www.ncbi.nlm.nih.gov/pubmed/?term=16299333","Chain et al. 2005. Infect Immun. 73:8353-61")</f>
        <v>Chain et al. 2005. Infect Immun. 73:8353-61</v>
      </c>
      <c r="K44" s="11" t="str">
        <f t="shared" ref="K44:K57" si="13">HYPERLINK("http://www.ncbi.nlm.nih.gov/nuccore/NC_007624","Brucella abortus 2308; accesion number NC_007624")</f>
        <v>Brucella abortus 2308; accesion number NC_007624</v>
      </c>
      <c r="L44" s="3"/>
      <c r="M44" s="3"/>
      <c r="N44" s="3"/>
      <c r="O44" s="3"/>
      <c r="P44" s="3"/>
      <c r="Q44" s="3"/>
      <c r="R44" s="3"/>
      <c r="S44" s="3"/>
      <c r="T44" s="3"/>
      <c r="U44" s="3"/>
      <c r="V44" s="3"/>
      <c r="W44" s="3"/>
      <c r="X44" s="3"/>
      <c r="Y44" s="3"/>
      <c r="Z44" s="3"/>
    </row>
    <row r="45" ht="30.0" customHeight="1">
      <c r="A45" s="5" t="s">
        <v>7028</v>
      </c>
      <c r="B45" s="5" t="s">
        <v>7028</v>
      </c>
      <c r="C45" s="5" t="s">
        <v>7029</v>
      </c>
      <c r="D45" s="5"/>
      <c r="E45" s="16">
        <v>41194.0</v>
      </c>
      <c r="F45" s="16">
        <v>41970.0</v>
      </c>
      <c r="G45" s="5"/>
      <c r="H45" s="5" t="s">
        <v>2634</v>
      </c>
      <c r="I45" s="5"/>
      <c r="J45" s="15" t="str">
        <f t="shared" si="12"/>
        <v>Chain et al. 2005. Infect Immun. 73:8353-61</v>
      </c>
      <c r="K45" s="11" t="str">
        <f t="shared" si="13"/>
        <v>Brucella abortus 2308; accesion number NC_007624</v>
      </c>
      <c r="L45" s="3"/>
      <c r="M45" s="26"/>
      <c r="N45" s="26"/>
      <c r="O45" s="26"/>
      <c r="P45" s="26"/>
      <c r="Q45" s="26"/>
      <c r="R45" s="26"/>
      <c r="S45" s="26"/>
      <c r="T45" s="26"/>
      <c r="U45" s="26"/>
      <c r="V45" s="26"/>
      <c r="W45" s="26"/>
      <c r="X45" s="26"/>
      <c r="Y45" s="26"/>
      <c r="Z45" s="26"/>
    </row>
    <row r="46" ht="30.0" customHeight="1">
      <c r="A46" s="5" t="s">
        <v>7030</v>
      </c>
      <c r="B46" s="5" t="s">
        <v>7030</v>
      </c>
      <c r="C46" s="5" t="s">
        <v>7031</v>
      </c>
      <c r="D46" s="5"/>
      <c r="E46" s="16">
        <v>42021.0</v>
      </c>
      <c r="F46" s="16">
        <v>43016.0</v>
      </c>
      <c r="G46" s="5" t="s">
        <v>35</v>
      </c>
      <c r="H46" s="5" t="s">
        <v>7032</v>
      </c>
      <c r="I46" s="5"/>
      <c r="J46" s="15" t="str">
        <f t="shared" si="12"/>
        <v>Chain et al. 2005. Infect Immun. 73:8353-61</v>
      </c>
      <c r="K46" s="11" t="str">
        <f t="shared" si="13"/>
        <v>Brucella abortus 2308; accesion number NC_007624</v>
      </c>
      <c r="L46" s="3"/>
      <c r="M46" s="3"/>
      <c r="N46" s="3"/>
      <c r="O46" s="3"/>
      <c r="P46" s="3"/>
      <c r="Q46" s="3"/>
      <c r="R46" s="3"/>
      <c r="S46" s="3"/>
      <c r="T46" s="3"/>
      <c r="U46" s="3"/>
      <c r="V46" s="3"/>
      <c r="W46" s="3"/>
      <c r="X46" s="3"/>
      <c r="Y46" s="3"/>
      <c r="Z46" s="3"/>
    </row>
    <row r="47" ht="30.0" customHeight="1">
      <c r="A47" s="5" t="s">
        <v>7033</v>
      </c>
      <c r="B47" s="5" t="s">
        <v>7033</v>
      </c>
      <c r="C47" s="5" t="s">
        <v>7034</v>
      </c>
      <c r="D47" s="5"/>
      <c r="E47" s="16">
        <v>43056.0</v>
      </c>
      <c r="F47" s="16">
        <v>43271.0</v>
      </c>
      <c r="G47" s="5" t="s">
        <v>35</v>
      </c>
      <c r="H47" s="5" t="s">
        <v>7001</v>
      </c>
      <c r="I47" s="5"/>
      <c r="J47" s="15" t="str">
        <f t="shared" si="12"/>
        <v>Chain et al. 2005. Infect Immun. 73:8353-61</v>
      </c>
      <c r="K47" s="11" t="str">
        <f t="shared" si="13"/>
        <v>Brucella abortus 2308; accesion number NC_007624</v>
      </c>
      <c r="L47" s="26"/>
      <c r="M47" s="3"/>
      <c r="N47" s="3"/>
      <c r="O47" s="3"/>
      <c r="P47" s="3"/>
      <c r="Q47" s="3"/>
      <c r="R47" s="3"/>
      <c r="S47" s="3"/>
      <c r="T47" s="3"/>
      <c r="U47" s="3"/>
      <c r="V47" s="3"/>
      <c r="W47" s="3"/>
      <c r="X47" s="3"/>
      <c r="Y47" s="3"/>
      <c r="Z47" s="3"/>
    </row>
    <row r="48" ht="30.0" customHeight="1">
      <c r="A48" s="5" t="s">
        <v>7035</v>
      </c>
      <c r="B48" s="5" t="s">
        <v>7035</v>
      </c>
      <c r="C48" s="5" t="s">
        <v>7036</v>
      </c>
      <c r="D48" s="5"/>
      <c r="E48" s="16">
        <v>43366.0</v>
      </c>
      <c r="F48" s="16">
        <v>43764.0</v>
      </c>
      <c r="G48" s="5" t="s">
        <v>35</v>
      </c>
      <c r="H48" s="5" t="s">
        <v>7037</v>
      </c>
      <c r="I48" s="5"/>
      <c r="J48" s="15" t="str">
        <f t="shared" si="12"/>
        <v>Chain et al. 2005. Infect Immun. 73:8353-61</v>
      </c>
      <c r="K48" s="11" t="str">
        <f t="shared" si="13"/>
        <v>Brucella abortus 2308; accesion number NC_007624</v>
      </c>
      <c r="L48" s="3"/>
      <c r="M48" s="3"/>
      <c r="N48" s="3"/>
      <c r="O48" s="3"/>
      <c r="P48" s="3"/>
      <c r="Q48" s="3"/>
      <c r="R48" s="3"/>
      <c r="S48" s="3"/>
      <c r="T48" s="3"/>
      <c r="U48" s="3"/>
      <c r="V48" s="3"/>
      <c r="W48" s="3"/>
      <c r="X48" s="3"/>
      <c r="Y48" s="3"/>
      <c r="Z48" s="3"/>
    </row>
    <row r="49" ht="30.0" customHeight="1">
      <c r="A49" s="5" t="s">
        <v>7038</v>
      </c>
      <c r="B49" s="5" t="s">
        <v>7038</v>
      </c>
      <c r="C49" s="5" t="s">
        <v>7039</v>
      </c>
      <c r="D49" s="5"/>
      <c r="E49" s="16">
        <v>43816.0</v>
      </c>
      <c r="F49" s="16">
        <v>44025.0</v>
      </c>
      <c r="G49" s="5"/>
      <c r="H49" s="5" t="s">
        <v>52</v>
      </c>
      <c r="I49" s="5"/>
      <c r="J49" s="15" t="str">
        <f t="shared" si="12"/>
        <v>Chain et al. 2005. Infect Immun. 73:8353-61</v>
      </c>
      <c r="K49" s="11" t="str">
        <f t="shared" si="13"/>
        <v>Brucella abortus 2308; accesion number NC_007624</v>
      </c>
      <c r="L49" s="26"/>
      <c r="M49" s="3"/>
      <c r="N49" s="3"/>
      <c r="O49" s="3"/>
      <c r="P49" s="3"/>
      <c r="Q49" s="3"/>
      <c r="R49" s="3"/>
      <c r="S49" s="3"/>
      <c r="T49" s="3"/>
      <c r="U49" s="3"/>
      <c r="V49" s="3"/>
      <c r="W49" s="3"/>
      <c r="X49" s="3"/>
      <c r="Y49" s="3"/>
      <c r="Z49" s="3"/>
    </row>
    <row r="50" ht="30.0" customHeight="1">
      <c r="A50" s="5" t="s">
        <v>7040</v>
      </c>
      <c r="B50" s="5" t="s">
        <v>7040</v>
      </c>
      <c r="C50" s="5" t="s">
        <v>7041</v>
      </c>
      <c r="D50" s="5"/>
      <c r="E50" s="16">
        <v>43998.0</v>
      </c>
      <c r="F50" s="16">
        <v>44249.0</v>
      </c>
      <c r="G50" s="5"/>
      <c r="H50" s="5" t="s">
        <v>52</v>
      </c>
      <c r="I50" s="5"/>
      <c r="J50" s="15" t="str">
        <f t="shared" si="12"/>
        <v>Chain et al. 2005. Infect Immun. 73:8353-61</v>
      </c>
      <c r="K50" s="11" t="str">
        <f t="shared" si="13"/>
        <v>Brucella abortus 2308; accesion number NC_007624</v>
      </c>
      <c r="L50" s="26"/>
      <c r="M50" s="3"/>
      <c r="N50" s="3"/>
      <c r="O50" s="3"/>
      <c r="P50" s="3"/>
      <c r="Q50" s="3"/>
      <c r="R50" s="3"/>
      <c r="S50" s="3"/>
      <c r="T50" s="3"/>
      <c r="U50" s="3"/>
      <c r="V50" s="3"/>
      <c r="W50" s="3"/>
      <c r="X50" s="3"/>
      <c r="Y50" s="3"/>
      <c r="Z50" s="3"/>
    </row>
    <row r="51" ht="30.0" customHeight="1">
      <c r="A51" s="5" t="s">
        <v>7042</v>
      </c>
      <c r="B51" s="5" t="s">
        <v>7043</v>
      </c>
      <c r="C51" s="5" t="s">
        <v>7044</v>
      </c>
      <c r="D51" s="5"/>
      <c r="E51" s="16">
        <v>44328.0</v>
      </c>
      <c r="F51" s="16">
        <v>44798.0</v>
      </c>
      <c r="G51" s="5"/>
      <c r="H51" s="5" t="s">
        <v>7045</v>
      </c>
      <c r="I51" s="5"/>
      <c r="J51" s="15" t="str">
        <f t="shared" si="12"/>
        <v>Chain et al. 2005. Infect Immun. 73:8353-61</v>
      </c>
      <c r="K51" s="11" t="str">
        <f t="shared" si="13"/>
        <v>Brucella abortus 2308; accesion number NC_007624</v>
      </c>
      <c r="L51" s="3"/>
      <c r="M51" s="3"/>
      <c r="N51" s="3"/>
      <c r="O51" s="3"/>
      <c r="P51" s="3"/>
      <c r="Q51" s="3"/>
      <c r="R51" s="3"/>
      <c r="S51" s="3"/>
      <c r="T51" s="3"/>
      <c r="U51" s="3"/>
      <c r="V51" s="3"/>
      <c r="W51" s="3"/>
      <c r="X51" s="3"/>
      <c r="Y51" s="3"/>
      <c r="Z51" s="3"/>
    </row>
    <row r="52" ht="30.0" customHeight="1">
      <c r="A52" s="5" t="s">
        <v>7046</v>
      </c>
      <c r="B52" s="5" t="s">
        <v>7046</v>
      </c>
      <c r="C52" s="5" t="s">
        <v>7047</v>
      </c>
      <c r="D52" s="5"/>
      <c r="E52" s="16">
        <v>44936.0</v>
      </c>
      <c r="F52" s="16">
        <v>45985.0</v>
      </c>
      <c r="G52" s="5" t="s">
        <v>35</v>
      </c>
      <c r="H52" s="5" t="s">
        <v>7048</v>
      </c>
      <c r="I52" s="5"/>
      <c r="J52" s="15" t="str">
        <f t="shared" si="12"/>
        <v>Chain et al. 2005. Infect Immun. 73:8353-61</v>
      </c>
      <c r="K52" s="11" t="str">
        <f t="shared" si="13"/>
        <v>Brucella abortus 2308; accesion number NC_007624</v>
      </c>
      <c r="L52" s="3"/>
      <c r="M52" s="3"/>
      <c r="N52" s="3"/>
      <c r="O52" s="3"/>
      <c r="P52" s="3"/>
      <c r="Q52" s="3"/>
      <c r="R52" s="3"/>
      <c r="S52" s="3"/>
      <c r="T52" s="3"/>
      <c r="U52" s="3"/>
      <c r="V52" s="3"/>
      <c r="W52" s="3"/>
      <c r="X52" s="3"/>
      <c r="Y52" s="3"/>
      <c r="Z52" s="3"/>
    </row>
    <row r="53" ht="30.0" customHeight="1">
      <c r="A53" s="5" t="s">
        <v>7049</v>
      </c>
      <c r="B53" s="5" t="s">
        <v>7049</v>
      </c>
      <c r="C53" s="5" t="s">
        <v>7050</v>
      </c>
      <c r="D53" s="5"/>
      <c r="E53" s="16">
        <v>46254.0</v>
      </c>
      <c r="F53" s="16">
        <v>46538.0</v>
      </c>
      <c r="G53" s="5" t="s">
        <v>35</v>
      </c>
      <c r="H53" s="5" t="s">
        <v>52</v>
      </c>
      <c r="I53" s="5"/>
      <c r="J53" s="15" t="str">
        <f t="shared" si="12"/>
        <v>Chain et al. 2005. Infect Immun. 73:8353-61</v>
      </c>
      <c r="K53" s="11" t="str">
        <f t="shared" si="13"/>
        <v>Brucella abortus 2308; accesion number NC_007624</v>
      </c>
      <c r="L53" s="26"/>
      <c r="M53" s="3"/>
      <c r="N53" s="3"/>
      <c r="O53" s="3"/>
      <c r="P53" s="3"/>
      <c r="Q53" s="3"/>
      <c r="R53" s="3"/>
      <c r="S53" s="3"/>
      <c r="T53" s="3"/>
      <c r="U53" s="3"/>
      <c r="V53" s="3"/>
      <c r="W53" s="3"/>
      <c r="X53" s="3"/>
      <c r="Y53" s="3"/>
      <c r="Z53" s="3"/>
    </row>
    <row r="54" ht="30.0" customHeight="1">
      <c r="A54" s="5" t="s">
        <v>7051</v>
      </c>
      <c r="B54" s="5" t="s">
        <v>7052</v>
      </c>
      <c r="C54" s="5" t="s">
        <v>7053</v>
      </c>
      <c r="D54" s="5"/>
      <c r="E54" s="16">
        <v>46628.0</v>
      </c>
      <c r="F54" s="16">
        <v>51379.0</v>
      </c>
      <c r="G54" s="5"/>
      <c r="H54" s="5" t="s">
        <v>7054</v>
      </c>
      <c r="I54" s="5"/>
      <c r="J54" s="15" t="str">
        <f t="shared" si="12"/>
        <v>Chain et al. 2005. Infect Immun. 73:8353-61</v>
      </c>
      <c r="K54" s="11" t="str">
        <f t="shared" si="13"/>
        <v>Brucella abortus 2308; accesion number NC_007624</v>
      </c>
      <c r="L54" s="3"/>
      <c r="M54" s="3"/>
      <c r="N54" s="3"/>
      <c r="O54" s="3"/>
      <c r="P54" s="3"/>
      <c r="Q54" s="3"/>
      <c r="R54" s="3"/>
      <c r="S54" s="3"/>
      <c r="T54" s="3"/>
      <c r="U54" s="3"/>
      <c r="V54" s="3"/>
      <c r="W54" s="3"/>
      <c r="X54" s="3"/>
      <c r="Y54" s="3"/>
      <c r="Z54" s="3"/>
    </row>
    <row r="55" ht="30.0" customHeight="1">
      <c r="A55" s="5" t="s">
        <v>7055</v>
      </c>
      <c r="B55" s="5" t="s">
        <v>7056</v>
      </c>
      <c r="C55" s="5" t="s">
        <v>7057</v>
      </c>
      <c r="D55" s="5"/>
      <c r="E55" s="16">
        <v>51461.0</v>
      </c>
      <c r="F55" s="16">
        <v>52915.0</v>
      </c>
      <c r="G55" s="5"/>
      <c r="H55" s="5" t="s">
        <v>7058</v>
      </c>
      <c r="I55" s="5" t="s">
        <v>7059</v>
      </c>
      <c r="J55" s="15" t="str">
        <f t="shared" si="12"/>
        <v>Chain et al. 2005. Infect Immun. 73:8353-61</v>
      </c>
      <c r="K55" s="11" t="str">
        <f t="shared" si="13"/>
        <v>Brucella abortus 2308; accesion number NC_007624</v>
      </c>
      <c r="L55" s="3"/>
      <c r="M55" s="26"/>
      <c r="N55" s="26"/>
      <c r="O55" s="26"/>
      <c r="P55" s="26"/>
      <c r="Q55" s="26"/>
      <c r="R55" s="26"/>
      <c r="S55" s="26"/>
      <c r="T55" s="26"/>
      <c r="U55" s="26"/>
      <c r="V55" s="26"/>
      <c r="W55" s="26"/>
      <c r="X55" s="26"/>
      <c r="Y55" s="26"/>
      <c r="Z55" s="26"/>
    </row>
    <row r="56" ht="30.0" customHeight="1">
      <c r="A56" s="5" t="s">
        <v>7060</v>
      </c>
      <c r="B56" s="5" t="s">
        <v>7060</v>
      </c>
      <c r="C56" s="5" t="s">
        <v>7061</v>
      </c>
      <c r="D56" s="5"/>
      <c r="E56" s="16">
        <v>52960.0</v>
      </c>
      <c r="F56" s="16">
        <v>54363.0</v>
      </c>
      <c r="G56" s="5" t="s">
        <v>35</v>
      </c>
      <c r="H56" s="5" t="s">
        <v>7062</v>
      </c>
      <c r="I56" s="5"/>
      <c r="J56" s="15" t="str">
        <f t="shared" si="12"/>
        <v>Chain et al. 2005. Infect Immun. 73:8353-61</v>
      </c>
      <c r="K56" s="11" t="str">
        <f t="shared" si="13"/>
        <v>Brucella abortus 2308; accesion number NC_007624</v>
      </c>
      <c r="L56" s="3"/>
      <c r="M56" s="3"/>
      <c r="N56" s="3"/>
      <c r="O56" s="3"/>
      <c r="P56" s="3"/>
      <c r="Q56" s="3"/>
      <c r="R56" s="3"/>
      <c r="S56" s="3"/>
      <c r="T56" s="3"/>
      <c r="U56" s="3"/>
      <c r="V56" s="3"/>
      <c r="W56" s="3"/>
      <c r="X56" s="3"/>
      <c r="Y56" s="3"/>
      <c r="Z56" s="3"/>
    </row>
    <row r="57" ht="30.0" customHeight="1">
      <c r="A57" s="5" t="s">
        <v>7063</v>
      </c>
      <c r="B57" s="5" t="s">
        <v>7063</v>
      </c>
      <c r="C57" s="5" t="s">
        <v>7064</v>
      </c>
      <c r="D57" s="5"/>
      <c r="E57" s="16">
        <v>54581.0</v>
      </c>
      <c r="F57" s="16">
        <v>55732.0</v>
      </c>
      <c r="G57" s="5" t="s">
        <v>35</v>
      </c>
      <c r="H57" s="5" t="s">
        <v>7065</v>
      </c>
      <c r="I57" s="5"/>
      <c r="J57" s="15" t="str">
        <f t="shared" si="12"/>
        <v>Chain et al. 2005. Infect Immun. 73:8353-61</v>
      </c>
      <c r="K57" s="11" t="str">
        <f t="shared" si="13"/>
        <v>Brucella abortus 2308; accesion number NC_007624</v>
      </c>
      <c r="L57" s="3"/>
      <c r="M57" s="26"/>
      <c r="N57" s="26"/>
      <c r="O57" s="26"/>
      <c r="P57" s="26"/>
      <c r="Q57" s="26"/>
      <c r="R57" s="26"/>
      <c r="S57" s="26"/>
      <c r="T57" s="26"/>
      <c r="U57" s="26"/>
      <c r="V57" s="26"/>
      <c r="W57" s="26"/>
      <c r="X57" s="26"/>
      <c r="Y57" s="26"/>
      <c r="Z57" s="26"/>
    </row>
    <row r="58" ht="30.0" customHeight="1">
      <c r="A58" s="5" t="s">
        <v>7066</v>
      </c>
      <c r="B58" s="5" t="s">
        <v>7067</v>
      </c>
      <c r="C58" s="5" t="s">
        <v>7068</v>
      </c>
      <c r="D58" s="5"/>
      <c r="E58" s="16">
        <v>55983.0</v>
      </c>
      <c r="F58" s="16">
        <v>56501.0</v>
      </c>
      <c r="G58" s="5" t="s">
        <v>35</v>
      </c>
      <c r="H58" s="5" t="s">
        <v>7069</v>
      </c>
      <c r="I58" s="5" t="s">
        <v>7070</v>
      </c>
      <c r="J58" s="15" t="str">
        <f>HYPERLINK("http://www.ncbi.nlm.nih.gov/pmc/articles/PMC1231059/","Yao-Hui Sun; et al. Infect Immun. 2005 Sep; 73(9): 6048–6054.")</f>
        <v>Yao-Hui Sun; et al. Infect Immun. 2005 Sep; 73(9): 6048–6054.</v>
      </c>
      <c r="K58" s="26"/>
      <c r="L58" s="3"/>
      <c r="M58" s="26"/>
      <c r="N58" s="26"/>
      <c r="O58" s="26"/>
      <c r="P58" s="26"/>
      <c r="Q58" s="26"/>
      <c r="R58" s="26"/>
      <c r="S58" s="26"/>
      <c r="T58" s="26"/>
      <c r="U58" s="26"/>
      <c r="V58" s="26"/>
      <c r="W58" s="26"/>
      <c r="X58" s="26"/>
      <c r="Y58" s="26"/>
      <c r="Z58" s="26"/>
    </row>
    <row r="59" ht="30.0" customHeight="1">
      <c r="A59" s="5" t="s">
        <v>7071</v>
      </c>
      <c r="B59" s="5" t="s">
        <v>7072</v>
      </c>
      <c r="C59" s="5" t="s">
        <v>7073</v>
      </c>
      <c r="D59" s="5"/>
      <c r="E59" s="16">
        <v>56647.0</v>
      </c>
      <c r="F59" s="16">
        <v>57735.0</v>
      </c>
      <c r="G59" s="5" t="s">
        <v>35</v>
      </c>
      <c r="H59" s="5" t="s">
        <v>7074</v>
      </c>
      <c r="I59" s="5" t="s">
        <v>7075</v>
      </c>
      <c r="J59" s="11" t="str">
        <f t="shared" ref="J59:J69" si="14">HYPERLINK("http://www.ncbi.nlm.nih.gov/pubmed/10510235","O'Callaghan et al; Mol Microbiol. 1999 Sep;33(6):1210-20")</f>
        <v>O'Callaghan et al; Mol Microbiol. 1999 Sep;33(6):1210-20</v>
      </c>
      <c r="K59" s="3"/>
      <c r="L59" s="3"/>
      <c r="M59" s="3"/>
      <c r="N59" s="3"/>
      <c r="O59" s="3"/>
      <c r="P59" s="3"/>
      <c r="Q59" s="3"/>
      <c r="R59" s="3"/>
      <c r="S59" s="3"/>
      <c r="T59" s="3"/>
      <c r="U59" s="3"/>
      <c r="V59" s="3"/>
      <c r="W59" s="3"/>
      <c r="X59" s="3"/>
      <c r="Y59" s="3"/>
      <c r="Z59" s="3"/>
    </row>
    <row r="60" ht="30.0" customHeight="1">
      <c r="A60" s="5" t="s">
        <v>7076</v>
      </c>
      <c r="B60" s="5" t="s">
        <v>7077</v>
      </c>
      <c r="C60" s="5" t="s">
        <v>7078</v>
      </c>
      <c r="D60" s="5"/>
      <c r="E60" s="16">
        <v>57716.0</v>
      </c>
      <c r="F60" s="16">
        <v>58882.0</v>
      </c>
      <c r="G60" s="5" t="s">
        <v>35</v>
      </c>
      <c r="H60" s="5" t="s">
        <v>7079</v>
      </c>
      <c r="I60" s="5" t="s">
        <v>7080</v>
      </c>
      <c r="J60" s="11" t="str">
        <f t="shared" si="14"/>
        <v>O'Callaghan et al; Mol Microbiol. 1999 Sep;33(6):1210-20</v>
      </c>
      <c r="K60" s="3"/>
      <c r="L60" s="3"/>
      <c r="M60" s="3"/>
      <c r="N60" s="3"/>
      <c r="O60" s="3"/>
      <c r="P60" s="3"/>
      <c r="Q60" s="3"/>
      <c r="R60" s="3"/>
      <c r="S60" s="3"/>
      <c r="T60" s="3"/>
      <c r="U60" s="3"/>
      <c r="V60" s="3"/>
      <c r="W60" s="3"/>
      <c r="X60" s="3"/>
      <c r="Y60" s="3"/>
      <c r="Z60" s="3"/>
    </row>
    <row r="61" ht="30.0" customHeight="1">
      <c r="A61" s="5" t="s">
        <v>7081</v>
      </c>
      <c r="B61" s="5" t="s">
        <v>7082</v>
      </c>
      <c r="C61" s="5" t="s">
        <v>7083</v>
      </c>
      <c r="D61" s="5"/>
      <c r="E61" s="16">
        <v>58879.0</v>
      </c>
      <c r="F61" s="16">
        <v>59748.0</v>
      </c>
      <c r="G61" s="5" t="s">
        <v>35</v>
      </c>
      <c r="H61" s="5" t="s">
        <v>7084</v>
      </c>
      <c r="I61" s="5" t="s">
        <v>7085</v>
      </c>
      <c r="J61" s="11" t="str">
        <f t="shared" si="14"/>
        <v>O'Callaghan et al; Mol Microbiol. 1999 Sep;33(6):1210-20</v>
      </c>
      <c r="K61" s="3"/>
      <c r="L61" s="3"/>
      <c r="M61" s="26"/>
      <c r="N61" s="26"/>
      <c r="O61" s="26"/>
      <c r="P61" s="26"/>
      <c r="Q61" s="26"/>
      <c r="R61" s="26"/>
      <c r="S61" s="26"/>
      <c r="T61" s="26"/>
      <c r="U61" s="26"/>
      <c r="V61" s="26"/>
      <c r="W61" s="26"/>
      <c r="X61" s="26"/>
      <c r="Y61" s="26"/>
      <c r="Z61" s="26"/>
    </row>
    <row r="62" ht="30.0" customHeight="1">
      <c r="A62" s="5" t="s">
        <v>7086</v>
      </c>
      <c r="B62" s="5" t="s">
        <v>7087</v>
      </c>
      <c r="C62" s="5" t="s">
        <v>7088</v>
      </c>
      <c r="D62" s="5"/>
      <c r="E62" s="16">
        <v>59745.0</v>
      </c>
      <c r="F62" s="16">
        <v>60464.0</v>
      </c>
      <c r="G62" s="5" t="s">
        <v>35</v>
      </c>
      <c r="H62" s="5" t="s">
        <v>7089</v>
      </c>
      <c r="I62" s="5" t="s">
        <v>7090</v>
      </c>
      <c r="J62" s="11" t="str">
        <f t="shared" si="14"/>
        <v>O'Callaghan et al; Mol Microbiol. 1999 Sep;33(6):1210-20</v>
      </c>
      <c r="K62" s="3"/>
      <c r="L62" s="3"/>
      <c r="M62" s="3"/>
      <c r="N62" s="3"/>
      <c r="O62" s="3"/>
      <c r="P62" s="3"/>
      <c r="Q62" s="3"/>
      <c r="R62" s="3"/>
      <c r="S62" s="3"/>
      <c r="T62" s="3"/>
      <c r="U62" s="3"/>
      <c r="V62" s="3"/>
      <c r="W62" s="3"/>
      <c r="X62" s="3"/>
      <c r="Y62" s="3"/>
      <c r="Z62" s="3"/>
    </row>
    <row r="63" ht="30.0" customHeight="1">
      <c r="A63" s="5" t="s">
        <v>7091</v>
      </c>
      <c r="B63" s="5" t="s">
        <v>7092</v>
      </c>
      <c r="C63" s="5" t="s">
        <v>7093</v>
      </c>
      <c r="D63" s="5"/>
      <c r="E63" s="16">
        <v>60467.0</v>
      </c>
      <c r="F63" s="16">
        <v>60640.0</v>
      </c>
      <c r="G63" s="5" t="s">
        <v>35</v>
      </c>
      <c r="H63" s="5" t="s">
        <v>7094</v>
      </c>
      <c r="I63" s="5" t="s">
        <v>7095</v>
      </c>
      <c r="J63" s="11" t="str">
        <f t="shared" si="14"/>
        <v>O'Callaghan et al; Mol Microbiol. 1999 Sep;33(6):1210-20</v>
      </c>
      <c r="K63" s="3"/>
      <c r="L63" s="3"/>
      <c r="M63" s="3"/>
      <c r="N63" s="3"/>
      <c r="O63" s="3"/>
      <c r="P63" s="3"/>
      <c r="Q63" s="3"/>
      <c r="R63" s="3"/>
      <c r="S63" s="3"/>
      <c r="T63" s="3"/>
      <c r="U63" s="3"/>
      <c r="V63" s="3"/>
      <c r="W63" s="3"/>
      <c r="X63" s="3"/>
      <c r="Y63" s="3"/>
      <c r="Z63" s="3"/>
    </row>
    <row r="64" ht="30.0" customHeight="1">
      <c r="A64" s="5" t="s">
        <v>7096</v>
      </c>
      <c r="B64" s="5" t="s">
        <v>7097</v>
      </c>
      <c r="C64" s="5" t="s">
        <v>7098</v>
      </c>
      <c r="D64" s="5"/>
      <c r="E64" s="16">
        <v>60804.0</v>
      </c>
      <c r="F64" s="16">
        <v>61847.0</v>
      </c>
      <c r="G64" s="5" t="s">
        <v>35</v>
      </c>
      <c r="H64" s="5" t="s">
        <v>7099</v>
      </c>
      <c r="I64" s="5" t="s">
        <v>7100</v>
      </c>
      <c r="J64" s="11" t="str">
        <f t="shared" si="14"/>
        <v>O'Callaghan et al; Mol Microbiol. 1999 Sep;33(6):1210-20</v>
      </c>
      <c r="K64" s="3"/>
      <c r="L64" s="3"/>
      <c r="M64" s="3"/>
      <c r="N64" s="3"/>
      <c r="O64" s="3"/>
      <c r="P64" s="3"/>
      <c r="Q64" s="3"/>
      <c r="R64" s="3"/>
      <c r="S64" s="3"/>
      <c r="T64" s="3"/>
      <c r="U64" s="3"/>
      <c r="V64" s="3"/>
      <c r="W64" s="3"/>
      <c r="X64" s="3"/>
      <c r="Y64" s="3"/>
      <c r="Z64" s="3"/>
    </row>
    <row r="65" ht="30.0" customHeight="1">
      <c r="A65" s="5" t="s">
        <v>7101</v>
      </c>
      <c r="B65" s="5" t="s">
        <v>7102</v>
      </c>
      <c r="C65" s="5" t="s">
        <v>7103</v>
      </c>
      <c r="D65" s="5"/>
      <c r="E65" s="16">
        <v>62031.0</v>
      </c>
      <c r="F65" s="16">
        <v>62747.0</v>
      </c>
      <c r="G65" s="5" t="s">
        <v>35</v>
      </c>
      <c r="H65" s="5" t="s">
        <v>7104</v>
      </c>
      <c r="I65" s="5" t="s">
        <v>7105</v>
      </c>
      <c r="J65" s="11" t="str">
        <f t="shared" si="14"/>
        <v>O'Callaghan et al; Mol Microbiol. 1999 Sep;33(6):1210-20</v>
      </c>
      <c r="K65" s="3"/>
      <c r="L65" s="3"/>
      <c r="M65" s="3"/>
      <c r="N65" s="3"/>
      <c r="O65" s="3"/>
      <c r="P65" s="3"/>
      <c r="Q65" s="3"/>
      <c r="R65" s="3"/>
      <c r="S65" s="3"/>
      <c r="T65" s="3"/>
      <c r="U65" s="3"/>
      <c r="V65" s="3"/>
      <c r="W65" s="3"/>
      <c r="X65" s="3"/>
      <c r="Y65" s="3"/>
      <c r="Z65" s="3"/>
    </row>
    <row r="66" ht="30.0" customHeight="1">
      <c r="A66" s="5" t="s">
        <v>7106</v>
      </c>
      <c r="B66" s="5" t="s">
        <v>7107</v>
      </c>
      <c r="C66" s="5" t="s">
        <v>7108</v>
      </c>
      <c r="D66" s="5"/>
      <c r="E66" s="16">
        <v>62752.0</v>
      </c>
      <c r="F66" s="16">
        <v>65247.0</v>
      </c>
      <c r="G66" s="5" t="s">
        <v>35</v>
      </c>
      <c r="H66" s="5" t="s">
        <v>7109</v>
      </c>
      <c r="I66" s="5" t="s">
        <v>7110</v>
      </c>
      <c r="J66" s="11" t="str">
        <f t="shared" si="14"/>
        <v>O'Callaghan et al; Mol Microbiol. 1999 Sep;33(6):1210-20</v>
      </c>
      <c r="K66" s="3"/>
      <c r="L66" s="3"/>
      <c r="M66" s="3"/>
      <c r="N66" s="3"/>
      <c r="O66" s="3"/>
      <c r="P66" s="3"/>
      <c r="Q66" s="3"/>
      <c r="R66" s="3"/>
      <c r="S66" s="3"/>
      <c r="T66" s="3"/>
      <c r="U66" s="3"/>
      <c r="V66" s="3"/>
      <c r="W66" s="3"/>
      <c r="X66" s="3"/>
      <c r="Y66" s="3"/>
      <c r="Z66" s="3"/>
    </row>
    <row r="67" ht="30.0" customHeight="1">
      <c r="A67" s="5" t="s">
        <v>7111</v>
      </c>
      <c r="B67" s="5" t="s">
        <v>7112</v>
      </c>
      <c r="C67" s="5" t="s">
        <v>7113</v>
      </c>
      <c r="D67" s="5"/>
      <c r="E67" s="16">
        <v>65247.0</v>
      </c>
      <c r="F67" s="16">
        <v>65597.0</v>
      </c>
      <c r="G67" s="5" t="s">
        <v>35</v>
      </c>
      <c r="H67" s="5" t="s">
        <v>7114</v>
      </c>
      <c r="I67" s="5" t="s">
        <v>7115</v>
      </c>
      <c r="J67" s="11" t="str">
        <f t="shared" si="14"/>
        <v>O'Callaghan et al; Mol Microbiol. 1999 Sep;33(6):1210-20</v>
      </c>
      <c r="K67" s="3"/>
      <c r="L67" s="3"/>
      <c r="M67" s="3"/>
      <c r="N67" s="3"/>
      <c r="O67" s="3"/>
      <c r="P67" s="3"/>
      <c r="Q67" s="3"/>
      <c r="R67" s="3"/>
      <c r="S67" s="3"/>
      <c r="T67" s="3"/>
      <c r="U67" s="3"/>
      <c r="V67" s="3"/>
      <c r="W67" s="3"/>
      <c r="X67" s="3"/>
      <c r="Y67" s="3"/>
      <c r="Z67" s="3"/>
    </row>
    <row r="68" ht="30.0" customHeight="1">
      <c r="A68" s="5" t="s">
        <v>7116</v>
      </c>
      <c r="B68" s="5" t="s">
        <v>7117</v>
      </c>
      <c r="C68" s="5" t="s">
        <v>7118</v>
      </c>
      <c r="D68" s="5"/>
      <c r="E68" s="16">
        <v>65611.0</v>
      </c>
      <c r="F68" s="16">
        <v>65928.0</v>
      </c>
      <c r="G68" s="5" t="s">
        <v>35</v>
      </c>
      <c r="H68" s="5" t="s">
        <v>7119</v>
      </c>
      <c r="I68" s="5" t="s">
        <v>7120</v>
      </c>
      <c r="J68" s="11" t="str">
        <f t="shared" si="14"/>
        <v>O'Callaghan et al; Mol Microbiol. 1999 Sep;33(6):1210-20</v>
      </c>
      <c r="K68" s="3"/>
      <c r="L68" s="3"/>
      <c r="M68" s="3"/>
      <c r="N68" s="3"/>
      <c r="O68" s="3"/>
      <c r="P68" s="3"/>
      <c r="Q68" s="3"/>
      <c r="R68" s="3"/>
      <c r="S68" s="3"/>
      <c r="T68" s="3"/>
      <c r="U68" s="3"/>
      <c r="V68" s="3"/>
      <c r="W68" s="3"/>
      <c r="X68" s="3"/>
      <c r="Y68" s="3"/>
      <c r="Z68" s="3"/>
    </row>
    <row r="69" ht="30.0" customHeight="1">
      <c r="A69" s="5" t="s">
        <v>7121</v>
      </c>
      <c r="B69" s="5" t="s">
        <v>7122</v>
      </c>
      <c r="C69" s="5" t="s">
        <v>7123</v>
      </c>
      <c r="D69" s="5"/>
      <c r="E69" s="16">
        <v>66364.0</v>
      </c>
      <c r="F69" s="16">
        <v>67080.0</v>
      </c>
      <c r="G69" s="5" t="s">
        <v>35</v>
      </c>
      <c r="H69" s="5" t="s">
        <v>7124</v>
      </c>
      <c r="I69" s="5" t="s">
        <v>7125</v>
      </c>
      <c r="J69" s="11" t="str">
        <f t="shared" si="14"/>
        <v>O'Callaghan et al; Mol Microbiol. 1999 Sep;33(6):1210-20</v>
      </c>
      <c r="K69" s="3"/>
      <c r="L69" s="3"/>
      <c r="M69" s="3"/>
      <c r="N69" s="3"/>
      <c r="O69" s="3"/>
      <c r="P69" s="3"/>
      <c r="Q69" s="3"/>
      <c r="R69" s="3"/>
      <c r="S69" s="3"/>
      <c r="T69" s="3"/>
      <c r="U69" s="3"/>
      <c r="V69" s="3"/>
      <c r="W69" s="3"/>
      <c r="X69" s="3"/>
      <c r="Y69" s="3"/>
      <c r="Z69" s="3"/>
    </row>
    <row r="70" ht="30.0" customHeight="1">
      <c r="A70" s="5" t="s">
        <v>7126</v>
      </c>
      <c r="B70" s="5" t="s">
        <v>7126</v>
      </c>
      <c r="C70" s="5" t="s">
        <v>7127</v>
      </c>
      <c r="D70" s="5"/>
      <c r="E70" s="16">
        <v>67584.0</v>
      </c>
      <c r="F70" s="16">
        <v>68822.0</v>
      </c>
      <c r="G70" s="5" t="s">
        <v>35</v>
      </c>
      <c r="H70" s="5" t="s">
        <v>7128</v>
      </c>
      <c r="I70" s="5"/>
      <c r="J70" s="15" t="str">
        <f t="shared" ref="J70:J75" si="15">HYPERLINK("http://www.ncbi.nlm.nih.gov/pubmed/?term=16299333","Chain et al. 2005. Infect Immun. 73:8353-61")</f>
        <v>Chain et al. 2005. Infect Immun. 73:8353-61</v>
      </c>
      <c r="K70" s="11" t="str">
        <f t="shared" ref="K70:K75" si="16">HYPERLINK("http://www.ncbi.nlm.nih.gov/nuccore/NC_007624","Brucella abortus 2308; accesion number NC_007624")</f>
        <v>Brucella abortus 2308; accesion number NC_007624</v>
      </c>
      <c r="L70" s="3"/>
      <c r="M70" s="3"/>
      <c r="N70" s="3"/>
      <c r="O70" s="3"/>
      <c r="P70" s="3"/>
      <c r="Q70" s="3"/>
      <c r="R70" s="3"/>
      <c r="S70" s="3"/>
      <c r="T70" s="3"/>
      <c r="U70" s="3"/>
      <c r="V70" s="3"/>
      <c r="W70" s="3"/>
      <c r="X70" s="3"/>
      <c r="Y70" s="3"/>
      <c r="Z70" s="3"/>
    </row>
    <row r="71" ht="30.0" customHeight="1">
      <c r="A71" s="5" t="s">
        <v>7129</v>
      </c>
      <c r="B71" s="5" t="s">
        <v>7130</v>
      </c>
      <c r="C71" s="5" t="s">
        <v>7131</v>
      </c>
      <c r="D71" s="5"/>
      <c r="E71" s="16">
        <v>69222.0</v>
      </c>
      <c r="F71" s="16">
        <v>70115.0</v>
      </c>
      <c r="G71" s="5"/>
      <c r="H71" s="5" t="s">
        <v>7132</v>
      </c>
      <c r="I71" s="5"/>
      <c r="J71" s="15" t="str">
        <f t="shared" si="15"/>
        <v>Chain et al. 2005. Infect Immun. 73:8353-61</v>
      </c>
      <c r="K71" s="11" t="str">
        <f t="shared" si="16"/>
        <v>Brucella abortus 2308; accesion number NC_007624</v>
      </c>
      <c r="L71" s="3"/>
      <c r="M71" s="3"/>
      <c r="N71" s="3"/>
      <c r="O71" s="3"/>
      <c r="P71" s="3"/>
      <c r="Q71" s="3"/>
      <c r="R71" s="3"/>
      <c r="S71" s="3"/>
      <c r="T71" s="3"/>
      <c r="U71" s="3"/>
      <c r="V71" s="3"/>
      <c r="W71" s="3"/>
      <c r="X71" s="3"/>
      <c r="Y71" s="3"/>
      <c r="Z71" s="3"/>
    </row>
    <row r="72" ht="30.0" customHeight="1">
      <c r="A72" s="5" t="s">
        <v>7133</v>
      </c>
      <c r="B72" s="5" t="s">
        <v>7133</v>
      </c>
      <c r="C72" s="5" t="s">
        <v>7134</v>
      </c>
      <c r="D72" s="5"/>
      <c r="E72" s="16">
        <v>70168.0</v>
      </c>
      <c r="F72" s="16">
        <v>71706.0</v>
      </c>
      <c r="G72" s="5" t="s">
        <v>35</v>
      </c>
      <c r="H72" s="5" t="s">
        <v>52</v>
      </c>
      <c r="I72" s="5"/>
      <c r="J72" s="15" t="str">
        <f t="shared" si="15"/>
        <v>Chain et al. 2005. Infect Immun. 73:8353-61</v>
      </c>
      <c r="K72" s="11" t="str">
        <f t="shared" si="16"/>
        <v>Brucella abortus 2308; accesion number NC_007624</v>
      </c>
      <c r="L72" s="26"/>
      <c r="M72" s="3"/>
      <c r="N72" s="3"/>
      <c r="O72" s="3"/>
      <c r="P72" s="3"/>
      <c r="Q72" s="3"/>
      <c r="R72" s="3"/>
      <c r="S72" s="3"/>
      <c r="T72" s="3"/>
      <c r="U72" s="3"/>
      <c r="V72" s="3"/>
      <c r="W72" s="3"/>
      <c r="X72" s="3"/>
      <c r="Y72" s="3"/>
      <c r="Z72" s="3"/>
    </row>
    <row r="73" ht="30.0" customHeight="1">
      <c r="A73" s="5" t="s">
        <v>7135</v>
      </c>
      <c r="B73" s="5" t="s">
        <v>7135</v>
      </c>
      <c r="C73" s="5" t="s">
        <v>7136</v>
      </c>
      <c r="D73" s="5"/>
      <c r="E73" s="16">
        <v>71847.0</v>
      </c>
      <c r="F73" s="16">
        <v>72848.0</v>
      </c>
      <c r="G73" s="5"/>
      <c r="H73" s="5" t="s">
        <v>7137</v>
      </c>
      <c r="I73" s="5"/>
      <c r="J73" s="15" t="str">
        <f t="shared" si="15"/>
        <v>Chain et al. 2005. Infect Immun. 73:8353-61</v>
      </c>
      <c r="K73" s="11" t="str">
        <f t="shared" si="16"/>
        <v>Brucella abortus 2308; accesion number NC_007624</v>
      </c>
      <c r="L73" s="3"/>
      <c r="M73" s="3"/>
      <c r="N73" s="3"/>
      <c r="O73" s="3"/>
      <c r="P73" s="3"/>
      <c r="Q73" s="3"/>
      <c r="R73" s="3"/>
      <c r="S73" s="3"/>
      <c r="T73" s="3"/>
      <c r="U73" s="3"/>
      <c r="V73" s="3"/>
      <c r="W73" s="3"/>
      <c r="X73" s="3"/>
      <c r="Y73" s="3"/>
      <c r="Z73" s="3"/>
    </row>
    <row r="74" ht="30.0" customHeight="1">
      <c r="A74" s="5" t="s">
        <v>7138</v>
      </c>
      <c r="B74" s="5" t="s">
        <v>7138</v>
      </c>
      <c r="C74" s="5" t="s">
        <v>7139</v>
      </c>
      <c r="D74" s="5"/>
      <c r="E74" s="16">
        <v>72947.0</v>
      </c>
      <c r="F74" s="16">
        <v>73414.0</v>
      </c>
      <c r="G74" s="5" t="s">
        <v>35</v>
      </c>
      <c r="H74" s="5" t="s">
        <v>7140</v>
      </c>
      <c r="I74" s="5"/>
      <c r="J74" s="15" t="str">
        <f t="shared" si="15"/>
        <v>Chain et al. 2005. Infect Immun. 73:8353-61</v>
      </c>
      <c r="K74" s="11" t="str">
        <f t="shared" si="16"/>
        <v>Brucella abortus 2308; accesion number NC_007624</v>
      </c>
      <c r="L74" s="3"/>
      <c r="M74" s="3"/>
      <c r="N74" s="3"/>
      <c r="O74" s="3"/>
      <c r="P74" s="3"/>
      <c r="Q74" s="3"/>
      <c r="R74" s="3"/>
      <c r="S74" s="3"/>
      <c r="T74" s="3"/>
      <c r="U74" s="3"/>
      <c r="V74" s="3"/>
      <c r="W74" s="3"/>
      <c r="X74" s="3"/>
      <c r="Y74" s="3"/>
      <c r="Z74" s="3"/>
    </row>
    <row r="75" ht="30.0" customHeight="1">
      <c r="A75" s="5" t="s">
        <v>7141</v>
      </c>
      <c r="B75" s="5" t="s">
        <v>7141</v>
      </c>
      <c r="C75" s="5" t="s">
        <v>7142</v>
      </c>
      <c r="D75" s="5"/>
      <c r="E75" s="16">
        <v>73435.0</v>
      </c>
      <c r="F75" s="16">
        <v>74421.0</v>
      </c>
      <c r="G75" s="5" t="s">
        <v>35</v>
      </c>
      <c r="H75" s="5" t="s">
        <v>7143</v>
      </c>
      <c r="I75" s="5"/>
      <c r="J75" s="15" t="str">
        <f t="shared" si="15"/>
        <v>Chain et al. 2005. Infect Immun. 73:8353-61</v>
      </c>
      <c r="K75" s="11" t="str">
        <f t="shared" si="16"/>
        <v>Brucella abortus 2308; accesion number NC_007624</v>
      </c>
      <c r="L75" s="26"/>
      <c r="M75" s="3"/>
      <c r="N75" s="3"/>
      <c r="O75" s="3"/>
      <c r="P75" s="3"/>
      <c r="Q75" s="3"/>
      <c r="R75" s="3"/>
      <c r="S75" s="3"/>
      <c r="T75" s="3"/>
      <c r="U75" s="3"/>
      <c r="V75" s="3"/>
      <c r="W75" s="3"/>
      <c r="X75" s="3"/>
      <c r="Y75" s="3"/>
      <c r="Z75" s="3"/>
    </row>
    <row r="76" ht="30.0" customHeight="1">
      <c r="A76" s="5" t="s">
        <v>7144</v>
      </c>
      <c r="B76" s="5" t="s">
        <v>7145</v>
      </c>
      <c r="C76" s="5" t="s">
        <v>7146</v>
      </c>
      <c r="D76" s="5"/>
      <c r="E76" s="16">
        <v>74554.0</v>
      </c>
      <c r="F76" s="16">
        <v>75612.0</v>
      </c>
      <c r="G76" s="5" t="s">
        <v>35</v>
      </c>
      <c r="H76" s="5" t="s">
        <v>7147</v>
      </c>
      <c r="I76" s="5" t="s">
        <v>7148</v>
      </c>
      <c r="J76" s="11" t="str">
        <f>HYPERLINK("http://iai.asm.org/content/69/10/6225.long","Almiron et al. 2001. Infect. Immun. 69:6225-6230")</f>
        <v>Almiron et al. 2001. Infect. Immun. 69:6225-6230</v>
      </c>
      <c r="K76" s="3"/>
      <c r="L76" s="3"/>
      <c r="M76" s="3"/>
      <c r="N76" s="3"/>
      <c r="O76" s="3"/>
      <c r="P76" s="3"/>
      <c r="Q76" s="3"/>
      <c r="R76" s="3"/>
      <c r="S76" s="3"/>
      <c r="T76" s="3"/>
      <c r="U76" s="3"/>
      <c r="V76" s="3"/>
      <c r="W76" s="3"/>
      <c r="X76" s="3"/>
      <c r="Y76" s="3"/>
      <c r="Z76" s="3"/>
    </row>
    <row r="77" ht="30.0" customHeight="1">
      <c r="A77" s="5" t="s">
        <v>7149</v>
      </c>
      <c r="B77" s="5" t="s">
        <v>7150</v>
      </c>
      <c r="C77" s="5" t="s">
        <v>7151</v>
      </c>
      <c r="D77" s="5"/>
      <c r="E77" s="16">
        <v>75750.0</v>
      </c>
      <c r="F77" s="16">
        <v>76130.0</v>
      </c>
      <c r="G77" s="5" t="s">
        <v>35</v>
      </c>
      <c r="H77" s="5" t="s">
        <v>7152</v>
      </c>
      <c r="I77" s="27" t="s">
        <v>7153</v>
      </c>
      <c r="J77" s="11" t="str">
        <f>HYPERLINK("http://www.ncbi.nlm.nih.gov/pubmed/12228280","Tibor et al. Infect Immun. 2002 Oct;70(10):5540-6.")</f>
        <v>Tibor et al. Infect Immun. 2002 Oct;70(10):5540-6.</v>
      </c>
      <c r="K77" s="3"/>
      <c r="L77" s="3"/>
      <c r="M77" s="3"/>
      <c r="N77" s="3"/>
      <c r="O77" s="3"/>
      <c r="P77" s="3"/>
      <c r="Q77" s="3"/>
      <c r="R77" s="3"/>
      <c r="S77" s="3"/>
      <c r="T77" s="3"/>
      <c r="U77" s="3"/>
      <c r="V77" s="3"/>
      <c r="W77" s="3"/>
      <c r="X77" s="3"/>
      <c r="Y77" s="3"/>
      <c r="Z77" s="3"/>
    </row>
    <row r="78" ht="30.0" customHeight="1">
      <c r="A78" s="5" t="s">
        <v>7154</v>
      </c>
      <c r="B78" s="5" t="s">
        <v>7154</v>
      </c>
      <c r="C78" s="5" t="s">
        <v>7155</v>
      </c>
      <c r="D78" s="5"/>
      <c r="E78" s="16">
        <v>76272.0</v>
      </c>
      <c r="F78" s="16">
        <v>77717.0</v>
      </c>
      <c r="G78" s="5" t="s">
        <v>35</v>
      </c>
      <c r="H78" s="5" t="s">
        <v>7156</v>
      </c>
      <c r="I78" s="5"/>
      <c r="J78" s="15" t="str">
        <f t="shared" ref="J78:J96" si="17">HYPERLINK("http://www.ncbi.nlm.nih.gov/pubmed/?term=16299333","Chain et al. 2005. Infect Immun. 73:8353-61")</f>
        <v>Chain et al. 2005. Infect Immun. 73:8353-61</v>
      </c>
      <c r="K78" s="11" t="str">
        <f t="shared" ref="K78:K96" si="18">HYPERLINK("http://www.ncbi.nlm.nih.gov/nuccore/NC_007624","Brucella abortus 2308; accesion number NC_007624")</f>
        <v>Brucella abortus 2308; accesion number NC_007624</v>
      </c>
      <c r="L78" s="3"/>
      <c r="M78" s="3"/>
      <c r="N78" s="3"/>
      <c r="O78" s="3"/>
      <c r="P78" s="3"/>
      <c r="Q78" s="3"/>
      <c r="R78" s="3"/>
      <c r="S78" s="3"/>
      <c r="T78" s="3"/>
      <c r="U78" s="3"/>
      <c r="V78" s="3"/>
      <c r="W78" s="3"/>
      <c r="X78" s="3"/>
      <c r="Y78" s="3"/>
      <c r="Z78" s="3"/>
    </row>
    <row r="79" ht="30.0" customHeight="1">
      <c r="A79" s="5" t="s">
        <v>7157</v>
      </c>
      <c r="B79" s="5" t="s">
        <v>7157</v>
      </c>
      <c r="C79" s="5" t="s">
        <v>7158</v>
      </c>
      <c r="D79" s="5"/>
      <c r="E79" s="16">
        <v>77829.0</v>
      </c>
      <c r="F79" s="16">
        <v>78509.0</v>
      </c>
      <c r="G79" s="5" t="s">
        <v>35</v>
      </c>
      <c r="H79" s="5" t="s">
        <v>7159</v>
      </c>
      <c r="I79" s="5"/>
      <c r="J79" s="15" t="str">
        <f t="shared" si="17"/>
        <v>Chain et al. 2005. Infect Immun. 73:8353-61</v>
      </c>
      <c r="K79" s="11" t="str">
        <f t="shared" si="18"/>
        <v>Brucella abortus 2308; accesion number NC_007624</v>
      </c>
      <c r="L79" s="3"/>
      <c r="M79" s="3"/>
      <c r="N79" s="3"/>
      <c r="O79" s="3"/>
      <c r="P79" s="3"/>
      <c r="Q79" s="3"/>
      <c r="R79" s="3"/>
      <c r="S79" s="3"/>
      <c r="T79" s="3"/>
      <c r="U79" s="3"/>
      <c r="V79" s="3"/>
      <c r="W79" s="3"/>
      <c r="X79" s="3"/>
      <c r="Y79" s="3"/>
      <c r="Z79" s="3"/>
    </row>
    <row r="80" ht="30.0" customHeight="1">
      <c r="A80" s="5" t="s">
        <v>7160</v>
      </c>
      <c r="B80" s="5" t="s">
        <v>7160</v>
      </c>
      <c r="C80" s="5" t="s">
        <v>7161</v>
      </c>
      <c r="D80" s="5"/>
      <c r="E80" s="16">
        <v>78443.0</v>
      </c>
      <c r="F80" s="16">
        <v>79612.0</v>
      </c>
      <c r="G80" s="5" t="s">
        <v>35</v>
      </c>
      <c r="H80" s="5" t="s">
        <v>7162</v>
      </c>
      <c r="I80" s="5" t="s">
        <v>7163</v>
      </c>
      <c r="J80" s="15" t="str">
        <f t="shared" si="17"/>
        <v>Chain et al. 2005. Infect Immun. 73:8353-61</v>
      </c>
      <c r="K80" s="11" t="str">
        <f t="shared" si="18"/>
        <v>Brucella abortus 2308; accesion number NC_007624</v>
      </c>
      <c r="L80" s="3"/>
      <c r="M80" s="26"/>
      <c r="N80" s="26"/>
      <c r="O80" s="26"/>
      <c r="P80" s="26"/>
      <c r="Q80" s="26"/>
      <c r="R80" s="26"/>
      <c r="S80" s="26"/>
      <c r="T80" s="26"/>
      <c r="U80" s="26"/>
      <c r="V80" s="26"/>
      <c r="W80" s="26"/>
      <c r="X80" s="26"/>
      <c r="Y80" s="26"/>
      <c r="Z80" s="26"/>
    </row>
    <row r="81" ht="30.0" customHeight="1">
      <c r="A81" s="5" t="s">
        <v>7164</v>
      </c>
      <c r="B81" s="5" t="s">
        <v>7165</v>
      </c>
      <c r="C81" s="5" t="s">
        <v>7166</v>
      </c>
      <c r="D81" s="5"/>
      <c r="E81" s="16">
        <v>79622.0</v>
      </c>
      <c r="F81" s="16">
        <v>81484.0</v>
      </c>
      <c r="G81" s="5" t="s">
        <v>35</v>
      </c>
      <c r="H81" s="5" t="s">
        <v>7167</v>
      </c>
      <c r="I81" s="5"/>
      <c r="J81" s="15" t="str">
        <f t="shared" si="17"/>
        <v>Chain et al. 2005. Infect Immun. 73:8353-61</v>
      </c>
      <c r="K81" s="11" t="str">
        <f t="shared" si="18"/>
        <v>Brucella abortus 2308; accesion number NC_007624</v>
      </c>
      <c r="L81" s="3"/>
      <c r="M81" s="3"/>
      <c r="N81" s="3"/>
      <c r="O81" s="3"/>
      <c r="P81" s="3"/>
      <c r="Q81" s="3"/>
      <c r="R81" s="3"/>
      <c r="S81" s="3"/>
      <c r="T81" s="3"/>
      <c r="U81" s="3"/>
      <c r="V81" s="3"/>
      <c r="W81" s="3"/>
      <c r="X81" s="3"/>
      <c r="Y81" s="3"/>
      <c r="Z81" s="3"/>
    </row>
    <row r="82" ht="30.0" customHeight="1">
      <c r="A82" s="5" t="s">
        <v>7168</v>
      </c>
      <c r="B82" s="5" t="s">
        <v>7168</v>
      </c>
      <c r="C82" s="5" t="s">
        <v>7169</v>
      </c>
      <c r="D82" s="5"/>
      <c r="E82" s="16">
        <v>81832.0</v>
      </c>
      <c r="F82" s="16">
        <v>83322.0</v>
      </c>
      <c r="G82" s="5"/>
      <c r="H82" s="5" t="s">
        <v>7170</v>
      </c>
      <c r="I82" s="5"/>
      <c r="J82" s="15" t="str">
        <f t="shared" si="17"/>
        <v>Chain et al. 2005. Infect Immun. 73:8353-61</v>
      </c>
      <c r="K82" s="11" t="str">
        <f t="shared" si="18"/>
        <v>Brucella abortus 2308; accesion number NC_007624</v>
      </c>
      <c r="L82" s="3"/>
      <c r="M82" s="3"/>
      <c r="N82" s="3"/>
      <c r="O82" s="3"/>
      <c r="P82" s="3"/>
      <c r="Q82" s="3"/>
      <c r="R82" s="3"/>
      <c r="S82" s="3"/>
      <c r="T82" s="3"/>
      <c r="U82" s="3"/>
      <c r="V82" s="3"/>
      <c r="W82" s="3"/>
      <c r="X82" s="3"/>
      <c r="Y82" s="3"/>
      <c r="Z82" s="3"/>
    </row>
    <row r="83" ht="30.0" customHeight="1">
      <c r="A83" s="5" t="s">
        <v>7171</v>
      </c>
      <c r="B83" s="5" t="s">
        <v>7171</v>
      </c>
      <c r="C83" s="5" t="s">
        <v>7172</v>
      </c>
      <c r="D83" s="5"/>
      <c r="E83" s="16">
        <v>83663.0</v>
      </c>
      <c r="F83" s="16">
        <v>85576.0</v>
      </c>
      <c r="G83" s="5"/>
      <c r="H83" s="5" t="s">
        <v>7173</v>
      </c>
      <c r="I83" s="5"/>
      <c r="J83" s="15" t="str">
        <f t="shared" si="17"/>
        <v>Chain et al. 2005. Infect Immun. 73:8353-61</v>
      </c>
      <c r="K83" s="11" t="str">
        <f t="shared" si="18"/>
        <v>Brucella abortus 2308; accesion number NC_007624</v>
      </c>
      <c r="L83" s="3"/>
      <c r="M83" s="26"/>
      <c r="N83" s="26"/>
      <c r="O83" s="26"/>
      <c r="P83" s="26"/>
      <c r="Q83" s="26"/>
      <c r="R83" s="26"/>
      <c r="S83" s="26"/>
      <c r="T83" s="26"/>
      <c r="U83" s="26"/>
      <c r="V83" s="26"/>
      <c r="W83" s="26"/>
      <c r="X83" s="26"/>
      <c r="Y83" s="26"/>
      <c r="Z83" s="26"/>
    </row>
    <row r="84" ht="30.0" customHeight="1">
      <c r="A84" s="5" t="s">
        <v>7174</v>
      </c>
      <c r="B84" s="5" t="s">
        <v>7174</v>
      </c>
      <c r="C84" s="5" t="s">
        <v>7175</v>
      </c>
      <c r="D84" s="5"/>
      <c r="E84" s="16">
        <v>85642.0</v>
      </c>
      <c r="F84" s="16">
        <v>86247.0</v>
      </c>
      <c r="G84" s="5" t="s">
        <v>35</v>
      </c>
      <c r="H84" s="5" t="s">
        <v>7176</v>
      </c>
      <c r="I84" s="5" t="s">
        <v>7177</v>
      </c>
      <c r="J84" s="15" t="str">
        <f t="shared" si="17"/>
        <v>Chain et al. 2005. Infect Immun. 73:8353-61</v>
      </c>
      <c r="K84" s="11" t="str">
        <f t="shared" si="18"/>
        <v>Brucella abortus 2308; accesion number NC_007624</v>
      </c>
      <c r="L84" s="3"/>
      <c r="M84" s="3"/>
      <c r="N84" s="3"/>
      <c r="O84" s="3"/>
      <c r="P84" s="3"/>
      <c r="Q84" s="3"/>
      <c r="R84" s="3"/>
      <c r="S84" s="3"/>
      <c r="T84" s="3"/>
      <c r="U84" s="3"/>
      <c r="V84" s="3"/>
      <c r="W84" s="3"/>
      <c r="X84" s="3"/>
      <c r="Y84" s="3"/>
      <c r="Z84" s="3"/>
    </row>
    <row r="85" ht="30.0" customHeight="1">
      <c r="A85" s="5" t="s">
        <v>7178</v>
      </c>
      <c r="B85" s="5" t="s">
        <v>7178</v>
      </c>
      <c r="C85" s="5" t="s">
        <v>7179</v>
      </c>
      <c r="D85" s="5"/>
      <c r="E85" s="16">
        <v>86439.0</v>
      </c>
      <c r="F85" s="16">
        <v>87050.0</v>
      </c>
      <c r="G85" s="5" t="s">
        <v>35</v>
      </c>
      <c r="H85" s="5" t="s">
        <v>7180</v>
      </c>
      <c r="I85" s="5"/>
      <c r="J85" s="15" t="str">
        <f t="shared" si="17"/>
        <v>Chain et al. 2005. Infect Immun. 73:8353-61</v>
      </c>
      <c r="K85" s="11" t="str">
        <f t="shared" si="18"/>
        <v>Brucella abortus 2308; accesion number NC_007624</v>
      </c>
      <c r="L85" s="3"/>
      <c r="M85" s="3"/>
      <c r="N85" s="3"/>
      <c r="O85" s="3"/>
      <c r="P85" s="3"/>
      <c r="Q85" s="3"/>
      <c r="R85" s="3"/>
      <c r="S85" s="3"/>
      <c r="T85" s="3"/>
      <c r="U85" s="3"/>
      <c r="V85" s="3"/>
      <c r="W85" s="3"/>
      <c r="X85" s="3"/>
      <c r="Y85" s="3"/>
      <c r="Z85" s="3"/>
    </row>
    <row r="86" ht="30.0" customHeight="1">
      <c r="A86" s="5" t="s">
        <v>7181</v>
      </c>
      <c r="B86" s="5" t="s">
        <v>7181</v>
      </c>
      <c r="C86" s="5" t="s">
        <v>7182</v>
      </c>
      <c r="D86" s="5"/>
      <c r="E86" s="16">
        <v>87148.0</v>
      </c>
      <c r="F86" s="16">
        <v>88098.0</v>
      </c>
      <c r="G86" s="5"/>
      <c r="H86" s="5" t="s">
        <v>7183</v>
      </c>
      <c r="I86" s="5"/>
      <c r="J86" s="15" t="str">
        <f t="shared" si="17"/>
        <v>Chain et al. 2005. Infect Immun. 73:8353-61</v>
      </c>
      <c r="K86" s="11" t="str">
        <f t="shared" si="18"/>
        <v>Brucella abortus 2308; accesion number NC_007624</v>
      </c>
      <c r="L86" s="3"/>
      <c r="M86" s="3"/>
      <c r="N86" s="3"/>
      <c r="O86" s="3"/>
      <c r="P86" s="3"/>
      <c r="Q86" s="3"/>
      <c r="R86" s="3"/>
      <c r="S86" s="3"/>
      <c r="T86" s="3"/>
      <c r="U86" s="3"/>
      <c r="V86" s="3"/>
      <c r="W86" s="3"/>
      <c r="X86" s="3"/>
      <c r="Y86" s="3"/>
      <c r="Z86" s="3"/>
    </row>
    <row r="87" ht="30.0" customHeight="1">
      <c r="A87" s="5" t="s">
        <v>7184</v>
      </c>
      <c r="B87" s="5" t="s">
        <v>7184</v>
      </c>
      <c r="C87" s="5" t="s">
        <v>7185</v>
      </c>
      <c r="D87" s="5"/>
      <c r="E87" s="16">
        <v>88133.0</v>
      </c>
      <c r="F87" s="16">
        <v>88339.0</v>
      </c>
      <c r="G87" s="5"/>
      <c r="H87" s="5" t="s">
        <v>52</v>
      </c>
      <c r="I87" s="5"/>
      <c r="J87" s="15" t="str">
        <f t="shared" si="17"/>
        <v>Chain et al. 2005. Infect Immun. 73:8353-61</v>
      </c>
      <c r="K87" s="11" t="str">
        <f t="shared" si="18"/>
        <v>Brucella abortus 2308; accesion number NC_007624</v>
      </c>
      <c r="L87" s="26"/>
      <c r="M87" s="3"/>
      <c r="N87" s="3"/>
      <c r="O87" s="3"/>
      <c r="P87" s="3"/>
      <c r="Q87" s="3"/>
      <c r="R87" s="3"/>
      <c r="S87" s="3"/>
      <c r="T87" s="3"/>
      <c r="U87" s="3"/>
      <c r="V87" s="3"/>
      <c r="W87" s="3"/>
      <c r="X87" s="3"/>
      <c r="Y87" s="3"/>
      <c r="Z87" s="3"/>
    </row>
    <row r="88" ht="30.0" customHeight="1">
      <c r="A88" s="5" t="s">
        <v>7186</v>
      </c>
      <c r="B88" s="5" t="s">
        <v>7187</v>
      </c>
      <c r="C88" s="5" t="s">
        <v>7188</v>
      </c>
      <c r="D88" s="5"/>
      <c r="E88" s="16">
        <v>88379.0</v>
      </c>
      <c r="F88" s="16">
        <v>89134.0</v>
      </c>
      <c r="G88" s="5"/>
      <c r="H88" s="5" t="s">
        <v>7189</v>
      </c>
      <c r="I88" s="5"/>
      <c r="J88" s="15" t="str">
        <f t="shared" si="17"/>
        <v>Chain et al. 2005. Infect Immun. 73:8353-61</v>
      </c>
      <c r="K88" s="11" t="str">
        <f t="shared" si="18"/>
        <v>Brucella abortus 2308; accesion number NC_007624</v>
      </c>
      <c r="L88" s="3"/>
      <c r="M88" s="3"/>
      <c r="N88" s="3"/>
      <c r="O88" s="3"/>
      <c r="P88" s="3"/>
      <c r="Q88" s="3"/>
      <c r="R88" s="3"/>
      <c r="S88" s="3"/>
      <c r="T88" s="3"/>
      <c r="U88" s="3"/>
      <c r="V88" s="3"/>
      <c r="W88" s="3"/>
      <c r="X88" s="3"/>
      <c r="Y88" s="3"/>
      <c r="Z88" s="3"/>
    </row>
    <row r="89" ht="30.0" customHeight="1">
      <c r="A89" s="5" t="s">
        <v>7190</v>
      </c>
      <c r="B89" s="5" t="s">
        <v>7191</v>
      </c>
      <c r="C89" s="5" t="s">
        <v>7192</v>
      </c>
      <c r="D89" s="5"/>
      <c r="E89" s="16">
        <v>89145.0</v>
      </c>
      <c r="F89" s="16">
        <v>89831.0</v>
      </c>
      <c r="G89" s="5"/>
      <c r="H89" s="5" t="s">
        <v>7193</v>
      </c>
      <c r="I89" s="5" t="s">
        <v>7194</v>
      </c>
      <c r="J89" s="15" t="str">
        <f t="shared" si="17"/>
        <v>Chain et al. 2005. Infect Immun. 73:8353-61</v>
      </c>
      <c r="K89" s="11" t="str">
        <f t="shared" si="18"/>
        <v>Brucella abortus 2308; accesion number NC_007624</v>
      </c>
      <c r="L89" s="3"/>
      <c r="M89" s="3"/>
      <c r="N89" s="3"/>
      <c r="O89" s="3"/>
      <c r="P89" s="3"/>
      <c r="Q89" s="3"/>
      <c r="R89" s="3"/>
      <c r="S89" s="3"/>
      <c r="T89" s="3"/>
      <c r="U89" s="3"/>
      <c r="V89" s="3"/>
      <c r="W89" s="3"/>
      <c r="X89" s="3"/>
      <c r="Y89" s="3"/>
      <c r="Z89" s="3"/>
    </row>
    <row r="90" ht="30.0" customHeight="1">
      <c r="A90" s="5" t="s">
        <v>7195</v>
      </c>
      <c r="B90" s="5" t="s">
        <v>7196</v>
      </c>
      <c r="C90" s="5" t="s">
        <v>7197</v>
      </c>
      <c r="D90" s="5"/>
      <c r="E90" s="16">
        <v>89828.0</v>
      </c>
      <c r="F90" s="16">
        <v>90907.0</v>
      </c>
      <c r="G90" s="5"/>
      <c r="H90" s="5" t="s">
        <v>7198</v>
      </c>
      <c r="I90" s="5"/>
      <c r="J90" s="15" t="str">
        <f t="shared" si="17"/>
        <v>Chain et al. 2005. Infect Immun. 73:8353-61</v>
      </c>
      <c r="K90" s="11" t="str">
        <f t="shared" si="18"/>
        <v>Brucella abortus 2308; accesion number NC_007624</v>
      </c>
      <c r="L90" s="3"/>
      <c r="M90" s="3"/>
      <c r="N90" s="3"/>
      <c r="O90" s="3"/>
      <c r="P90" s="3"/>
      <c r="Q90" s="3"/>
      <c r="R90" s="3"/>
      <c r="S90" s="3"/>
      <c r="T90" s="3"/>
      <c r="U90" s="3"/>
      <c r="V90" s="3"/>
      <c r="W90" s="3"/>
      <c r="X90" s="3"/>
      <c r="Y90" s="3"/>
      <c r="Z90" s="3"/>
    </row>
    <row r="91" ht="30.0" customHeight="1">
      <c r="A91" s="5" t="s">
        <v>7199</v>
      </c>
      <c r="B91" s="5" t="s">
        <v>7199</v>
      </c>
      <c r="C91" s="5" t="s">
        <v>7200</v>
      </c>
      <c r="D91" s="5"/>
      <c r="E91" s="16">
        <v>90977.0</v>
      </c>
      <c r="F91" s="16">
        <v>91654.0</v>
      </c>
      <c r="G91" s="5"/>
      <c r="H91" s="5" t="s">
        <v>1595</v>
      </c>
      <c r="I91" s="5"/>
      <c r="J91" s="15" t="str">
        <f t="shared" si="17"/>
        <v>Chain et al. 2005. Infect Immun. 73:8353-61</v>
      </c>
      <c r="K91" s="11" t="str">
        <f t="shared" si="18"/>
        <v>Brucella abortus 2308; accesion number NC_007624</v>
      </c>
      <c r="L91" s="3"/>
      <c r="M91" s="3"/>
      <c r="N91" s="3"/>
      <c r="O91" s="3"/>
      <c r="P91" s="3"/>
      <c r="Q91" s="3"/>
      <c r="R91" s="3"/>
      <c r="S91" s="3"/>
      <c r="T91" s="3"/>
      <c r="U91" s="3"/>
      <c r="V91" s="3"/>
      <c r="W91" s="3"/>
      <c r="X91" s="3"/>
      <c r="Y91" s="3"/>
      <c r="Z91" s="3"/>
    </row>
    <row r="92" ht="30.0" customHeight="1">
      <c r="A92" s="5" t="s">
        <v>7201</v>
      </c>
      <c r="B92" s="5" t="s">
        <v>7201</v>
      </c>
      <c r="C92" s="5" t="s">
        <v>7202</v>
      </c>
      <c r="D92" s="5"/>
      <c r="E92" s="16">
        <v>91641.0</v>
      </c>
      <c r="F92" s="16">
        <v>91850.0</v>
      </c>
      <c r="G92" s="5"/>
      <c r="H92" s="5" t="s">
        <v>52</v>
      </c>
      <c r="I92" s="5"/>
      <c r="J92" s="15" t="str">
        <f t="shared" si="17"/>
        <v>Chain et al. 2005. Infect Immun. 73:8353-61</v>
      </c>
      <c r="K92" s="11" t="str">
        <f t="shared" si="18"/>
        <v>Brucella abortus 2308; accesion number NC_007624</v>
      </c>
      <c r="L92" s="26"/>
      <c r="M92" s="3"/>
      <c r="N92" s="3"/>
      <c r="O92" s="3"/>
      <c r="P92" s="3"/>
      <c r="Q92" s="3"/>
      <c r="R92" s="3"/>
      <c r="S92" s="3"/>
      <c r="T92" s="3"/>
      <c r="U92" s="3"/>
      <c r="V92" s="3"/>
      <c r="W92" s="3"/>
      <c r="X92" s="3"/>
      <c r="Y92" s="3"/>
      <c r="Z92" s="3"/>
    </row>
    <row r="93" ht="30.0" customHeight="1">
      <c r="A93" s="5" t="s">
        <v>7203</v>
      </c>
      <c r="B93" s="5" t="s">
        <v>7203</v>
      </c>
      <c r="C93" s="5" t="s">
        <v>7204</v>
      </c>
      <c r="D93" s="5"/>
      <c r="E93" s="16">
        <v>91902.0</v>
      </c>
      <c r="F93" s="16">
        <v>92177.0</v>
      </c>
      <c r="G93" s="5" t="s">
        <v>35</v>
      </c>
      <c r="H93" s="5" t="s">
        <v>52</v>
      </c>
      <c r="I93" s="5"/>
      <c r="J93" s="15" t="str">
        <f t="shared" si="17"/>
        <v>Chain et al. 2005. Infect Immun. 73:8353-61</v>
      </c>
      <c r="K93" s="11" t="str">
        <f t="shared" si="18"/>
        <v>Brucella abortus 2308; accesion number NC_007624</v>
      </c>
      <c r="L93" s="26"/>
      <c r="M93" s="3"/>
      <c r="N93" s="3"/>
      <c r="O93" s="3"/>
      <c r="P93" s="3"/>
      <c r="Q93" s="3"/>
      <c r="R93" s="3"/>
      <c r="S93" s="3"/>
      <c r="T93" s="3"/>
      <c r="U93" s="3"/>
      <c r="V93" s="3"/>
      <c r="W93" s="3"/>
      <c r="X93" s="3"/>
      <c r="Y93" s="3"/>
      <c r="Z93" s="3"/>
    </row>
    <row r="94" ht="30.0" customHeight="1">
      <c r="A94" s="5" t="s">
        <v>7205</v>
      </c>
      <c r="B94" s="5" t="s">
        <v>7205</v>
      </c>
      <c r="C94" s="5" t="s">
        <v>7206</v>
      </c>
      <c r="D94" s="5"/>
      <c r="E94" s="16">
        <v>92147.0</v>
      </c>
      <c r="F94" s="16">
        <v>92650.0</v>
      </c>
      <c r="G94" s="5" t="s">
        <v>35</v>
      </c>
      <c r="H94" s="5" t="s">
        <v>52</v>
      </c>
      <c r="I94" s="5" t="s">
        <v>7207</v>
      </c>
      <c r="J94" s="15" t="str">
        <f t="shared" si="17"/>
        <v>Chain et al. 2005. Infect Immun. 73:8353-61</v>
      </c>
      <c r="K94" s="11" t="str">
        <f t="shared" si="18"/>
        <v>Brucella abortus 2308; accesion number NC_007624</v>
      </c>
      <c r="L94" s="26"/>
      <c r="M94" s="3"/>
      <c r="N94" s="3"/>
      <c r="O94" s="3"/>
      <c r="P94" s="3"/>
      <c r="Q94" s="3"/>
      <c r="R94" s="3"/>
      <c r="S94" s="3"/>
      <c r="T94" s="3"/>
      <c r="U94" s="3"/>
      <c r="V94" s="3"/>
      <c r="W94" s="3"/>
      <c r="X94" s="3"/>
      <c r="Y94" s="3"/>
      <c r="Z94" s="3"/>
    </row>
    <row r="95" ht="30.0" customHeight="1">
      <c r="A95" s="5" t="s">
        <v>7208</v>
      </c>
      <c r="B95" s="5" t="s">
        <v>7208</v>
      </c>
      <c r="C95" s="5" t="s">
        <v>7209</v>
      </c>
      <c r="D95" s="5"/>
      <c r="E95" s="16">
        <v>92792.0</v>
      </c>
      <c r="F95" s="16">
        <v>93895.0</v>
      </c>
      <c r="G95" s="5" t="s">
        <v>35</v>
      </c>
      <c r="H95" s="5" t="s">
        <v>4954</v>
      </c>
      <c r="I95" s="5"/>
      <c r="J95" s="15" t="str">
        <f t="shared" si="17"/>
        <v>Chain et al. 2005. Infect Immun. 73:8353-61</v>
      </c>
      <c r="K95" s="11" t="str">
        <f t="shared" si="18"/>
        <v>Brucella abortus 2308; accesion number NC_007624</v>
      </c>
      <c r="L95" s="3"/>
      <c r="M95" s="26"/>
      <c r="N95" s="26"/>
      <c r="O95" s="26"/>
      <c r="P95" s="26"/>
      <c r="Q95" s="26"/>
      <c r="R95" s="26"/>
      <c r="S95" s="26"/>
      <c r="T95" s="26"/>
      <c r="U95" s="26"/>
      <c r="V95" s="26"/>
      <c r="W95" s="26"/>
      <c r="X95" s="26"/>
      <c r="Y95" s="26"/>
      <c r="Z95" s="26"/>
    </row>
    <row r="96" ht="30.0" customHeight="1">
      <c r="A96" s="5" t="s">
        <v>7210</v>
      </c>
      <c r="B96" s="5" t="s">
        <v>7210</v>
      </c>
      <c r="C96" s="5" t="s">
        <v>7211</v>
      </c>
      <c r="D96" s="5"/>
      <c r="E96" s="16">
        <v>93895.0</v>
      </c>
      <c r="F96" s="16">
        <v>94599.0</v>
      </c>
      <c r="G96" s="5" t="s">
        <v>35</v>
      </c>
      <c r="H96" s="5" t="s">
        <v>7212</v>
      </c>
      <c r="I96" s="5"/>
      <c r="J96" s="15" t="str">
        <f t="shared" si="17"/>
        <v>Chain et al. 2005. Infect Immun. 73:8353-61</v>
      </c>
      <c r="K96" s="11" t="str">
        <f t="shared" si="18"/>
        <v>Brucella abortus 2308; accesion number NC_007624</v>
      </c>
      <c r="L96" s="3"/>
      <c r="M96" s="3"/>
      <c r="N96" s="3"/>
      <c r="O96" s="3"/>
      <c r="P96" s="3"/>
      <c r="Q96" s="3"/>
      <c r="R96" s="3"/>
      <c r="S96" s="3"/>
      <c r="T96" s="3"/>
      <c r="U96" s="3"/>
      <c r="V96" s="3"/>
      <c r="W96" s="3"/>
      <c r="X96" s="3"/>
      <c r="Y96" s="3"/>
      <c r="Z96" s="3"/>
    </row>
    <row r="97" ht="30.0" customHeight="1">
      <c r="A97" s="5" t="s">
        <v>7213</v>
      </c>
      <c r="B97" s="5" t="s">
        <v>7213</v>
      </c>
      <c r="C97" s="5" t="s">
        <v>7214</v>
      </c>
      <c r="D97" s="5"/>
      <c r="E97" s="16">
        <v>94639.0</v>
      </c>
      <c r="F97" s="16">
        <v>95532.0</v>
      </c>
      <c r="G97" s="5" t="s">
        <v>35</v>
      </c>
      <c r="H97" s="5" t="s">
        <v>108</v>
      </c>
      <c r="I97" s="5"/>
      <c r="J97" s="11" t="str">
        <f>HYPERLINK("http://www.ncbi.nlm.nih.gov/pubmed/16113274","Haine et al; Infect Immun. 2005 Sep;73(9):5578-86.")</f>
        <v>Haine et al; Infect Immun. 2005 Sep;73(9):5578-86.</v>
      </c>
      <c r="K97" s="3"/>
      <c r="L97" s="3"/>
      <c r="M97" s="3"/>
      <c r="N97" s="3"/>
      <c r="O97" s="3"/>
      <c r="P97" s="3"/>
      <c r="Q97" s="3"/>
      <c r="R97" s="3"/>
      <c r="S97" s="3"/>
      <c r="T97" s="3"/>
      <c r="U97" s="3"/>
      <c r="V97" s="3"/>
      <c r="W97" s="3"/>
      <c r="X97" s="3"/>
      <c r="Y97" s="3"/>
      <c r="Z97" s="3"/>
    </row>
    <row r="98" ht="30.0" customHeight="1">
      <c r="A98" s="5" t="s">
        <v>7215</v>
      </c>
      <c r="B98" s="5" t="s">
        <v>7215</v>
      </c>
      <c r="C98" s="5" t="s">
        <v>7216</v>
      </c>
      <c r="D98" s="5"/>
      <c r="E98" s="16">
        <v>95536.0</v>
      </c>
      <c r="F98" s="16">
        <v>96741.0</v>
      </c>
      <c r="G98" s="5" t="s">
        <v>35</v>
      </c>
      <c r="H98" s="5" t="s">
        <v>1854</v>
      </c>
      <c r="I98" s="5" t="s">
        <v>1855</v>
      </c>
      <c r="J98" s="15" t="str">
        <f t="shared" ref="J98:J102" si="19">HYPERLINK("http://www.ncbi.nlm.nih.gov/pubmed/?term=16299333","Chain et al. 2005. Infect Immun. 73:8353-61")</f>
        <v>Chain et al. 2005. Infect Immun. 73:8353-61</v>
      </c>
      <c r="K98" s="11" t="str">
        <f t="shared" ref="K98:K102" si="20">HYPERLINK("http://www.ncbi.nlm.nih.gov/nuccore/NC_007624","Brucella abortus 2308; accesion number NC_007624")</f>
        <v>Brucella abortus 2308; accesion number NC_007624</v>
      </c>
      <c r="L98" s="3"/>
      <c r="M98" s="3"/>
      <c r="N98" s="3"/>
      <c r="O98" s="3"/>
      <c r="P98" s="3"/>
      <c r="Q98" s="3"/>
      <c r="R98" s="3"/>
      <c r="S98" s="3"/>
      <c r="T98" s="3"/>
      <c r="U98" s="3"/>
      <c r="V98" s="3"/>
      <c r="W98" s="3"/>
      <c r="X98" s="3"/>
      <c r="Y98" s="3"/>
      <c r="Z98" s="3"/>
    </row>
    <row r="99" ht="30.0" customHeight="1">
      <c r="A99" s="5" t="s">
        <v>7217</v>
      </c>
      <c r="B99" s="5" t="s">
        <v>7217</v>
      </c>
      <c r="C99" s="5" t="s">
        <v>7218</v>
      </c>
      <c r="D99" s="5"/>
      <c r="E99" s="16">
        <v>97326.0</v>
      </c>
      <c r="F99" s="16">
        <v>98459.0</v>
      </c>
      <c r="G99" s="5"/>
      <c r="H99" s="5" t="s">
        <v>7219</v>
      </c>
      <c r="I99" s="5"/>
      <c r="J99" s="15" t="str">
        <f t="shared" si="19"/>
        <v>Chain et al. 2005. Infect Immun. 73:8353-61</v>
      </c>
      <c r="K99" s="11" t="str">
        <f t="shared" si="20"/>
        <v>Brucella abortus 2308; accesion number NC_007624</v>
      </c>
      <c r="L99" s="3"/>
      <c r="M99" s="3"/>
      <c r="N99" s="3"/>
      <c r="O99" s="3"/>
      <c r="P99" s="3"/>
      <c r="Q99" s="3"/>
      <c r="R99" s="3"/>
      <c r="S99" s="3"/>
      <c r="T99" s="3"/>
      <c r="U99" s="3"/>
      <c r="V99" s="3"/>
      <c r="W99" s="3"/>
      <c r="X99" s="3"/>
      <c r="Y99" s="3"/>
      <c r="Z99" s="3"/>
    </row>
    <row r="100" ht="30.0" customHeight="1">
      <c r="A100" s="5" t="s">
        <v>7220</v>
      </c>
      <c r="B100" s="5" t="s">
        <v>7220</v>
      </c>
      <c r="C100" s="5" t="s">
        <v>7221</v>
      </c>
      <c r="D100" s="5"/>
      <c r="E100" s="16">
        <v>98535.0</v>
      </c>
      <c r="F100" s="16">
        <v>100253.0</v>
      </c>
      <c r="G100" s="5" t="s">
        <v>35</v>
      </c>
      <c r="H100" s="5" t="s">
        <v>7222</v>
      </c>
      <c r="I100" s="5" t="s">
        <v>7223</v>
      </c>
      <c r="J100" s="15" t="str">
        <f t="shared" si="19"/>
        <v>Chain et al. 2005. Infect Immun. 73:8353-61</v>
      </c>
      <c r="K100" s="11" t="str">
        <f t="shared" si="20"/>
        <v>Brucella abortus 2308; accesion number NC_007624</v>
      </c>
      <c r="L100" s="3"/>
      <c r="M100" s="26"/>
      <c r="N100" s="26"/>
      <c r="O100" s="26"/>
      <c r="P100" s="26"/>
      <c r="Q100" s="26"/>
      <c r="R100" s="26"/>
      <c r="S100" s="26"/>
      <c r="T100" s="26"/>
      <c r="U100" s="26"/>
      <c r="V100" s="26"/>
      <c r="W100" s="26"/>
      <c r="X100" s="26"/>
      <c r="Y100" s="26"/>
      <c r="Z100" s="26"/>
    </row>
    <row r="101" ht="30.0" customHeight="1">
      <c r="A101" s="5" t="s">
        <v>7224</v>
      </c>
      <c r="B101" s="5" t="s">
        <v>7224</v>
      </c>
      <c r="C101" s="5" t="s">
        <v>7225</v>
      </c>
      <c r="D101" s="5"/>
      <c r="E101" s="16">
        <v>100270.0</v>
      </c>
      <c r="F101" s="16">
        <v>100407.0</v>
      </c>
      <c r="G101" s="5" t="s">
        <v>35</v>
      </c>
      <c r="H101" s="5" t="s">
        <v>52</v>
      </c>
      <c r="I101" s="5"/>
      <c r="J101" s="15" t="str">
        <f t="shared" si="19"/>
        <v>Chain et al. 2005. Infect Immun. 73:8353-61</v>
      </c>
      <c r="K101" s="11" t="str">
        <f t="shared" si="20"/>
        <v>Brucella abortus 2308; accesion number NC_007624</v>
      </c>
      <c r="L101" s="26"/>
      <c r="M101" s="26"/>
      <c r="N101" s="26"/>
      <c r="O101" s="26"/>
      <c r="P101" s="26"/>
      <c r="Q101" s="26"/>
      <c r="R101" s="26"/>
      <c r="S101" s="26"/>
      <c r="T101" s="26"/>
      <c r="U101" s="26"/>
      <c r="V101" s="26"/>
      <c r="W101" s="26"/>
      <c r="X101" s="26"/>
      <c r="Y101" s="26"/>
      <c r="Z101" s="26"/>
    </row>
    <row r="102" ht="30.0" customHeight="1">
      <c r="A102" s="5" t="s">
        <v>7226</v>
      </c>
      <c r="B102" s="5" t="s">
        <v>7226</v>
      </c>
      <c r="C102" s="5" t="s">
        <v>7227</v>
      </c>
      <c r="D102" s="5"/>
      <c r="E102" s="16">
        <v>100379.0</v>
      </c>
      <c r="F102" s="16">
        <v>101281.0</v>
      </c>
      <c r="G102" s="5" t="s">
        <v>35</v>
      </c>
      <c r="H102" s="5" t="s">
        <v>52</v>
      </c>
      <c r="I102" s="5"/>
      <c r="J102" s="15" t="str">
        <f t="shared" si="19"/>
        <v>Chain et al. 2005. Infect Immun. 73:8353-61</v>
      </c>
      <c r="K102" s="11" t="str">
        <f t="shared" si="20"/>
        <v>Brucella abortus 2308; accesion number NC_007624</v>
      </c>
      <c r="L102" s="26"/>
      <c r="M102" s="26"/>
      <c r="N102" s="26"/>
      <c r="O102" s="26"/>
      <c r="P102" s="26"/>
      <c r="Q102" s="26"/>
      <c r="R102" s="26"/>
      <c r="S102" s="26"/>
      <c r="T102" s="26"/>
      <c r="U102" s="26"/>
      <c r="V102" s="26"/>
      <c r="W102" s="26"/>
      <c r="X102" s="26"/>
      <c r="Y102" s="26"/>
      <c r="Z102" s="26"/>
    </row>
    <row r="103" ht="30.0" customHeight="1">
      <c r="A103" s="5" t="s">
        <v>7228</v>
      </c>
      <c r="B103" s="5" t="s">
        <v>7228</v>
      </c>
      <c r="C103" s="5" t="s">
        <v>7229</v>
      </c>
      <c r="D103" s="5" t="s">
        <v>59</v>
      </c>
      <c r="E103" s="16">
        <v>101239.0</v>
      </c>
      <c r="F103" s="16">
        <v>101999.0</v>
      </c>
      <c r="G103" s="5" t="s">
        <v>35</v>
      </c>
      <c r="H103" s="5"/>
      <c r="I103" s="5" t="s">
        <v>7230</v>
      </c>
      <c r="J103" s="11" t="str">
        <f>HYPERLINK("http://www.ncbi.nlm.nih.gov/nuccore/NC_017250","Brucella suis 1330 genome; accesion number NC017250")</f>
        <v>Brucella suis 1330 genome; accesion number NC017250</v>
      </c>
      <c r="K103" s="11" t="str">
        <f>HYPERLINK("http://www.ncbi.nlm.nih.gov/pubmed/12271122","Paulsen et al. 2002. Proc Natl Acad Sci U S A. 99(20):13148-53")</f>
        <v>Paulsen et al. 2002. Proc Natl Acad Sci U S A. 99(20):13148-53</v>
      </c>
      <c r="L103" s="26"/>
      <c r="M103" s="3"/>
      <c r="N103" s="3"/>
      <c r="O103" s="3"/>
      <c r="P103" s="3"/>
      <c r="Q103" s="3"/>
      <c r="R103" s="3"/>
      <c r="S103" s="3"/>
      <c r="T103" s="3"/>
      <c r="U103" s="3"/>
      <c r="V103" s="3"/>
      <c r="W103" s="3"/>
      <c r="X103" s="3"/>
      <c r="Y103" s="3"/>
      <c r="Z103" s="3"/>
    </row>
    <row r="104" ht="30.0" customHeight="1">
      <c r="A104" s="5" t="s">
        <v>7231</v>
      </c>
      <c r="B104" s="5" t="s">
        <v>7231</v>
      </c>
      <c r="C104" s="5" t="s">
        <v>7232</v>
      </c>
      <c r="D104" s="5"/>
      <c r="E104" s="16">
        <v>102000.0</v>
      </c>
      <c r="F104" s="16">
        <v>103166.0</v>
      </c>
      <c r="G104" s="5" t="s">
        <v>35</v>
      </c>
      <c r="H104" s="5" t="s">
        <v>1300</v>
      </c>
      <c r="I104" s="5"/>
      <c r="J104" s="15" t="str">
        <f t="shared" ref="J104:J113" si="21">HYPERLINK("http://www.ncbi.nlm.nih.gov/pubmed/?term=16299333","Chain et al. 2005. Infect Immun. 73:8353-61")</f>
        <v>Chain et al. 2005. Infect Immun. 73:8353-61</v>
      </c>
      <c r="K104" s="11" t="str">
        <f t="shared" ref="K104:K113" si="22">HYPERLINK("http://www.ncbi.nlm.nih.gov/nuccore/NC_007624","Brucella abortus 2308; accesion number NC_007624")</f>
        <v>Brucella abortus 2308; accesion number NC_007624</v>
      </c>
      <c r="L104" s="3"/>
      <c r="M104" s="3"/>
      <c r="N104" s="3"/>
      <c r="O104" s="3"/>
      <c r="P104" s="3"/>
      <c r="Q104" s="3"/>
      <c r="R104" s="3"/>
      <c r="S104" s="3"/>
      <c r="T104" s="3"/>
      <c r="U104" s="3"/>
      <c r="V104" s="3"/>
      <c r="W104" s="3"/>
      <c r="X104" s="3"/>
      <c r="Y104" s="3"/>
      <c r="Z104" s="3"/>
    </row>
    <row r="105" ht="30.0" customHeight="1">
      <c r="A105" s="5" t="s">
        <v>7233</v>
      </c>
      <c r="B105" s="5" t="s">
        <v>7233</v>
      </c>
      <c r="C105" s="5" t="s">
        <v>7234</v>
      </c>
      <c r="D105" s="5"/>
      <c r="E105" s="16">
        <v>103326.0</v>
      </c>
      <c r="F105" s="16">
        <v>104318.0</v>
      </c>
      <c r="G105" s="5"/>
      <c r="H105" s="5" t="s">
        <v>382</v>
      </c>
      <c r="I105" s="5"/>
      <c r="J105" s="15" t="str">
        <f t="shared" si="21"/>
        <v>Chain et al. 2005. Infect Immun. 73:8353-61</v>
      </c>
      <c r="K105" s="11" t="str">
        <f t="shared" si="22"/>
        <v>Brucella abortus 2308; accesion number NC_007624</v>
      </c>
      <c r="L105" s="3"/>
      <c r="M105" s="3"/>
      <c r="N105" s="3"/>
      <c r="O105" s="3"/>
      <c r="P105" s="3"/>
      <c r="Q105" s="3"/>
      <c r="R105" s="3"/>
      <c r="S105" s="3"/>
      <c r="T105" s="3"/>
      <c r="U105" s="3"/>
      <c r="V105" s="3"/>
      <c r="W105" s="3"/>
      <c r="X105" s="3"/>
      <c r="Y105" s="3"/>
      <c r="Z105" s="3"/>
    </row>
    <row r="106" ht="30.0" customHeight="1">
      <c r="A106" s="5" t="s">
        <v>7235</v>
      </c>
      <c r="B106" s="5" t="s">
        <v>7235</v>
      </c>
      <c r="C106" s="5" t="s">
        <v>7236</v>
      </c>
      <c r="D106" s="5"/>
      <c r="E106" s="16">
        <v>104287.0</v>
      </c>
      <c r="F106" s="16">
        <v>105612.0</v>
      </c>
      <c r="G106" s="5"/>
      <c r="H106" s="5" t="s">
        <v>7237</v>
      </c>
      <c r="I106" s="5"/>
      <c r="J106" s="15" t="str">
        <f t="shared" si="21"/>
        <v>Chain et al. 2005. Infect Immun. 73:8353-61</v>
      </c>
      <c r="K106" s="11" t="str">
        <f t="shared" si="22"/>
        <v>Brucella abortus 2308; accesion number NC_007624</v>
      </c>
      <c r="L106" s="3"/>
      <c r="M106" s="3"/>
      <c r="N106" s="3"/>
      <c r="O106" s="3"/>
      <c r="P106" s="3"/>
      <c r="Q106" s="3"/>
      <c r="R106" s="3"/>
      <c r="S106" s="3"/>
      <c r="T106" s="3"/>
      <c r="U106" s="3"/>
      <c r="V106" s="3"/>
      <c r="W106" s="3"/>
      <c r="X106" s="3"/>
      <c r="Y106" s="3"/>
      <c r="Z106" s="3"/>
    </row>
    <row r="107" ht="30.0" customHeight="1">
      <c r="A107" s="5" t="s">
        <v>7238</v>
      </c>
      <c r="B107" s="5" t="s">
        <v>7238</v>
      </c>
      <c r="C107" s="5" t="s">
        <v>7239</v>
      </c>
      <c r="D107" s="5"/>
      <c r="E107" s="16">
        <v>105626.0</v>
      </c>
      <c r="F107" s="16">
        <v>106762.0</v>
      </c>
      <c r="G107" s="5"/>
      <c r="H107" s="5" t="s">
        <v>774</v>
      </c>
      <c r="I107" s="5"/>
      <c r="J107" s="15" t="str">
        <f t="shared" si="21"/>
        <v>Chain et al. 2005. Infect Immun. 73:8353-61</v>
      </c>
      <c r="K107" s="11" t="str">
        <f t="shared" si="22"/>
        <v>Brucella abortus 2308; accesion number NC_007624</v>
      </c>
      <c r="L107" s="3"/>
      <c r="M107" s="3"/>
      <c r="N107" s="3"/>
      <c r="O107" s="3"/>
      <c r="P107" s="3"/>
      <c r="Q107" s="3"/>
      <c r="R107" s="3"/>
      <c r="S107" s="3"/>
      <c r="T107" s="3"/>
      <c r="U107" s="3"/>
      <c r="V107" s="3"/>
      <c r="W107" s="3"/>
      <c r="X107" s="3"/>
      <c r="Y107" s="3"/>
      <c r="Z107" s="3"/>
    </row>
    <row r="108" ht="30.0" customHeight="1">
      <c r="A108" s="5" t="s">
        <v>7240</v>
      </c>
      <c r="B108" s="5" t="s">
        <v>7240</v>
      </c>
      <c r="C108" s="5" t="s">
        <v>7241</v>
      </c>
      <c r="D108" s="5"/>
      <c r="E108" s="16">
        <v>106759.0</v>
      </c>
      <c r="F108" s="16">
        <v>107808.0</v>
      </c>
      <c r="G108" s="5" t="s">
        <v>35</v>
      </c>
      <c r="H108" s="5" t="s">
        <v>6951</v>
      </c>
      <c r="I108" s="5"/>
      <c r="J108" s="15" t="str">
        <f t="shared" si="21"/>
        <v>Chain et al. 2005. Infect Immun. 73:8353-61</v>
      </c>
      <c r="K108" s="11" t="str">
        <f t="shared" si="22"/>
        <v>Brucella abortus 2308; accesion number NC_007624</v>
      </c>
      <c r="L108" s="3"/>
      <c r="M108" s="3"/>
      <c r="N108" s="3"/>
      <c r="O108" s="3"/>
      <c r="P108" s="3"/>
      <c r="Q108" s="3"/>
      <c r="R108" s="3"/>
      <c r="S108" s="3"/>
      <c r="T108" s="3"/>
      <c r="U108" s="3"/>
      <c r="V108" s="3"/>
      <c r="W108" s="3"/>
      <c r="X108" s="3"/>
      <c r="Y108" s="3"/>
      <c r="Z108" s="3"/>
    </row>
    <row r="109" ht="30.0" customHeight="1">
      <c r="A109" s="5" t="s">
        <v>7242</v>
      </c>
      <c r="B109" s="5" t="s">
        <v>7243</v>
      </c>
      <c r="C109" s="5" t="s">
        <v>7244</v>
      </c>
      <c r="D109" s="5"/>
      <c r="E109" s="16">
        <v>108125.0</v>
      </c>
      <c r="F109" s="16">
        <v>109534.0</v>
      </c>
      <c r="G109" s="5"/>
      <c r="H109" s="5" t="s">
        <v>7245</v>
      </c>
      <c r="I109" s="5" t="s">
        <v>7246</v>
      </c>
      <c r="J109" s="15" t="str">
        <f t="shared" si="21"/>
        <v>Chain et al. 2005. Infect Immun. 73:8353-61</v>
      </c>
      <c r="K109" s="11" t="str">
        <f t="shared" si="22"/>
        <v>Brucella abortus 2308; accesion number NC_007624</v>
      </c>
      <c r="L109" s="3"/>
      <c r="M109" s="26"/>
      <c r="N109" s="26"/>
      <c r="O109" s="26"/>
      <c r="P109" s="26"/>
      <c r="Q109" s="26"/>
      <c r="R109" s="26"/>
      <c r="S109" s="26"/>
      <c r="T109" s="26"/>
      <c r="U109" s="26"/>
      <c r="V109" s="26"/>
      <c r="W109" s="26"/>
      <c r="X109" s="26"/>
      <c r="Y109" s="26"/>
      <c r="Z109" s="26"/>
    </row>
    <row r="110" ht="30.0" customHeight="1">
      <c r="A110" s="5" t="s">
        <v>7247</v>
      </c>
      <c r="B110" s="5" t="s">
        <v>7247</v>
      </c>
      <c r="C110" s="5" t="s">
        <v>7248</v>
      </c>
      <c r="D110" s="5"/>
      <c r="E110" s="16">
        <v>109630.0</v>
      </c>
      <c r="F110" s="16">
        <v>110691.0</v>
      </c>
      <c r="G110" s="5" t="s">
        <v>35</v>
      </c>
      <c r="H110" s="5" t="s">
        <v>7249</v>
      </c>
      <c r="I110" s="5"/>
      <c r="J110" s="15" t="str">
        <f t="shared" si="21"/>
        <v>Chain et al. 2005. Infect Immun. 73:8353-61</v>
      </c>
      <c r="K110" s="11" t="str">
        <f t="shared" si="22"/>
        <v>Brucella abortus 2308; accesion number NC_007624</v>
      </c>
      <c r="L110" s="3"/>
      <c r="M110" s="26"/>
      <c r="N110" s="26"/>
      <c r="O110" s="26"/>
      <c r="P110" s="26"/>
      <c r="Q110" s="26"/>
      <c r="R110" s="26"/>
      <c r="S110" s="26"/>
      <c r="T110" s="26"/>
      <c r="U110" s="26"/>
      <c r="V110" s="26"/>
      <c r="W110" s="26"/>
      <c r="X110" s="26"/>
      <c r="Y110" s="26"/>
      <c r="Z110" s="26"/>
    </row>
    <row r="111" ht="30.0" customHeight="1">
      <c r="A111" s="5" t="s">
        <v>7250</v>
      </c>
      <c r="B111" s="5" t="s">
        <v>7250</v>
      </c>
      <c r="C111" s="5" t="s">
        <v>7251</v>
      </c>
      <c r="D111" s="5"/>
      <c r="E111" s="16">
        <v>110697.0</v>
      </c>
      <c r="F111" s="16">
        <v>111515.0</v>
      </c>
      <c r="G111" s="5" t="s">
        <v>35</v>
      </c>
      <c r="H111" s="5" t="s">
        <v>7252</v>
      </c>
      <c r="I111" s="5"/>
      <c r="J111" s="15" t="str">
        <f t="shared" si="21"/>
        <v>Chain et al. 2005. Infect Immun. 73:8353-61</v>
      </c>
      <c r="K111" s="11" t="str">
        <f t="shared" si="22"/>
        <v>Brucella abortus 2308; accesion number NC_007624</v>
      </c>
      <c r="L111" s="3"/>
      <c r="M111" s="26"/>
      <c r="N111" s="26"/>
      <c r="O111" s="26"/>
      <c r="P111" s="26"/>
      <c r="Q111" s="26"/>
      <c r="R111" s="26"/>
      <c r="S111" s="26"/>
      <c r="T111" s="26"/>
      <c r="U111" s="26"/>
      <c r="V111" s="26"/>
      <c r="W111" s="26"/>
      <c r="X111" s="26"/>
      <c r="Y111" s="26"/>
      <c r="Z111" s="26"/>
    </row>
    <row r="112" ht="30.0" customHeight="1">
      <c r="A112" s="5" t="s">
        <v>7253</v>
      </c>
      <c r="B112" s="5" t="s">
        <v>7253</v>
      </c>
      <c r="C112" s="5" t="s">
        <v>7254</v>
      </c>
      <c r="D112" s="5"/>
      <c r="E112" s="16">
        <v>111512.0</v>
      </c>
      <c r="F112" s="16">
        <v>112405.0</v>
      </c>
      <c r="G112" s="5" t="s">
        <v>35</v>
      </c>
      <c r="H112" s="5" t="s">
        <v>947</v>
      </c>
      <c r="I112" s="5"/>
      <c r="J112" s="15" t="str">
        <f t="shared" si="21"/>
        <v>Chain et al. 2005. Infect Immun. 73:8353-61</v>
      </c>
      <c r="K112" s="11" t="str">
        <f t="shared" si="22"/>
        <v>Brucella abortus 2308; accesion number NC_007624</v>
      </c>
      <c r="L112" s="3"/>
      <c r="M112" s="3"/>
      <c r="N112" s="3"/>
      <c r="O112" s="3"/>
      <c r="P112" s="3"/>
      <c r="Q112" s="3"/>
      <c r="R112" s="3"/>
      <c r="S112" s="3"/>
      <c r="T112" s="3"/>
      <c r="U112" s="3"/>
      <c r="V112" s="3"/>
      <c r="W112" s="3"/>
      <c r="X112" s="3"/>
      <c r="Y112" s="3"/>
      <c r="Z112" s="3"/>
    </row>
    <row r="113" ht="30.0" customHeight="1">
      <c r="A113" s="5" t="s">
        <v>7255</v>
      </c>
      <c r="B113" s="5" t="s">
        <v>7255</v>
      </c>
      <c r="C113" s="5" t="s">
        <v>7256</v>
      </c>
      <c r="D113" s="5"/>
      <c r="E113" s="16">
        <v>112614.0</v>
      </c>
      <c r="F113" s="16">
        <v>113717.0</v>
      </c>
      <c r="G113" s="5" t="s">
        <v>35</v>
      </c>
      <c r="H113" s="5" t="s">
        <v>7257</v>
      </c>
      <c r="I113" s="5"/>
      <c r="J113" s="15" t="str">
        <f t="shared" si="21"/>
        <v>Chain et al. 2005. Infect Immun. 73:8353-61</v>
      </c>
      <c r="K113" s="11" t="str">
        <f t="shared" si="22"/>
        <v>Brucella abortus 2308; accesion number NC_007624</v>
      </c>
      <c r="L113" s="3"/>
      <c r="M113" s="3"/>
      <c r="N113" s="3"/>
      <c r="O113" s="3"/>
      <c r="P113" s="3"/>
      <c r="Q113" s="3"/>
      <c r="R113" s="3"/>
      <c r="S113" s="3"/>
      <c r="T113" s="3"/>
      <c r="U113" s="3"/>
      <c r="V113" s="3"/>
      <c r="W113" s="3"/>
      <c r="X113" s="3"/>
      <c r="Y113" s="3"/>
      <c r="Z113" s="3"/>
    </row>
    <row r="114" ht="30.0" customHeight="1">
      <c r="A114" s="5" t="s">
        <v>7258</v>
      </c>
      <c r="B114" s="5" t="s">
        <v>7258</v>
      </c>
      <c r="C114" s="5" t="s">
        <v>7259</v>
      </c>
      <c r="D114" s="5" t="s">
        <v>59</v>
      </c>
      <c r="E114" s="16">
        <v>114126.0</v>
      </c>
      <c r="F114" s="16">
        <v>115648.0</v>
      </c>
      <c r="G114" s="5" t="s">
        <v>35</v>
      </c>
      <c r="H114" s="5"/>
      <c r="I114" s="5" t="s">
        <v>7260</v>
      </c>
      <c r="J114" s="11" t="str">
        <f>HYPERLINK("http://www.ncbi.nlm.nih.gov/nuccore/NC_017250","Brucella suis 1330 genome; accesion number NC017250")</f>
        <v>Brucella suis 1330 genome; accesion number NC017250</v>
      </c>
      <c r="K114" s="11" t="str">
        <f>HYPERLINK("http://www.ncbi.nlm.nih.gov/nuccore/NC_006933","Brucella abortus 9-941 accession number NC_006933")</f>
        <v>Brucella abortus 9-941 accession number NC_006933</v>
      </c>
      <c r="L114" s="26"/>
      <c r="M114" s="3"/>
      <c r="N114" s="3"/>
      <c r="O114" s="3"/>
      <c r="P114" s="3"/>
      <c r="Q114" s="3"/>
      <c r="R114" s="3"/>
      <c r="S114" s="3"/>
      <c r="T114" s="3"/>
      <c r="U114" s="3"/>
      <c r="V114" s="3"/>
      <c r="W114" s="3"/>
      <c r="X114" s="3"/>
      <c r="Y114" s="3"/>
      <c r="Z114" s="3"/>
    </row>
    <row r="115" ht="30.0" customHeight="1">
      <c r="A115" s="5" t="s">
        <v>7261</v>
      </c>
      <c r="B115" s="5" t="s">
        <v>7261</v>
      </c>
      <c r="C115" s="5" t="s">
        <v>7262</v>
      </c>
      <c r="D115" s="5" t="s">
        <v>59</v>
      </c>
      <c r="E115" s="16">
        <v>115741.0</v>
      </c>
      <c r="F115" s="16">
        <v>116682.0</v>
      </c>
      <c r="G115" s="5" t="s">
        <v>35</v>
      </c>
      <c r="H115" s="5"/>
      <c r="I115" s="5" t="s">
        <v>7263</v>
      </c>
      <c r="J115" s="11" t="str">
        <f>HYPERLINK("http://www.ncbi.nlm.nih.gov/nuccore/NC_003318"," Brucella melitensis 16M genome; accesion number NC_003318")</f>
        <v> Brucella melitensis 16M genome; accesion number NC_003318</v>
      </c>
      <c r="K115" s="11" t="str">
        <f>HYPERLINK("http://www.ncbi.nlm.nih.gov/pubmed/11756688","DelVecchio et al. 2002. Proc Natl Acad Sci U S A. 99(1):443-8.")</f>
        <v>DelVecchio et al. 2002. Proc Natl Acad Sci U S A. 99(1):443-8.</v>
      </c>
      <c r="L115" s="26"/>
      <c r="M115" s="3"/>
      <c r="N115" s="3"/>
      <c r="O115" s="3"/>
      <c r="P115" s="3"/>
      <c r="Q115" s="3"/>
      <c r="R115" s="3"/>
      <c r="S115" s="3"/>
      <c r="T115" s="3"/>
      <c r="U115" s="3"/>
      <c r="V115" s="3"/>
      <c r="W115" s="3"/>
      <c r="X115" s="3"/>
      <c r="Y115" s="3"/>
      <c r="Z115" s="3"/>
    </row>
    <row r="116" ht="30.0" customHeight="1">
      <c r="A116" s="5" t="s">
        <v>7264</v>
      </c>
      <c r="B116" s="5" t="s">
        <v>7265</v>
      </c>
      <c r="C116" s="5" t="s">
        <v>7266</v>
      </c>
      <c r="D116" s="5"/>
      <c r="E116" s="16">
        <v>116807.0</v>
      </c>
      <c r="F116" s="16">
        <v>117550.0</v>
      </c>
      <c r="G116" s="5"/>
      <c r="H116" s="5" t="s">
        <v>7267</v>
      </c>
      <c r="I116" s="5"/>
      <c r="J116" s="11" t="str">
        <f>HYPERLINK("http://www.ncbi.nlm.nih.gov/pubmed/16113274","Haine et al; Infect Immun. 2005 Sep;73(9):5578-86.")</f>
        <v>Haine et al; Infect Immun. 2005 Sep;73(9):5578-86.</v>
      </c>
      <c r="K116" s="3"/>
      <c r="L116" s="3"/>
      <c r="M116" s="3"/>
      <c r="N116" s="3"/>
      <c r="O116" s="3"/>
      <c r="P116" s="3"/>
      <c r="Q116" s="3"/>
      <c r="R116" s="3"/>
      <c r="S116" s="3"/>
      <c r="T116" s="3"/>
      <c r="U116" s="3"/>
      <c r="V116" s="3"/>
      <c r="W116" s="3"/>
      <c r="X116" s="3"/>
      <c r="Y116" s="3"/>
      <c r="Z116" s="3"/>
    </row>
    <row r="117" ht="30.0" customHeight="1">
      <c r="A117" s="5" t="s">
        <v>7268</v>
      </c>
      <c r="B117" s="5" t="s">
        <v>7269</v>
      </c>
      <c r="C117" s="5" t="s">
        <v>7270</v>
      </c>
      <c r="D117" s="5" t="s">
        <v>7269</v>
      </c>
      <c r="E117" s="16">
        <v>117824.0</v>
      </c>
      <c r="F117" s="16">
        <v>118603.0</v>
      </c>
      <c r="G117" s="5"/>
      <c r="H117" s="5" t="s">
        <v>643</v>
      </c>
      <c r="I117" s="5" t="s">
        <v>7271</v>
      </c>
      <c r="J117" s="11" t="str">
        <f>HYPERLINK("http://www.ncbi.nlm.nih.gov/pubmed/16008582","Delrue et al. Cell Microbiol. 2005 Aug;7(8):1151-61.")</f>
        <v>Delrue et al. Cell Microbiol. 2005 Aug;7(8):1151-61.</v>
      </c>
      <c r="K117" s="3"/>
      <c r="L117" s="3"/>
      <c r="M117" s="3"/>
      <c r="N117" s="3"/>
      <c r="O117" s="3"/>
      <c r="P117" s="3"/>
      <c r="Q117" s="3"/>
      <c r="R117" s="3"/>
      <c r="S117" s="3"/>
      <c r="T117" s="3"/>
      <c r="U117" s="3"/>
      <c r="V117" s="3"/>
      <c r="W117" s="3"/>
      <c r="X117" s="3"/>
      <c r="Y117" s="3"/>
      <c r="Z117" s="3"/>
    </row>
    <row r="118" ht="30.0" customHeight="1">
      <c r="A118" s="5" t="s">
        <v>7272</v>
      </c>
      <c r="B118" s="5" t="s">
        <v>7272</v>
      </c>
      <c r="C118" s="5" t="s">
        <v>7273</v>
      </c>
      <c r="D118" s="5"/>
      <c r="E118" s="16">
        <v>118569.0</v>
      </c>
      <c r="F118" s="16">
        <v>119090.0</v>
      </c>
      <c r="G118" s="5" t="s">
        <v>35</v>
      </c>
      <c r="H118" s="5" t="s">
        <v>52</v>
      </c>
      <c r="I118" s="5"/>
      <c r="J118" s="15" t="str">
        <f>HYPERLINK("http://www.ncbi.nlm.nih.gov/pubmed/?term=16299333","Chain et al. 2005. Infect Immun. 73:8353-61")</f>
        <v>Chain et al. 2005. Infect Immun. 73:8353-61</v>
      </c>
      <c r="K118" s="11" t="str">
        <f>HYPERLINK("http://www.ncbi.nlm.nih.gov/nuccore/NC_007624","Brucella abortus 2308; accesion number NC_007624")</f>
        <v>Brucella abortus 2308; accesion number NC_007624</v>
      </c>
      <c r="L118" s="26"/>
      <c r="M118" s="3"/>
      <c r="N118" s="3"/>
      <c r="O118" s="3"/>
      <c r="P118" s="3"/>
      <c r="Q118" s="3"/>
      <c r="R118" s="3"/>
      <c r="S118" s="3"/>
      <c r="T118" s="3"/>
      <c r="U118" s="3"/>
      <c r="V118" s="3"/>
      <c r="W118" s="3"/>
      <c r="X118" s="3"/>
      <c r="Y118" s="3"/>
      <c r="Z118" s="3"/>
    </row>
    <row r="119" ht="30.0" customHeight="1">
      <c r="A119" s="5" t="s">
        <v>7274</v>
      </c>
      <c r="B119" s="5" t="s">
        <v>7275</v>
      </c>
      <c r="C119" s="5" t="s">
        <v>7276</v>
      </c>
      <c r="D119" s="5"/>
      <c r="E119" s="16">
        <v>119210.0</v>
      </c>
      <c r="F119" s="16">
        <v>120280.0</v>
      </c>
      <c r="G119" s="5" t="s">
        <v>35</v>
      </c>
      <c r="H119" s="5" t="s">
        <v>7277</v>
      </c>
      <c r="I119" s="5" t="s">
        <v>7278</v>
      </c>
      <c r="J119" s="11" t="str">
        <f>HYPERLINK("http://www.ncbi.nlm.nih.gov/pubmed/15839898","Fretin et al. Cell Microbiol. 2005 May;7(5):687-98.")</f>
        <v>Fretin et al. Cell Microbiol. 2005 May;7(5):687-98.</v>
      </c>
      <c r="K119" s="3"/>
      <c r="L119" s="3"/>
      <c r="M119" s="3"/>
      <c r="N119" s="3"/>
      <c r="O119" s="3"/>
      <c r="P119" s="3"/>
      <c r="Q119" s="3"/>
      <c r="R119" s="3"/>
      <c r="S119" s="3"/>
      <c r="T119" s="3"/>
      <c r="U119" s="3"/>
      <c r="V119" s="3"/>
      <c r="W119" s="3"/>
      <c r="X119" s="3"/>
      <c r="Y119" s="3"/>
      <c r="Z119" s="3"/>
    </row>
    <row r="120" ht="30.0" customHeight="1">
      <c r="A120" s="5" t="s">
        <v>7279</v>
      </c>
      <c r="B120" s="5" t="s">
        <v>7280</v>
      </c>
      <c r="C120" s="5" t="s">
        <v>7281</v>
      </c>
      <c r="D120" s="5" t="s">
        <v>59</v>
      </c>
      <c r="E120" s="16">
        <v>120571.0</v>
      </c>
      <c r="F120" s="16">
        <v>121267.0</v>
      </c>
      <c r="G120" s="5" t="s">
        <v>35</v>
      </c>
      <c r="H120" s="5"/>
      <c r="I120" s="5" t="s">
        <v>7282</v>
      </c>
      <c r="J120" s="11" t="str">
        <f>HYPERLINK("http://www.ncbi.nlm.nih.gov/nuccore/NC_003318"," Brucella melitensis 16M genome; accesion number NC_003318")</f>
        <v> Brucella melitensis 16M genome; accesion number NC_003318</v>
      </c>
      <c r="K120" s="11" t="str">
        <f>HYPERLINK("http://www.ncbi.nlm.nih.gov/pubmed/11756688","DelVecchio et al. 2002. Proc Natl Acad Sci U S A. 99(1):443-8.")</f>
        <v>DelVecchio et al. 2002. Proc Natl Acad Sci U S A. 99(1):443-8.</v>
      </c>
      <c r="L120" s="26"/>
      <c r="M120" s="3"/>
      <c r="N120" s="3"/>
      <c r="O120" s="3"/>
      <c r="P120" s="3"/>
      <c r="Q120" s="3"/>
      <c r="R120" s="3"/>
      <c r="S120" s="3"/>
      <c r="T120" s="3"/>
      <c r="U120" s="3"/>
      <c r="V120" s="3"/>
      <c r="W120" s="3"/>
      <c r="X120" s="3"/>
      <c r="Y120" s="3"/>
      <c r="Z120" s="3"/>
    </row>
    <row r="121" ht="30.0" customHeight="1">
      <c r="A121" s="5" t="s">
        <v>7283</v>
      </c>
      <c r="B121" s="5" t="s">
        <v>7284</v>
      </c>
      <c r="C121" s="5" t="s">
        <v>7285</v>
      </c>
      <c r="D121" s="5"/>
      <c r="E121" s="16">
        <v>121284.0</v>
      </c>
      <c r="F121" s="16">
        <v>121604.0</v>
      </c>
      <c r="G121" s="5" t="s">
        <v>35</v>
      </c>
      <c r="H121" s="5" t="s">
        <v>7286</v>
      </c>
      <c r="I121" s="5" t="s">
        <v>7287</v>
      </c>
      <c r="J121" s="11" t="str">
        <f>HYPERLINK("http://www.ncbi.nlm.nih.gov/pubmed/15839898","Fretin et al. Cell Microbiol. 2005 May;7(5):687-98.")</f>
        <v>Fretin et al. Cell Microbiol. 2005 May;7(5):687-98.</v>
      </c>
      <c r="K121" s="3"/>
      <c r="L121" s="3"/>
      <c r="M121" s="3"/>
      <c r="N121" s="3"/>
      <c r="O121" s="3"/>
      <c r="P121" s="3"/>
      <c r="Q121" s="3"/>
      <c r="R121" s="3"/>
      <c r="S121" s="3"/>
      <c r="T121" s="3"/>
      <c r="U121" s="3"/>
      <c r="V121" s="3"/>
      <c r="W121" s="3"/>
      <c r="X121" s="3"/>
      <c r="Y121" s="3"/>
      <c r="Z121" s="3"/>
    </row>
    <row r="122" ht="30.0" customHeight="1">
      <c r="A122" s="5" t="s">
        <v>7288</v>
      </c>
      <c r="B122" s="5" t="s">
        <v>7289</v>
      </c>
      <c r="C122" s="5" t="s">
        <v>7290</v>
      </c>
      <c r="D122" s="5"/>
      <c r="E122" s="16">
        <v>121628.0</v>
      </c>
      <c r="F122" s="16">
        <v>122089.0</v>
      </c>
      <c r="G122" s="5" t="s">
        <v>35</v>
      </c>
      <c r="H122" s="5" t="s">
        <v>7291</v>
      </c>
      <c r="I122" s="5" t="s">
        <v>7292</v>
      </c>
      <c r="J122" s="11" t="str">
        <f>HYPERLINK("http://www.ncbi.nlm.nih.gov/pubmed/21707904","Marchesini et al. Cell Microbiol. 2011 Aug;13(8):1261-74.")</f>
        <v>Marchesini et al. Cell Microbiol. 2011 Aug;13(8):1261-74.</v>
      </c>
      <c r="K122" s="3"/>
      <c r="L122" s="3"/>
      <c r="M122" s="26"/>
      <c r="N122" s="26"/>
      <c r="O122" s="26"/>
      <c r="P122" s="26"/>
      <c r="Q122" s="26"/>
      <c r="R122" s="26"/>
      <c r="S122" s="26"/>
      <c r="T122" s="26"/>
      <c r="U122" s="26"/>
      <c r="V122" s="26"/>
      <c r="W122" s="26"/>
      <c r="X122" s="26"/>
      <c r="Y122" s="26"/>
      <c r="Z122" s="26"/>
    </row>
    <row r="123" ht="30.0" customHeight="1">
      <c r="A123" s="5" t="s">
        <v>7293</v>
      </c>
      <c r="B123" s="5" t="s">
        <v>7294</v>
      </c>
      <c r="C123" s="5" t="s">
        <v>7295</v>
      </c>
      <c r="D123" s="5" t="s">
        <v>59</v>
      </c>
      <c r="E123" s="16">
        <v>122070.0</v>
      </c>
      <c r="F123" s="16">
        <v>123019.0</v>
      </c>
      <c r="G123" s="5" t="s">
        <v>35</v>
      </c>
      <c r="H123" s="5"/>
      <c r="I123" s="5" t="s">
        <v>7296</v>
      </c>
      <c r="J123" s="11" t="str">
        <f>HYPERLINK("http://www.ncbi.nlm.nih.gov/nuccore/NC_017250","Brucella suis 1330 genome; accesion number NC017250")</f>
        <v>Brucella suis 1330 genome; accesion number NC017250</v>
      </c>
      <c r="K123" s="11" t="str">
        <f>HYPERLINK("http://www.ncbi.nlm.nih.gov/nuccore/NC_006933","Brucella abortus 9-941 accession number NC_006933")</f>
        <v>Brucella abortus 9-941 accession number NC_006933</v>
      </c>
      <c r="L123" s="26"/>
      <c r="M123" s="26"/>
      <c r="N123" s="26"/>
      <c r="O123" s="26"/>
      <c r="P123" s="26"/>
      <c r="Q123" s="26"/>
      <c r="R123" s="26"/>
      <c r="S123" s="26"/>
      <c r="T123" s="26"/>
      <c r="U123" s="26"/>
      <c r="V123" s="26"/>
      <c r="W123" s="26"/>
      <c r="X123" s="26"/>
      <c r="Y123" s="26"/>
      <c r="Z123" s="26"/>
    </row>
    <row r="124" ht="30.0" customHeight="1">
      <c r="A124" s="5" t="s">
        <v>7297</v>
      </c>
      <c r="B124" s="5" t="s">
        <v>7298</v>
      </c>
      <c r="C124" s="5" t="s">
        <v>7299</v>
      </c>
      <c r="D124" s="5"/>
      <c r="E124" s="16">
        <v>123021.0</v>
      </c>
      <c r="F124" s="16">
        <v>123893.0</v>
      </c>
      <c r="G124" s="5" t="s">
        <v>35</v>
      </c>
      <c r="H124" s="5" t="s">
        <v>5237</v>
      </c>
      <c r="I124" s="5" t="s">
        <v>7300</v>
      </c>
      <c r="J124" s="11" t="str">
        <f>HYPERLINK("http://www.ncbi.nlm.nih.gov/pubmed/15839898","Fretin et al. Cell Microbiol. 2005 May;7(5):687-98.")</f>
        <v>Fretin et al. Cell Microbiol. 2005 May;7(5):687-98.</v>
      </c>
      <c r="K124" s="3"/>
      <c r="L124" s="3"/>
      <c r="M124" s="3"/>
      <c r="N124" s="3"/>
      <c r="O124" s="3"/>
      <c r="P124" s="3"/>
      <c r="Q124" s="3"/>
      <c r="R124" s="3"/>
      <c r="S124" s="3"/>
      <c r="T124" s="3"/>
      <c r="U124" s="3"/>
      <c r="V124" s="3"/>
      <c r="W124" s="3"/>
      <c r="X124" s="3"/>
      <c r="Y124" s="3"/>
      <c r="Z124" s="3"/>
    </row>
    <row r="125" ht="30.0" customHeight="1">
      <c r="A125" s="5" t="s">
        <v>7301</v>
      </c>
      <c r="B125" s="5" t="s">
        <v>7302</v>
      </c>
      <c r="C125" s="5" t="s">
        <v>7303</v>
      </c>
      <c r="D125" s="5"/>
      <c r="E125" s="16">
        <v>124051.0</v>
      </c>
      <c r="F125" s="16">
        <v>124827.0</v>
      </c>
      <c r="G125" s="5"/>
      <c r="H125" s="5" t="s">
        <v>7304</v>
      </c>
      <c r="I125" s="5"/>
      <c r="J125" s="15" t="str">
        <f>HYPERLINK("http://www.ncbi.nlm.nih.gov/pubmed/?term=16299333","Chain et al. 2005. Infect Immun. 73:8353-61")</f>
        <v>Chain et al. 2005. Infect Immun. 73:8353-61</v>
      </c>
      <c r="K125" s="11" t="str">
        <f>HYPERLINK("http://www.ncbi.nlm.nih.gov/nuccore/NC_007624","Brucella abortus 2308; accesion number NC_007624")</f>
        <v>Brucella abortus 2308; accesion number NC_007624</v>
      </c>
      <c r="L125" s="3"/>
      <c r="M125" s="3"/>
      <c r="N125" s="3"/>
      <c r="O125" s="3"/>
      <c r="P125" s="3"/>
      <c r="Q125" s="3"/>
      <c r="R125" s="3"/>
      <c r="S125" s="3"/>
      <c r="T125" s="3"/>
      <c r="U125" s="3"/>
      <c r="V125" s="3"/>
      <c r="W125" s="3"/>
      <c r="X125" s="3"/>
      <c r="Y125" s="3"/>
      <c r="Z125" s="3"/>
    </row>
    <row r="126" ht="30.0" customHeight="1">
      <c r="A126" s="5" t="s">
        <v>7305</v>
      </c>
      <c r="B126" s="5" t="s">
        <v>7306</v>
      </c>
      <c r="C126" s="5" t="s">
        <v>7307</v>
      </c>
      <c r="D126" s="5"/>
      <c r="E126" s="16">
        <v>124827.0</v>
      </c>
      <c r="F126" s="16">
        <v>125558.0</v>
      </c>
      <c r="G126" s="5"/>
      <c r="H126" s="5" t="s">
        <v>7308</v>
      </c>
      <c r="I126" s="5" t="s">
        <v>7309</v>
      </c>
      <c r="J126" s="11" t="str">
        <f t="shared" ref="J126:J127" si="23">HYPERLINK("http://www.ncbi.nlm.nih.gov/pubmed/15839898","Fretin et al. Cell Microbiol. 2005 May;7(5):687-98.")</f>
        <v>Fretin et al. Cell Microbiol. 2005 May;7(5):687-98.</v>
      </c>
      <c r="K126" s="3"/>
      <c r="L126" s="3"/>
      <c r="M126" s="26"/>
      <c r="N126" s="26"/>
      <c r="O126" s="26"/>
      <c r="P126" s="26"/>
      <c r="Q126" s="26"/>
      <c r="R126" s="26"/>
      <c r="S126" s="26"/>
      <c r="T126" s="26"/>
      <c r="U126" s="26"/>
      <c r="V126" s="26"/>
      <c r="W126" s="26"/>
      <c r="X126" s="26"/>
      <c r="Y126" s="26"/>
      <c r="Z126" s="26"/>
    </row>
    <row r="127" ht="30.0" customHeight="1">
      <c r="A127" s="5" t="s">
        <v>7310</v>
      </c>
      <c r="B127" s="5" t="s">
        <v>7311</v>
      </c>
      <c r="C127" s="5" t="s">
        <v>7312</v>
      </c>
      <c r="D127" s="5"/>
      <c r="E127" s="16">
        <v>125555.0</v>
      </c>
      <c r="F127" s="16">
        <v>126916.0</v>
      </c>
      <c r="G127" s="5"/>
      <c r="H127" s="5" t="s">
        <v>7313</v>
      </c>
      <c r="I127" s="5" t="s">
        <v>7314</v>
      </c>
      <c r="J127" s="11" t="str">
        <f t="shared" si="23"/>
        <v>Fretin et al. Cell Microbiol. 2005 May;7(5):687-98.</v>
      </c>
      <c r="K127" s="3"/>
      <c r="L127" s="3"/>
      <c r="M127" s="3"/>
      <c r="N127" s="3"/>
      <c r="O127" s="3"/>
      <c r="P127" s="3"/>
      <c r="Q127" s="3"/>
      <c r="R127" s="3"/>
      <c r="S127" s="3"/>
      <c r="T127" s="3"/>
      <c r="U127" s="3"/>
      <c r="V127" s="3"/>
      <c r="W127" s="3"/>
      <c r="X127" s="3"/>
      <c r="Y127" s="3"/>
      <c r="Z127" s="3"/>
    </row>
    <row r="128" ht="30.0" customHeight="1">
      <c r="A128" s="5" t="s">
        <v>7315</v>
      </c>
      <c r="B128" s="5" t="s">
        <v>7315</v>
      </c>
      <c r="C128" s="5" t="s">
        <v>7316</v>
      </c>
      <c r="D128" s="5"/>
      <c r="E128" s="16">
        <v>127000.0</v>
      </c>
      <c r="F128" s="16">
        <v>127518.0</v>
      </c>
      <c r="G128" s="5"/>
      <c r="H128" s="5" t="s">
        <v>52</v>
      </c>
      <c r="I128" s="5"/>
      <c r="J128" s="15" t="str">
        <f t="shared" ref="J128:J133" si="24">HYPERLINK("http://www.ncbi.nlm.nih.gov/pubmed/?term=16299333","Chain et al. 2005. Infect Immun. 73:8353-61")</f>
        <v>Chain et al. 2005. Infect Immun. 73:8353-61</v>
      </c>
      <c r="K128" s="11" t="str">
        <f t="shared" ref="K128:K133" si="25">HYPERLINK("http://www.ncbi.nlm.nih.gov/nuccore/NC_007624","Brucella abortus 2308; accesion number NC_007624")</f>
        <v>Brucella abortus 2308; accesion number NC_007624</v>
      </c>
      <c r="L128" s="26"/>
      <c r="M128" s="26"/>
      <c r="N128" s="26"/>
      <c r="O128" s="26"/>
      <c r="P128" s="26"/>
      <c r="Q128" s="26"/>
      <c r="R128" s="26"/>
      <c r="S128" s="26"/>
      <c r="T128" s="26"/>
      <c r="U128" s="26"/>
      <c r="V128" s="26"/>
      <c r="W128" s="26"/>
      <c r="X128" s="26"/>
      <c r="Y128" s="26"/>
      <c r="Z128" s="26"/>
    </row>
    <row r="129" ht="30.0" customHeight="1">
      <c r="A129" s="5" t="s">
        <v>7317</v>
      </c>
      <c r="B129" s="5" t="s">
        <v>7317</v>
      </c>
      <c r="C129" s="5" t="s">
        <v>7318</v>
      </c>
      <c r="D129" s="5"/>
      <c r="E129" s="16">
        <v>127543.0</v>
      </c>
      <c r="F129" s="16">
        <v>128520.0</v>
      </c>
      <c r="G129" s="5" t="s">
        <v>35</v>
      </c>
      <c r="H129" s="5" t="s">
        <v>2333</v>
      </c>
      <c r="I129" s="5"/>
      <c r="J129" s="15" t="str">
        <f t="shared" si="24"/>
        <v>Chain et al. 2005. Infect Immun. 73:8353-61</v>
      </c>
      <c r="K129" s="11" t="str">
        <f t="shared" si="25"/>
        <v>Brucella abortus 2308; accesion number NC_007624</v>
      </c>
      <c r="L129" s="3"/>
      <c r="M129" s="3"/>
      <c r="N129" s="3"/>
      <c r="O129" s="3"/>
      <c r="P129" s="3"/>
      <c r="Q129" s="3"/>
      <c r="R129" s="3"/>
      <c r="S129" s="3"/>
      <c r="T129" s="3"/>
      <c r="U129" s="3"/>
      <c r="V129" s="3"/>
      <c r="W129" s="3"/>
      <c r="X129" s="3"/>
      <c r="Y129" s="3"/>
      <c r="Z129" s="3"/>
    </row>
    <row r="130" ht="30.0" customHeight="1">
      <c r="A130" s="5" t="s">
        <v>7319</v>
      </c>
      <c r="B130" s="5" t="s">
        <v>7319</v>
      </c>
      <c r="C130" s="5" t="s">
        <v>7320</v>
      </c>
      <c r="D130" s="5"/>
      <c r="E130" s="16">
        <v>129064.0</v>
      </c>
      <c r="F130" s="16">
        <v>129459.0</v>
      </c>
      <c r="G130" s="5"/>
      <c r="H130" s="5" t="s">
        <v>7321</v>
      </c>
      <c r="I130" s="5"/>
      <c r="J130" s="15" t="str">
        <f t="shared" si="24"/>
        <v>Chain et al. 2005. Infect Immun. 73:8353-61</v>
      </c>
      <c r="K130" s="11" t="str">
        <f t="shared" si="25"/>
        <v>Brucella abortus 2308; accesion number NC_007624</v>
      </c>
      <c r="L130" s="3"/>
      <c r="M130" s="3"/>
      <c r="N130" s="3"/>
      <c r="O130" s="3"/>
      <c r="P130" s="3"/>
      <c r="Q130" s="3"/>
      <c r="R130" s="3"/>
      <c r="S130" s="3"/>
      <c r="T130" s="3"/>
      <c r="U130" s="3"/>
      <c r="V130" s="3"/>
      <c r="W130" s="3"/>
      <c r="X130" s="3"/>
      <c r="Y130" s="3"/>
      <c r="Z130" s="3"/>
    </row>
    <row r="131" ht="30.0" customHeight="1">
      <c r="A131" s="5" t="s">
        <v>7322</v>
      </c>
      <c r="B131" s="5" t="s">
        <v>7322</v>
      </c>
      <c r="C131" s="5" t="s">
        <v>7323</v>
      </c>
      <c r="D131" s="5"/>
      <c r="E131" s="16">
        <v>129456.0</v>
      </c>
      <c r="F131" s="16">
        <v>130436.0</v>
      </c>
      <c r="G131" s="5"/>
      <c r="H131" s="5" t="s">
        <v>7324</v>
      </c>
      <c r="I131" s="5"/>
      <c r="J131" s="15" t="str">
        <f t="shared" si="24"/>
        <v>Chain et al. 2005. Infect Immun. 73:8353-61</v>
      </c>
      <c r="K131" s="11" t="str">
        <f t="shared" si="25"/>
        <v>Brucella abortus 2308; accesion number NC_007624</v>
      </c>
      <c r="L131" s="3"/>
      <c r="M131" s="26"/>
      <c r="N131" s="26"/>
      <c r="O131" s="26"/>
      <c r="P131" s="26"/>
      <c r="Q131" s="26"/>
      <c r="R131" s="26"/>
      <c r="S131" s="26"/>
      <c r="T131" s="26"/>
      <c r="U131" s="26"/>
      <c r="V131" s="26"/>
      <c r="W131" s="26"/>
      <c r="X131" s="26"/>
      <c r="Y131" s="26"/>
      <c r="Z131" s="26"/>
    </row>
    <row r="132" ht="30.0" customHeight="1">
      <c r="A132" s="5" t="s">
        <v>7325</v>
      </c>
      <c r="B132" s="5" t="s">
        <v>7325</v>
      </c>
      <c r="C132" s="5" t="s">
        <v>7326</v>
      </c>
      <c r="D132" s="5"/>
      <c r="E132" s="16">
        <v>130420.0</v>
      </c>
      <c r="F132" s="16">
        <v>131169.0</v>
      </c>
      <c r="G132" s="5"/>
      <c r="H132" s="5" t="s">
        <v>7327</v>
      </c>
      <c r="I132" s="5"/>
      <c r="J132" s="15" t="str">
        <f t="shared" si="24"/>
        <v>Chain et al. 2005. Infect Immun. 73:8353-61</v>
      </c>
      <c r="K132" s="11" t="str">
        <f t="shared" si="25"/>
        <v>Brucella abortus 2308; accesion number NC_007624</v>
      </c>
      <c r="L132" s="3"/>
      <c r="M132" s="3"/>
      <c r="N132" s="3"/>
      <c r="O132" s="3"/>
      <c r="P132" s="3"/>
      <c r="Q132" s="3"/>
      <c r="R132" s="3"/>
      <c r="S132" s="3"/>
      <c r="T132" s="3"/>
      <c r="U132" s="3"/>
      <c r="V132" s="3"/>
      <c r="W132" s="3"/>
      <c r="X132" s="3"/>
      <c r="Y132" s="3"/>
      <c r="Z132" s="3"/>
    </row>
    <row r="133" ht="30.0" customHeight="1">
      <c r="A133" s="5" t="s">
        <v>7328</v>
      </c>
      <c r="B133" s="5" t="s">
        <v>7328</v>
      </c>
      <c r="C133" s="5" t="s">
        <v>7329</v>
      </c>
      <c r="D133" s="5"/>
      <c r="E133" s="16">
        <v>131166.0</v>
      </c>
      <c r="F133" s="16">
        <v>132602.0</v>
      </c>
      <c r="G133" s="5"/>
      <c r="H133" s="5" t="s">
        <v>7330</v>
      </c>
      <c r="I133" s="5"/>
      <c r="J133" s="15" t="str">
        <f t="shared" si="24"/>
        <v>Chain et al. 2005. Infect Immun. 73:8353-61</v>
      </c>
      <c r="K133" s="11" t="str">
        <f t="shared" si="25"/>
        <v>Brucella abortus 2308; accesion number NC_007624</v>
      </c>
      <c r="L133" s="3"/>
      <c r="M133" s="3"/>
      <c r="N133" s="3"/>
      <c r="O133" s="3"/>
      <c r="P133" s="3"/>
      <c r="Q133" s="3"/>
      <c r="R133" s="3"/>
      <c r="S133" s="3"/>
      <c r="T133" s="3"/>
      <c r="U133" s="3"/>
      <c r="V133" s="3"/>
      <c r="W133" s="3"/>
      <c r="X133" s="3"/>
      <c r="Y133" s="3"/>
      <c r="Z133" s="3"/>
    </row>
    <row r="134" ht="30.0" customHeight="1">
      <c r="A134" s="5" t="s">
        <v>7331</v>
      </c>
      <c r="B134" s="5" t="s">
        <v>7332</v>
      </c>
      <c r="C134" s="5" t="s">
        <v>7333</v>
      </c>
      <c r="D134" s="5"/>
      <c r="E134" s="16">
        <v>132846.0</v>
      </c>
      <c r="F134" s="16">
        <v>133802.0</v>
      </c>
      <c r="G134" s="5"/>
      <c r="H134" s="5" t="s">
        <v>2083</v>
      </c>
      <c r="I134" s="5"/>
      <c r="J134" s="12" t="s">
        <v>208</v>
      </c>
      <c r="K134" s="3"/>
      <c r="L134" s="3"/>
      <c r="M134" s="3"/>
      <c r="N134" s="3"/>
      <c r="O134" s="3"/>
      <c r="P134" s="3"/>
      <c r="Q134" s="3"/>
      <c r="R134" s="3"/>
      <c r="S134" s="3"/>
      <c r="T134" s="3"/>
      <c r="U134" s="3"/>
      <c r="V134" s="3"/>
      <c r="W134" s="3"/>
      <c r="X134" s="3"/>
      <c r="Y134" s="3"/>
      <c r="Z134" s="3"/>
    </row>
    <row r="135" ht="30.0" customHeight="1">
      <c r="A135" s="5" t="s">
        <v>7334</v>
      </c>
      <c r="B135" s="5" t="s">
        <v>7334</v>
      </c>
      <c r="C135" s="5" t="s">
        <v>7335</v>
      </c>
      <c r="D135" s="5"/>
      <c r="E135" s="16">
        <v>134065.0</v>
      </c>
      <c r="F135" s="16">
        <v>134169.0</v>
      </c>
      <c r="G135" s="5"/>
      <c r="H135" s="5" t="s">
        <v>52</v>
      </c>
      <c r="I135" s="5"/>
      <c r="J135" s="15" t="str">
        <f t="shared" ref="J135:J140" si="26">HYPERLINK("http://www.ncbi.nlm.nih.gov/pubmed/?term=16299333","Chain et al. 2005. Infect Immun. 73:8353-61")</f>
        <v>Chain et al. 2005. Infect Immun. 73:8353-61</v>
      </c>
      <c r="K135" s="11" t="str">
        <f t="shared" ref="K135:K140" si="27">HYPERLINK("http://www.ncbi.nlm.nih.gov/nuccore/NC_007624","Brucella abortus 2308; accesion number NC_007624")</f>
        <v>Brucella abortus 2308; accesion number NC_007624</v>
      </c>
      <c r="L135" s="26"/>
      <c r="M135" s="3"/>
      <c r="N135" s="3"/>
      <c r="O135" s="3"/>
      <c r="P135" s="3"/>
      <c r="Q135" s="3"/>
      <c r="R135" s="3"/>
      <c r="S135" s="3"/>
      <c r="T135" s="3"/>
      <c r="U135" s="3"/>
      <c r="V135" s="3"/>
      <c r="W135" s="3"/>
      <c r="X135" s="3"/>
      <c r="Y135" s="3"/>
      <c r="Z135" s="3"/>
    </row>
    <row r="136" ht="30.0" customHeight="1">
      <c r="A136" s="5" t="s">
        <v>7336</v>
      </c>
      <c r="B136" s="5" t="s">
        <v>7336</v>
      </c>
      <c r="C136" s="5" t="s">
        <v>7337</v>
      </c>
      <c r="D136" s="5"/>
      <c r="E136" s="16">
        <v>134159.0</v>
      </c>
      <c r="F136" s="16">
        <v>134596.0</v>
      </c>
      <c r="G136" s="5"/>
      <c r="H136" s="5" t="s">
        <v>7338</v>
      </c>
      <c r="I136" s="5"/>
      <c r="J136" s="15" t="str">
        <f t="shared" si="26"/>
        <v>Chain et al. 2005. Infect Immun. 73:8353-61</v>
      </c>
      <c r="K136" s="11" t="str">
        <f t="shared" si="27"/>
        <v>Brucella abortus 2308; accesion number NC_007624</v>
      </c>
      <c r="L136" s="3"/>
      <c r="M136" s="26"/>
      <c r="N136" s="26"/>
      <c r="O136" s="26"/>
      <c r="P136" s="26"/>
      <c r="Q136" s="26"/>
      <c r="R136" s="26"/>
      <c r="S136" s="26"/>
      <c r="T136" s="26"/>
      <c r="U136" s="26"/>
      <c r="V136" s="26"/>
      <c r="W136" s="26"/>
      <c r="X136" s="26"/>
      <c r="Y136" s="26"/>
      <c r="Z136" s="26"/>
    </row>
    <row r="137" ht="30.0" customHeight="1">
      <c r="A137" s="5" t="s">
        <v>7339</v>
      </c>
      <c r="B137" s="5" t="s">
        <v>7339</v>
      </c>
      <c r="C137" s="5" t="s">
        <v>7340</v>
      </c>
      <c r="D137" s="5"/>
      <c r="E137" s="16">
        <v>134618.0</v>
      </c>
      <c r="F137" s="16">
        <v>134728.0</v>
      </c>
      <c r="G137" s="5"/>
      <c r="H137" s="5" t="s">
        <v>52</v>
      </c>
      <c r="I137" s="5"/>
      <c r="J137" s="15" t="str">
        <f t="shared" si="26"/>
        <v>Chain et al. 2005. Infect Immun. 73:8353-61</v>
      </c>
      <c r="K137" s="11" t="str">
        <f t="shared" si="27"/>
        <v>Brucella abortus 2308; accesion number NC_007624</v>
      </c>
      <c r="L137" s="26"/>
      <c r="M137" s="3"/>
      <c r="N137" s="3"/>
      <c r="O137" s="3"/>
      <c r="P137" s="3"/>
      <c r="Q137" s="3"/>
      <c r="R137" s="3"/>
      <c r="S137" s="3"/>
      <c r="T137" s="3"/>
      <c r="U137" s="3"/>
      <c r="V137" s="3"/>
      <c r="W137" s="3"/>
      <c r="X137" s="3"/>
      <c r="Y137" s="3"/>
      <c r="Z137" s="3"/>
    </row>
    <row r="138" ht="30.0" customHeight="1">
      <c r="A138" s="5" t="s">
        <v>7341</v>
      </c>
      <c r="B138" s="5" t="s">
        <v>7341</v>
      </c>
      <c r="C138" s="5" t="s">
        <v>7342</v>
      </c>
      <c r="D138" s="5"/>
      <c r="E138" s="16">
        <v>134790.0</v>
      </c>
      <c r="F138" s="16">
        <v>136091.0</v>
      </c>
      <c r="G138" s="5" t="s">
        <v>35</v>
      </c>
      <c r="H138" s="5" t="s">
        <v>7343</v>
      </c>
      <c r="I138" s="5"/>
      <c r="J138" s="15" t="str">
        <f t="shared" si="26"/>
        <v>Chain et al. 2005. Infect Immun. 73:8353-61</v>
      </c>
      <c r="K138" s="11" t="str">
        <f t="shared" si="27"/>
        <v>Brucella abortus 2308; accesion number NC_007624</v>
      </c>
      <c r="L138" s="3"/>
      <c r="M138" s="3"/>
      <c r="N138" s="3"/>
      <c r="O138" s="3"/>
      <c r="P138" s="3"/>
      <c r="Q138" s="3"/>
      <c r="R138" s="3"/>
      <c r="S138" s="3"/>
      <c r="T138" s="3"/>
      <c r="U138" s="3"/>
      <c r="V138" s="3"/>
      <c r="W138" s="3"/>
      <c r="X138" s="3"/>
      <c r="Y138" s="3"/>
      <c r="Z138" s="3"/>
    </row>
    <row r="139" ht="30.0" customHeight="1">
      <c r="A139" s="5" t="s">
        <v>7344</v>
      </c>
      <c r="B139" s="5" t="s">
        <v>7344</v>
      </c>
      <c r="C139" s="5" t="s">
        <v>7345</v>
      </c>
      <c r="D139" s="5"/>
      <c r="E139" s="16">
        <v>136117.0</v>
      </c>
      <c r="F139" s="16">
        <v>136749.0</v>
      </c>
      <c r="G139" s="5" t="s">
        <v>35</v>
      </c>
      <c r="H139" s="5" t="s">
        <v>7346</v>
      </c>
      <c r="I139" s="5"/>
      <c r="J139" s="15" t="str">
        <f t="shared" si="26"/>
        <v>Chain et al. 2005. Infect Immun. 73:8353-61</v>
      </c>
      <c r="K139" s="11" t="str">
        <f t="shared" si="27"/>
        <v>Brucella abortus 2308; accesion number NC_007624</v>
      </c>
      <c r="L139" s="3"/>
      <c r="M139" s="3"/>
      <c r="N139" s="3"/>
      <c r="O139" s="3"/>
      <c r="P139" s="3"/>
      <c r="Q139" s="3"/>
      <c r="R139" s="3"/>
      <c r="S139" s="3"/>
      <c r="T139" s="3"/>
      <c r="U139" s="3"/>
      <c r="V139" s="3"/>
      <c r="W139" s="3"/>
      <c r="X139" s="3"/>
      <c r="Y139" s="3"/>
      <c r="Z139" s="3"/>
    </row>
    <row r="140" ht="30.0" customHeight="1">
      <c r="A140" s="5" t="s">
        <v>7347</v>
      </c>
      <c r="B140" s="5" t="s">
        <v>7347</v>
      </c>
      <c r="C140" s="5" t="s">
        <v>7348</v>
      </c>
      <c r="D140" s="5"/>
      <c r="E140" s="16">
        <v>136775.0</v>
      </c>
      <c r="F140" s="16">
        <v>137740.0</v>
      </c>
      <c r="G140" s="5" t="s">
        <v>35</v>
      </c>
      <c r="H140" s="5" t="s">
        <v>7349</v>
      </c>
      <c r="I140" s="5"/>
      <c r="J140" s="15" t="str">
        <f t="shared" si="26"/>
        <v>Chain et al. 2005. Infect Immun. 73:8353-61</v>
      </c>
      <c r="K140" s="11" t="str">
        <f t="shared" si="27"/>
        <v>Brucella abortus 2308; accesion number NC_007624</v>
      </c>
      <c r="L140" s="3"/>
      <c r="M140" s="3"/>
      <c r="N140" s="3"/>
      <c r="O140" s="3"/>
      <c r="P140" s="3"/>
      <c r="Q140" s="3"/>
      <c r="R140" s="3"/>
      <c r="S140" s="3"/>
      <c r="T140" s="3"/>
      <c r="U140" s="3"/>
      <c r="V140" s="3"/>
      <c r="W140" s="3"/>
      <c r="X140" s="3"/>
      <c r="Y140" s="3"/>
      <c r="Z140" s="3"/>
    </row>
    <row r="141" ht="30.0" customHeight="1">
      <c r="A141" s="5" t="s">
        <v>7350</v>
      </c>
      <c r="B141" s="5" t="s">
        <v>7351</v>
      </c>
      <c r="C141" s="5" t="s">
        <v>7352</v>
      </c>
      <c r="D141" s="5"/>
      <c r="E141" s="16">
        <v>137740.0</v>
      </c>
      <c r="F141" s="16">
        <v>138531.0</v>
      </c>
      <c r="G141" s="5" t="s">
        <v>35</v>
      </c>
      <c r="H141" s="5" t="s">
        <v>7353</v>
      </c>
      <c r="I141" s="5"/>
      <c r="J141" s="12" t="s">
        <v>208</v>
      </c>
      <c r="K141" s="3"/>
      <c r="L141" s="3"/>
      <c r="M141" s="3"/>
      <c r="N141" s="3"/>
      <c r="O141" s="3"/>
      <c r="P141" s="3"/>
      <c r="Q141" s="3"/>
      <c r="R141" s="3"/>
      <c r="S141" s="3"/>
      <c r="T141" s="3"/>
      <c r="U141" s="3"/>
      <c r="V141" s="3"/>
      <c r="W141" s="3"/>
      <c r="X141" s="3"/>
      <c r="Y141" s="3"/>
      <c r="Z141" s="3"/>
    </row>
    <row r="142" ht="30.0" customHeight="1">
      <c r="A142" s="5" t="s">
        <v>7354</v>
      </c>
      <c r="B142" s="5" t="s">
        <v>7354</v>
      </c>
      <c r="C142" s="5" t="s">
        <v>7355</v>
      </c>
      <c r="D142" s="5"/>
      <c r="E142" s="16">
        <v>138528.0</v>
      </c>
      <c r="F142" s="16">
        <v>139313.0</v>
      </c>
      <c r="G142" s="5" t="s">
        <v>35</v>
      </c>
      <c r="H142" s="5" t="s">
        <v>7356</v>
      </c>
      <c r="I142" s="5"/>
      <c r="J142" s="15" t="str">
        <f t="shared" ref="J142:J143" si="28">HYPERLINK("http://www.ncbi.nlm.nih.gov/pubmed/?term=16299333","Chain et al. 2005. Infect Immun. 73:8353-61")</f>
        <v>Chain et al. 2005. Infect Immun. 73:8353-61</v>
      </c>
      <c r="K142" s="11" t="str">
        <f t="shared" ref="K142:K143" si="29">HYPERLINK("http://www.ncbi.nlm.nih.gov/nuccore/NC_007624","Brucella abortus 2308; accesion number NC_007624")</f>
        <v>Brucella abortus 2308; accesion number NC_007624</v>
      </c>
      <c r="L142" s="3"/>
      <c r="M142" s="3"/>
      <c r="N142" s="3"/>
      <c r="O142" s="3"/>
      <c r="P142" s="3"/>
      <c r="Q142" s="3"/>
      <c r="R142" s="3"/>
      <c r="S142" s="3"/>
      <c r="T142" s="3"/>
      <c r="U142" s="3"/>
      <c r="V142" s="3"/>
      <c r="W142" s="3"/>
      <c r="X142" s="3"/>
      <c r="Y142" s="3"/>
      <c r="Z142" s="3"/>
    </row>
    <row r="143" ht="30.0" customHeight="1">
      <c r="A143" s="5" t="s">
        <v>7357</v>
      </c>
      <c r="B143" s="5" t="s">
        <v>7357</v>
      </c>
      <c r="C143" s="5" t="s">
        <v>7358</v>
      </c>
      <c r="D143" s="5"/>
      <c r="E143" s="16">
        <v>139313.0</v>
      </c>
      <c r="F143" s="16">
        <v>140587.0</v>
      </c>
      <c r="G143" s="5" t="s">
        <v>35</v>
      </c>
      <c r="H143" s="5" t="s">
        <v>7359</v>
      </c>
      <c r="I143" s="5"/>
      <c r="J143" s="15" t="str">
        <f t="shared" si="28"/>
        <v>Chain et al. 2005. Infect Immun. 73:8353-61</v>
      </c>
      <c r="K143" s="11" t="str">
        <f t="shared" si="29"/>
        <v>Brucella abortus 2308; accesion number NC_007624</v>
      </c>
      <c r="L143" s="3"/>
      <c r="M143" s="26"/>
      <c r="N143" s="26"/>
      <c r="O143" s="26"/>
      <c r="P143" s="26"/>
      <c r="Q143" s="26"/>
      <c r="R143" s="26"/>
      <c r="S143" s="26"/>
      <c r="T143" s="26"/>
      <c r="U143" s="26"/>
      <c r="V143" s="26"/>
      <c r="W143" s="26"/>
      <c r="X143" s="26"/>
      <c r="Y143" s="26"/>
      <c r="Z143" s="26"/>
    </row>
    <row r="144" ht="30.0" customHeight="1">
      <c r="A144" s="5" t="s">
        <v>7360</v>
      </c>
      <c r="B144" s="5" t="s">
        <v>7360</v>
      </c>
      <c r="C144" s="5" t="s">
        <v>7361</v>
      </c>
      <c r="D144" s="5" t="s">
        <v>59</v>
      </c>
      <c r="E144" s="16">
        <v>140589.0</v>
      </c>
      <c r="F144" s="16">
        <v>141493.0</v>
      </c>
      <c r="G144" s="5" t="s">
        <v>35</v>
      </c>
      <c r="H144" s="5"/>
      <c r="I144" s="5" t="s">
        <v>7362</v>
      </c>
      <c r="J144" s="11" t="str">
        <f>HYPERLINK("http://www.ncbi.nlm.nih.gov/nuccore/NC_006933","Brucella abortus 9-941 accession number NC_006933")</f>
        <v>Brucella abortus 9-941 accession number NC_006933</v>
      </c>
      <c r="K144" s="11" t="str">
        <f>HYPERLINK("http://www.ncbi.nlm.nih.gov/nuccore/NC_003318"," Brucella melitensis 16M genome; accesion number NC_003318")</f>
        <v> Brucella melitensis 16M genome; accesion number NC_003318</v>
      </c>
      <c r="L144" s="3"/>
      <c r="M144" s="3"/>
      <c r="N144" s="3"/>
      <c r="O144" s="3"/>
      <c r="P144" s="3"/>
      <c r="Q144" s="3"/>
      <c r="R144" s="3"/>
      <c r="S144" s="3"/>
      <c r="T144" s="3"/>
      <c r="U144" s="3"/>
      <c r="V144" s="3"/>
      <c r="W144" s="3"/>
      <c r="X144" s="3"/>
      <c r="Y144" s="3"/>
      <c r="Z144" s="3"/>
    </row>
    <row r="145" ht="30.0" customHeight="1">
      <c r="A145" s="5" t="s">
        <v>7363</v>
      </c>
      <c r="B145" s="5" t="s">
        <v>7363</v>
      </c>
      <c r="C145" s="5" t="s">
        <v>7364</v>
      </c>
      <c r="D145" s="5"/>
      <c r="E145" s="16">
        <v>141649.0</v>
      </c>
      <c r="F145" s="16">
        <v>141786.0</v>
      </c>
      <c r="G145" s="5"/>
      <c r="H145" s="5" t="s">
        <v>7001</v>
      </c>
      <c r="I145" s="5"/>
      <c r="J145" s="15" t="str">
        <f>HYPERLINK("http://www.ncbi.nlm.nih.gov/pubmed/?term=16299333","Chain et al. 2005. Infect Immun. 73:8353-61")</f>
        <v>Chain et al. 2005. Infect Immun. 73:8353-61</v>
      </c>
      <c r="K145" s="11" t="str">
        <f>HYPERLINK("http://www.ncbi.nlm.nih.gov/nuccore/NC_007624","Brucella abortus 2308; accesion number NC_007624")</f>
        <v>Brucella abortus 2308; accesion number NC_007624</v>
      </c>
      <c r="L145" s="26"/>
      <c r="M145" s="26"/>
      <c r="N145" s="26"/>
      <c r="O145" s="26"/>
      <c r="P145" s="26"/>
      <c r="Q145" s="26"/>
      <c r="R145" s="26"/>
      <c r="S145" s="26"/>
      <c r="T145" s="26"/>
      <c r="U145" s="26"/>
      <c r="V145" s="26"/>
      <c r="W145" s="26"/>
      <c r="X145" s="26"/>
      <c r="Y145" s="26"/>
      <c r="Z145" s="26"/>
    </row>
    <row r="146" ht="30.0" customHeight="1">
      <c r="A146" s="5" t="s">
        <v>7365</v>
      </c>
      <c r="B146" s="5" t="s">
        <v>7366</v>
      </c>
      <c r="C146" s="5" t="s">
        <v>7367</v>
      </c>
      <c r="D146" s="5"/>
      <c r="E146" s="16">
        <v>141863.0</v>
      </c>
      <c r="F146" s="16">
        <v>142243.0</v>
      </c>
      <c r="G146" s="5"/>
      <c r="H146" s="5" t="s">
        <v>7368</v>
      </c>
      <c r="I146" s="5" t="s">
        <v>7369</v>
      </c>
      <c r="J146" s="12" t="s">
        <v>208</v>
      </c>
      <c r="K146" s="3"/>
      <c r="L146" s="3"/>
      <c r="M146" s="3"/>
      <c r="N146" s="3"/>
      <c r="O146" s="3"/>
      <c r="P146" s="3"/>
      <c r="Q146" s="3"/>
      <c r="R146" s="3"/>
      <c r="S146" s="3"/>
      <c r="T146" s="3"/>
      <c r="U146" s="3"/>
      <c r="V146" s="3"/>
      <c r="W146" s="3"/>
      <c r="X146" s="3"/>
      <c r="Y146" s="3"/>
      <c r="Z146" s="3"/>
    </row>
    <row r="147" ht="30.0" customHeight="1">
      <c r="A147" s="5" t="s">
        <v>7370</v>
      </c>
      <c r="B147" s="5" t="s">
        <v>7371</v>
      </c>
      <c r="C147" s="5" t="s">
        <v>7372</v>
      </c>
      <c r="D147" s="5"/>
      <c r="E147" s="16">
        <v>142246.0</v>
      </c>
      <c r="F147" s="16">
        <v>142668.0</v>
      </c>
      <c r="G147" s="5"/>
      <c r="H147" s="5" t="s">
        <v>7373</v>
      </c>
      <c r="I147" s="5" t="s">
        <v>7374</v>
      </c>
      <c r="J147" s="15" t="str">
        <f>HYPERLINK("http://www.ncbi.nlm.nih.gov/pubmed/?term=16299333","Chain et al. 2005. Infect Immun. 73:8353-61")</f>
        <v>Chain et al. 2005. Infect Immun. 73:8353-61</v>
      </c>
      <c r="K147" s="11" t="str">
        <f>HYPERLINK("http://www.ncbi.nlm.nih.gov/nuccore/NC_007624","Brucella abortus 2308; accesion number NC_007624")</f>
        <v>Brucella abortus 2308; accesion number NC_007624</v>
      </c>
      <c r="L147" s="3"/>
      <c r="M147" s="3"/>
      <c r="N147" s="3"/>
      <c r="O147" s="3"/>
      <c r="P147" s="3"/>
      <c r="Q147" s="3"/>
      <c r="R147" s="3"/>
      <c r="S147" s="3"/>
      <c r="T147" s="3"/>
      <c r="U147" s="3"/>
      <c r="V147" s="3"/>
      <c r="W147" s="3"/>
      <c r="X147" s="3"/>
      <c r="Y147" s="3"/>
      <c r="Z147" s="3"/>
    </row>
    <row r="148" ht="30.0" customHeight="1">
      <c r="A148" s="5" t="s">
        <v>7375</v>
      </c>
      <c r="B148" s="5" t="s">
        <v>7376</v>
      </c>
      <c r="C148" s="5" t="s">
        <v>7377</v>
      </c>
      <c r="D148" s="5"/>
      <c r="E148" s="16">
        <v>142668.0</v>
      </c>
      <c r="F148" s="16">
        <v>143003.0</v>
      </c>
      <c r="G148" s="5"/>
      <c r="H148" s="5" t="s">
        <v>7378</v>
      </c>
      <c r="I148" s="5" t="s">
        <v>7379</v>
      </c>
      <c r="J148" s="11" t="str">
        <f t="shared" ref="J148:J150" si="30">HYPERLINK("http://www.ncbi.nlm.nih.gov/pubmed/15839898","Fretin et al. Cell Microbiol. 2005 May;7(5):687-98.")</f>
        <v>Fretin et al. Cell Microbiol. 2005 May;7(5):687-98.</v>
      </c>
      <c r="K148" s="3"/>
      <c r="L148" s="3"/>
      <c r="M148" s="3"/>
      <c r="N148" s="3"/>
      <c r="O148" s="3"/>
      <c r="P148" s="3"/>
      <c r="Q148" s="3"/>
      <c r="R148" s="3"/>
      <c r="S148" s="3"/>
      <c r="T148" s="3"/>
      <c r="U148" s="3"/>
      <c r="V148" s="3"/>
      <c r="W148" s="3"/>
      <c r="X148" s="3"/>
      <c r="Y148" s="3"/>
      <c r="Z148" s="3"/>
    </row>
    <row r="149" ht="30.0" customHeight="1">
      <c r="A149" s="5" t="s">
        <v>7380</v>
      </c>
      <c r="B149" s="5" t="s">
        <v>7381</v>
      </c>
      <c r="C149" s="5" t="s">
        <v>7382</v>
      </c>
      <c r="D149" s="5"/>
      <c r="E149" s="16">
        <v>143089.0</v>
      </c>
      <c r="F149" s="16">
        <v>143877.0</v>
      </c>
      <c r="G149" s="5"/>
      <c r="H149" s="5" t="s">
        <v>7383</v>
      </c>
      <c r="I149" s="5" t="s">
        <v>7384</v>
      </c>
      <c r="J149" s="11" t="str">
        <f t="shared" si="30"/>
        <v>Fretin et al. Cell Microbiol. 2005 May;7(5):687-98.</v>
      </c>
      <c r="K149" s="3"/>
      <c r="L149" s="3"/>
      <c r="M149" s="3"/>
      <c r="N149" s="3"/>
      <c r="O149" s="3"/>
      <c r="P149" s="3"/>
      <c r="Q149" s="3"/>
      <c r="R149" s="3"/>
      <c r="S149" s="3"/>
      <c r="T149" s="3"/>
      <c r="U149" s="3"/>
      <c r="V149" s="3"/>
      <c r="W149" s="3"/>
      <c r="X149" s="3"/>
      <c r="Y149" s="3"/>
      <c r="Z149" s="3"/>
    </row>
    <row r="150" ht="30.0" customHeight="1">
      <c r="A150" s="5" t="s">
        <v>7385</v>
      </c>
      <c r="B150" s="5" t="s">
        <v>7386</v>
      </c>
      <c r="C150" s="5" t="s">
        <v>7387</v>
      </c>
      <c r="D150" s="5"/>
      <c r="E150" s="16">
        <v>143889.0</v>
      </c>
      <c r="F150" s="16">
        <v>144371.0</v>
      </c>
      <c r="G150" s="5"/>
      <c r="H150" s="5" t="s">
        <v>7388</v>
      </c>
      <c r="I150" s="5" t="s">
        <v>7389</v>
      </c>
      <c r="J150" s="11" t="str">
        <f t="shared" si="30"/>
        <v>Fretin et al. Cell Microbiol. 2005 May;7(5):687-98.</v>
      </c>
      <c r="K150" s="3"/>
      <c r="L150" s="3"/>
      <c r="M150" s="3"/>
      <c r="N150" s="3"/>
      <c r="O150" s="3"/>
      <c r="P150" s="3"/>
      <c r="Q150" s="3"/>
      <c r="R150" s="3"/>
      <c r="S150" s="3"/>
      <c r="T150" s="3"/>
      <c r="U150" s="3"/>
      <c r="V150" s="3"/>
      <c r="W150" s="3"/>
      <c r="X150" s="3"/>
      <c r="Y150" s="3"/>
      <c r="Z150" s="3"/>
    </row>
    <row r="151" ht="30.0" customHeight="1">
      <c r="A151" s="5" t="s">
        <v>7390</v>
      </c>
      <c r="B151" s="5" t="s">
        <v>7391</v>
      </c>
      <c r="C151" s="5" t="s">
        <v>7392</v>
      </c>
      <c r="D151" s="5" t="s">
        <v>59</v>
      </c>
      <c r="E151" s="16">
        <v>144668.0</v>
      </c>
      <c r="F151" s="16">
        <v>145741.0</v>
      </c>
      <c r="G151" s="5"/>
      <c r="H151" s="5"/>
      <c r="I151" s="5" t="s">
        <v>7393</v>
      </c>
      <c r="J151" s="11" t="str">
        <f>HYPERLINK("http://www.ncbi.nlm.nih.gov/nuccore/NC_017250","Brucella suis 1330 genome; accesion number NC017250")</f>
        <v>Brucella suis 1330 genome; accesion number NC017250</v>
      </c>
      <c r="K151" s="11" t="str">
        <f>HYPERLINK("http://www.ncbi.nlm.nih.gov/nuccore/NC_006933","Brucella abortus 9-941 accession number NC_006933")</f>
        <v>Brucella abortus 9-941 accession number NC_006933</v>
      </c>
      <c r="L151" s="26"/>
      <c r="M151" s="3"/>
      <c r="N151" s="3"/>
      <c r="O151" s="3"/>
      <c r="P151" s="3"/>
      <c r="Q151" s="3"/>
      <c r="R151" s="3"/>
      <c r="S151" s="3"/>
      <c r="T151" s="3"/>
      <c r="U151" s="3"/>
      <c r="V151" s="3"/>
      <c r="W151" s="3"/>
      <c r="X151" s="3"/>
      <c r="Y151" s="3"/>
      <c r="Z151" s="3"/>
    </row>
    <row r="152" ht="30.0" customHeight="1">
      <c r="A152" s="5" t="s">
        <v>7394</v>
      </c>
      <c r="B152" s="5" t="s">
        <v>7394</v>
      </c>
      <c r="C152" s="5" t="s">
        <v>7395</v>
      </c>
      <c r="D152" s="5"/>
      <c r="E152" s="16">
        <v>145738.0</v>
      </c>
      <c r="F152" s="16">
        <v>146298.0</v>
      </c>
      <c r="G152" s="5"/>
      <c r="H152" s="5" t="s">
        <v>7396</v>
      </c>
      <c r="I152" s="5"/>
      <c r="J152" s="11" t="str">
        <f t="shared" ref="J152:J155" si="31">HYPERLINK("http://www.ncbi.nlm.nih.gov/pubmed/15839898","Fretin et al. Cell Microbiol. 2005 May;7(5):687-98.")</f>
        <v>Fretin et al. Cell Microbiol. 2005 May;7(5):687-98.</v>
      </c>
      <c r="K152" s="3"/>
      <c r="L152" s="3"/>
      <c r="M152" s="26"/>
      <c r="N152" s="26"/>
      <c r="O152" s="26"/>
      <c r="P152" s="26"/>
      <c r="Q152" s="26"/>
      <c r="R152" s="26"/>
      <c r="S152" s="26"/>
      <c r="T152" s="26"/>
      <c r="U152" s="26"/>
      <c r="V152" s="26"/>
      <c r="W152" s="26"/>
      <c r="X152" s="26"/>
      <c r="Y152" s="26"/>
      <c r="Z152" s="26"/>
    </row>
    <row r="153" ht="30.0" customHeight="1">
      <c r="A153" s="5" t="s">
        <v>7397</v>
      </c>
      <c r="B153" s="5" t="s">
        <v>7398</v>
      </c>
      <c r="C153" s="5" t="s">
        <v>7399</v>
      </c>
      <c r="D153" s="5"/>
      <c r="E153" s="16">
        <v>146295.0</v>
      </c>
      <c r="F153" s="16">
        <v>147023.0</v>
      </c>
      <c r="G153" s="5"/>
      <c r="H153" s="5" t="s">
        <v>7400</v>
      </c>
      <c r="I153" s="5" t="s">
        <v>7401</v>
      </c>
      <c r="J153" s="11" t="str">
        <f t="shared" si="31"/>
        <v>Fretin et al. Cell Microbiol. 2005 May;7(5):687-98.</v>
      </c>
      <c r="K153" s="3"/>
      <c r="L153" s="3"/>
      <c r="M153" s="26"/>
      <c r="N153" s="26"/>
      <c r="O153" s="26"/>
      <c r="P153" s="26"/>
      <c r="Q153" s="26"/>
      <c r="R153" s="26"/>
      <c r="S153" s="26"/>
      <c r="T153" s="26"/>
      <c r="U153" s="26"/>
      <c r="V153" s="26"/>
      <c r="W153" s="26"/>
      <c r="X153" s="26"/>
      <c r="Y153" s="26"/>
      <c r="Z153" s="26"/>
    </row>
    <row r="154" ht="30.0" customHeight="1">
      <c r="A154" s="5" t="s">
        <v>7402</v>
      </c>
      <c r="B154" s="5" t="s">
        <v>7403</v>
      </c>
      <c r="C154" s="5" t="s">
        <v>7404</v>
      </c>
      <c r="D154" s="5"/>
      <c r="E154" s="16">
        <v>147036.0</v>
      </c>
      <c r="F154" s="16">
        <v>147527.0</v>
      </c>
      <c r="G154" s="5"/>
      <c r="H154" s="5" t="s">
        <v>7405</v>
      </c>
      <c r="I154" s="5"/>
      <c r="J154" s="11" t="str">
        <f t="shared" si="31"/>
        <v>Fretin et al. Cell Microbiol. 2005 May;7(5):687-98.</v>
      </c>
      <c r="K154" s="3"/>
      <c r="L154" s="3"/>
      <c r="M154" s="3"/>
      <c r="N154" s="3"/>
      <c r="O154" s="3"/>
      <c r="P154" s="3"/>
      <c r="Q154" s="3"/>
      <c r="R154" s="3"/>
      <c r="S154" s="3"/>
      <c r="T154" s="3"/>
      <c r="U154" s="3"/>
      <c r="V154" s="3"/>
      <c r="W154" s="3"/>
      <c r="X154" s="3"/>
      <c r="Y154" s="3"/>
      <c r="Z154" s="3"/>
    </row>
    <row r="155" ht="30.0" customHeight="1">
      <c r="A155" s="5" t="s">
        <v>7406</v>
      </c>
      <c r="B155" s="5" t="s">
        <v>7407</v>
      </c>
      <c r="C155" s="5" t="s">
        <v>7408</v>
      </c>
      <c r="D155" s="5"/>
      <c r="E155" s="16">
        <v>147524.0</v>
      </c>
      <c r="F155" s="16">
        <v>148264.0</v>
      </c>
      <c r="G155" s="5"/>
      <c r="H155" s="5" t="s">
        <v>7409</v>
      </c>
      <c r="I155" s="5" t="s">
        <v>7410</v>
      </c>
      <c r="J155" s="11" t="str">
        <f t="shared" si="31"/>
        <v>Fretin et al. Cell Microbiol. 2005 May;7(5):687-98.</v>
      </c>
      <c r="K155" s="3"/>
      <c r="L155" s="3"/>
      <c r="M155" s="3"/>
      <c r="N155" s="3"/>
      <c r="O155" s="3"/>
      <c r="P155" s="3"/>
      <c r="Q155" s="3"/>
      <c r="R155" s="3"/>
      <c r="S155" s="3"/>
      <c r="T155" s="3"/>
      <c r="U155" s="3"/>
      <c r="V155" s="3"/>
      <c r="W155" s="3"/>
      <c r="X155" s="3"/>
      <c r="Y155" s="3"/>
      <c r="Z155" s="3"/>
    </row>
    <row r="156" ht="30.0" customHeight="1">
      <c r="A156" s="5" t="s">
        <v>7411</v>
      </c>
      <c r="B156" s="5" t="s">
        <v>7411</v>
      </c>
      <c r="C156" s="5" t="s">
        <v>7412</v>
      </c>
      <c r="D156" s="5"/>
      <c r="E156" s="16">
        <v>148359.0</v>
      </c>
      <c r="F156" s="16">
        <v>148853.0</v>
      </c>
      <c r="G156" s="5"/>
      <c r="H156" s="5" t="s">
        <v>52</v>
      </c>
      <c r="I156" s="5"/>
      <c r="J156" s="15" t="str">
        <f t="shared" ref="J156:J157" si="32">HYPERLINK("http://www.ncbi.nlm.nih.gov/pubmed/?term=16299333","Chain et al. 2005. Infect Immun. 73:8353-61")</f>
        <v>Chain et al. 2005. Infect Immun. 73:8353-61</v>
      </c>
      <c r="K156" s="11" t="str">
        <f t="shared" ref="K156:K157" si="33">HYPERLINK("http://www.ncbi.nlm.nih.gov/nuccore/NC_007624","Brucella abortus 2308; accesion number NC_007624")</f>
        <v>Brucella abortus 2308; accesion number NC_007624</v>
      </c>
      <c r="L156" s="26"/>
      <c r="M156" s="3"/>
      <c r="N156" s="3"/>
      <c r="O156" s="3"/>
      <c r="P156" s="3"/>
      <c r="Q156" s="3"/>
      <c r="R156" s="3"/>
      <c r="S156" s="3"/>
      <c r="T156" s="3"/>
      <c r="U156" s="3"/>
      <c r="V156" s="3"/>
      <c r="W156" s="3"/>
      <c r="X156" s="3"/>
      <c r="Y156" s="3"/>
      <c r="Z156" s="3"/>
    </row>
    <row r="157" ht="30.0" customHeight="1">
      <c r="A157" s="5" t="s">
        <v>7413</v>
      </c>
      <c r="B157" s="5" t="s">
        <v>7413</v>
      </c>
      <c r="C157" s="5" t="s">
        <v>7414</v>
      </c>
      <c r="D157" s="5"/>
      <c r="E157" s="16">
        <v>148866.0</v>
      </c>
      <c r="F157" s="16">
        <v>149282.0</v>
      </c>
      <c r="G157" s="5"/>
      <c r="H157" s="5" t="s">
        <v>262</v>
      </c>
      <c r="I157" s="5"/>
      <c r="J157" s="15" t="str">
        <f t="shared" si="32"/>
        <v>Chain et al. 2005. Infect Immun. 73:8353-61</v>
      </c>
      <c r="K157" s="11" t="str">
        <f t="shared" si="33"/>
        <v>Brucella abortus 2308; accesion number NC_007624</v>
      </c>
      <c r="L157" s="3"/>
      <c r="M157" s="3"/>
      <c r="N157" s="3"/>
      <c r="O157" s="3"/>
      <c r="P157" s="3"/>
      <c r="Q157" s="3"/>
      <c r="R157" s="3"/>
      <c r="S157" s="3"/>
      <c r="T157" s="3"/>
      <c r="U157" s="3"/>
      <c r="V157" s="3"/>
      <c r="W157" s="3"/>
      <c r="X157" s="3"/>
      <c r="Y157" s="3"/>
      <c r="Z157" s="3"/>
    </row>
    <row r="158" ht="30.0" customHeight="1">
      <c r="A158" s="5" t="s">
        <v>7415</v>
      </c>
      <c r="B158" s="5" t="s">
        <v>7416</v>
      </c>
      <c r="C158" s="5" t="s">
        <v>7417</v>
      </c>
      <c r="D158" s="5"/>
      <c r="E158" s="16">
        <v>149478.0</v>
      </c>
      <c r="F158" s="16">
        <v>150362.0</v>
      </c>
      <c r="G158" s="5" t="s">
        <v>35</v>
      </c>
      <c r="H158" s="5" t="s">
        <v>108</v>
      </c>
      <c r="I158" s="5"/>
      <c r="J158" s="12" t="s">
        <v>208</v>
      </c>
      <c r="K158" s="3"/>
      <c r="L158" s="3"/>
      <c r="M158" s="3"/>
      <c r="N158" s="3"/>
      <c r="O158" s="3"/>
      <c r="P158" s="3"/>
      <c r="Q158" s="3"/>
      <c r="R158" s="3"/>
      <c r="S158" s="3"/>
      <c r="T158" s="3"/>
      <c r="U158" s="3"/>
      <c r="V158" s="3"/>
      <c r="W158" s="3"/>
      <c r="X158" s="3"/>
      <c r="Y158" s="3"/>
      <c r="Z158" s="3"/>
    </row>
    <row r="159" ht="30.0" customHeight="1">
      <c r="A159" s="5" t="s">
        <v>7418</v>
      </c>
      <c r="B159" s="5" t="s">
        <v>7418</v>
      </c>
      <c r="C159" s="5" t="s">
        <v>7419</v>
      </c>
      <c r="D159" s="5"/>
      <c r="E159" s="16">
        <v>150542.0</v>
      </c>
      <c r="F159" s="16">
        <v>151759.0</v>
      </c>
      <c r="G159" s="5"/>
      <c r="H159" s="5" t="s">
        <v>7420</v>
      </c>
      <c r="I159" s="5"/>
      <c r="J159" s="15" t="str">
        <f t="shared" ref="J159:J162" si="34">HYPERLINK("http://www.ncbi.nlm.nih.gov/pubmed/?term=16299333","Chain et al. 2005. Infect Immun. 73:8353-61")</f>
        <v>Chain et al. 2005. Infect Immun. 73:8353-61</v>
      </c>
      <c r="K159" s="11" t="str">
        <f t="shared" ref="K159:K162" si="35">HYPERLINK("http://www.ncbi.nlm.nih.gov/nuccore/NC_007624","Brucella abortus 2308; accesion number NC_007624")</f>
        <v>Brucella abortus 2308; accesion number NC_007624</v>
      </c>
      <c r="L159" s="3"/>
      <c r="M159" s="26"/>
      <c r="N159" s="26"/>
      <c r="O159" s="26"/>
      <c r="P159" s="26"/>
      <c r="Q159" s="26"/>
      <c r="R159" s="26"/>
      <c r="S159" s="26"/>
      <c r="T159" s="26"/>
      <c r="U159" s="26"/>
      <c r="V159" s="26"/>
      <c r="W159" s="26"/>
      <c r="X159" s="26"/>
      <c r="Y159" s="26"/>
      <c r="Z159" s="26"/>
    </row>
    <row r="160" ht="30.0" customHeight="1">
      <c r="A160" s="5" t="s">
        <v>7421</v>
      </c>
      <c r="B160" s="5" t="s">
        <v>7421</v>
      </c>
      <c r="C160" s="5" t="s">
        <v>7422</v>
      </c>
      <c r="D160" s="5"/>
      <c r="E160" s="16">
        <v>151827.0</v>
      </c>
      <c r="F160" s="16">
        <v>152663.0</v>
      </c>
      <c r="G160" s="5"/>
      <c r="H160" s="5" t="s">
        <v>7423</v>
      </c>
      <c r="I160" s="5"/>
      <c r="J160" s="15" t="str">
        <f t="shared" si="34"/>
        <v>Chain et al. 2005. Infect Immun. 73:8353-61</v>
      </c>
      <c r="K160" s="11" t="str">
        <f t="shared" si="35"/>
        <v>Brucella abortus 2308; accesion number NC_007624</v>
      </c>
      <c r="L160" s="3"/>
      <c r="M160" s="3"/>
      <c r="N160" s="3"/>
      <c r="O160" s="3"/>
      <c r="P160" s="3"/>
      <c r="Q160" s="3"/>
      <c r="R160" s="3"/>
      <c r="S160" s="3"/>
      <c r="T160" s="3"/>
      <c r="U160" s="3"/>
      <c r="V160" s="3"/>
      <c r="W160" s="3"/>
      <c r="X160" s="3"/>
      <c r="Y160" s="3"/>
      <c r="Z160" s="3"/>
    </row>
    <row r="161" ht="30.0" customHeight="1">
      <c r="A161" s="5" t="s">
        <v>7424</v>
      </c>
      <c r="B161" s="5" t="s">
        <v>7424</v>
      </c>
      <c r="C161" s="5" t="s">
        <v>7425</v>
      </c>
      <c r="D161" s="5"/>
      <c r="E161" s="16">
        <v>152657.0</v>
      </c>
      <c r="F161" s="16">
        <v>153481.0</v>
      </c>
      <c r="G161" s="5"/>
      <c r="H161" s="5" t="s">
        <v>7426</v>
      </c>
      <c r="I161" s="5"/>
      <c r="J161" s="15" t="str">
        <f t="shared" si="34"/>
        <v>Chain et al. 2005. Infect Immun. 73:8353-61</v>
      </c>
      <c r="K161" s="11" t="str">
        <f t="shared" si="35"/>
        <v>Brucella abortus 2308; accesion number NC_007624</v>
      </c>
      <c r="L161" s="3"/>
      <c r="M161" s="3"/>
      <c r="N161" s="3"/>
      <c r="O161" s="3"/>
      <c r="P161" s="3"/>
      <c r="Q161" s="3"/>
      <c r="R161" s="3"/>
      <c r="S161" s="3"/>
      <c r="T161" s="3"/>
      <c r="U161" s="3"/>
      <c r="V161" s="3"/>
      <c r="W161" s="3"/>
      <c r="X161" s="3"/>
      <c r="Y161" s="3"/>
      <c r="Z161" s="3"/>
    </row>
    <row r="162" ht="30.0" customHeight="1">
      <c r="A162" s="5" t="s">
        <v>7427</v>
      </c>
      <c r="B162" s="5" t="s">
        <v>7427</v>
      </c>
      <c r="C162" s="5" t="s">
        <v>7428</v>
      </c>
      <c r="D162" s="5"/>
      <c r="E162" s="16">
        <v>153931.0</v>
      </c>
      <c r="F162" s="16">
        <v>154509.0</v>
      </c>
      <c r="G162" s="5"/>
      <c r="H162" s="5" t="s">
        <v>7429</v>
      </c>
      <c r="I162" s="5" t="s">
        <v>7430</v>
      </c>
      <c r="J162" s="15" t="str">
        <f t="shared" si="34"/>
        <v>Chain et al. 2005. Infect Immun. 73:8353-61</v>
      </c>
      <c r="K162" s="11" t="str">
        <f t="shared" si="35"/>
        <v>Brucella abortus 2308; accesion number NC_007624</v>
      </c>
      <c r="L162" s="3"/>
      <c r="M162" s="3"/>
      <c r="N162" s="3"/>
      <c r="O162" s="3"/>
      <c r="P162" s="3"/>
      <c r="Q162" s="3"/>
      <c r="R162" s="3"/>
      <c r="S162" s="3"/>
      <c r="T162" s="3"/>
      <c r="U162" s="3"/>
      <c r="V162" s="3"/>
      <c r="W162" s="3"/>
      <c r="X162" s="3"/>
      <c r="Y162" s="3"/>
      <c r="Z162" s="3"/>
    </row>
    <row r="163" ht="30.0" customHeight="1">
      <c r="A163" s="5" t="s">
        <v>7431</v>
      </c>
      <c r="B163" s="5" t="s">
        <v>7431</v>
      </c>
      <c r="C163" s="5" t="s">
        <v>7432</v>
      </c>
      <c r="D163" s="5" t="s">
        <v>59</v>
      </c>
      <c r="E163" s="16">
        <v>155008.0</v>
      </c>
      <c r="F163" s="16">
        <v>155351.0</v>
      </c>
      <c r="G163" s="5"/>
      <c r="H163" s="5"/>
      <c r="I163" s="5" t="s">
        <v>7433</v>
      </c>
      <c r="J163" s="11" t="str">
        <f>HYPERLINK("http://www.ncbi.nlm.nih.gov/nuccore/NC_017250","Brucella suis 1330 genome; accesion number NC017250")</f>
        <v>Brucella suis 1330 genome; accesion number NC017250</v>
      </c>
      <c r="K163" s="11" t="str">
        <f>HYPERLINK("http://www.ncbi.nlm.nih.gov/nuccore/NC_006933","Brucella abortus 9-941 accession number NC_006933")</f>
        <v>Brucella abortus 9-941 accession number NC_006933</v>
      </c>
      <c r="L163" s="11" t="str">
        <f>HYPERLINK("http://www.ncbi.nlm.nih.gov/nuccore/NC_003318"," Brucella melitensis 16M genome; accesion number NC_003318")</f>
        <v> Brucella melitensis 16M genome; accesion number NC_003318</v>
      </c>
      <c r="M163" s="3"/>
      <c r="N163" s="3"/>
      <c r="O163" s="3"/>
      <c r="P163" s="3"/>
      <c r="Q163" s="3"/>
      <c r="R163" s="3"/>
      <c r="S163" s="3"/>
      <c r="T163" s="3"/>
      <c r="U163" s="3"/>
      <c r="V163" s="3"/>
      <c r="W163" s="3"/>
      <c r="X163" s="3"/>
      <c r="Y163" s="3"/>
      <c r="Z163" s="3"/>
    </row>
    <row r="164" ht="30.0" customHeight="1">
      <c r="A164" s="5" t="s">
        <v>7434</v>
      </c>
      <c r="B164" s="5" t="s">
        <v>7434</v>
      </c>
      <c r="C164" s="5" t="s">
        <v>7435</v>
      </c>
      <c r="D164" s="5"/>
      <c r="E164" s="16">
        <v>155299.0</v>
      </c>
      <c r="F164" s="16">
        <v>155703.0</v>
      </c>
      <c r="G164" s="5"/>
      <c r="H164" s="5" t="s">
        <v>7001</v>
      </c>
      <c r="I164" s="5" t="s">
        <v>7436</v>
      </c>
      <c r="J164" s="15" t="str">
        <f>HYPERLINK("http://www.ncbi.nlm.nih.gov/pubmed/?term=16299333","Chain et al. 2005. Infect Immun. 73:8353-61")</f>
        <v>Chain et al. 2005. Infect Immun. 73:8353-61</v>
      </c>
      <c r="K164" s="11" t="str">
        <f>HYPERLINK("http://www.ncbi.nlm.nih.gov/nuccore/NC_007624","Brucella abortus 2308; accesion number NC_007624")</f>
        <v>Brucella abortus 2308; accesion number NC_007624</v>
      </c>
      <c r="L164" s="26"/>
      <c r="M164" s="26"/>
      <c r="N164" s="26"/>
      <c r="O164" s="26"/>
      <c r="P164" s="26"/>
      <c r="Q164" s="26"/>
      <c r="R164" s="26"/>
      <c r="S164" s="26"/>
      <c r="T164" s="26"/>
      <c r="U164" s="26"/>
      <c r="V164" s="26"/>
      <c r="W164" s="26"/>
      <c r="X164" s="26"/>
      <c r="Y164" s="26"/>
      <c r="Z164" s="26"/>
    </row>
    <row r="165" ht="30.0" customHeight="1">
      <c r="A165" s="5" t="s">
        <v>7437</v>
      </c>
      <c r="B165" s="5" t="s">
        <v>7437</v>
      </c>
      <c r="C165" s="5" t="s">
        <v>7438</v>
      </c>
      <c r="D165" s="5" t="s">
        <v>59</v>
      </c>
      <c r="E165" s="16">
        <v>155919.0</v>
      </c>
      <c r="F165" s="16">
        <v>162222.0</v>
      </c>
      <c r="G165" s="5"/>
      <c r="H165" s="5"/>
      <c r="I165" s="5" t="s">
        <v>7439</v>
      </c>
      <c r="J165" s="11" t="str">
        <f>HYPERLINK("http://www.ncbi.nlm.nih.gov/nuccore/NC_017250","Brucella suis 1330 genome; accesion number NC017250")</f>
        <v>Brucella suis 1330 genome; accesion number NC017250</v>
      </c>
      <c r="K165" s="11" t="str">
        <f>HYPERLINK("http://www.ncbi.nlm.nih.gov/pubmed/12271122","Paulsen et al. 2002. Proc Natl Acad Sci U S A. 99(20):13148-53")</f>
        <v>Paulsen et al. 2002. Proc Natl Acad Sci U S A. 99(20):13148-53</v>
      </c>
      <c r="L165" s="26"/>
      <c r="M165" s="3"/>
      <c r="N165" s="3"/>
      <c r="O165" s="3"/>
      <c r="P165" s="3"/>
      <c r="Q165" s="3"/>
      <c r="R165" s="3"/>
      <c r="S165" s="3"/>
      <c r="T165" s="3"/>
      <c r="U165" s="3"/>
      <c r="V165" s="3"/>
      <c r="W165" s="3"/>
      <c r="X165" s="3"/>
      <c r="Y165" s="3"/>
      <c r="Z165" s="3"/>
    </row>
    <row r="166" ht="30.0" customHeight="1">
      <c r="A166" s="5" t="s">
        <v>7440</v>
      </c>
      <c r="B166" s="5" t="s">
        <v>7441</v>
      </c>
      <c r="C166" s="5" t="s">
        <v>7442</v>
      </c>
      <c r="D166" s="5"/>
      <c r="E166" s="16">
        <v>162458.0</v>
      </c>
      <c r="F166" s="16">
        <v>162853.0</v>
      </c>
      <c r="G166" s="5"/>
      <c r="H166" s="5" t="s">
        <v>1206</v>
      </c>
      <c r="I166" s="5"/>
      <c r="J166" s="15" t="str">
        <f t="shared" ref="J166:J168" si="36">HYPERLINK("http://www.ncbi.nlm.nih.gov/pubmed/?term=16299333","Chain et al. 2005. Infect Immun. 73:8353-61")</f>
        <v>Chain et al. 2005. Infect Immun. 73:8353-61</v>
      </c>
      <c r="K166" s="11" t="str">
        <f t="shared" ref="K166:K168" si="37">HYPERLINK("http://www.ncbi.nlm.nih.gov/nuccore/NC_007624","Brucella abortus 2308; accesion number NC_007624")</f>
        <v>Brucella abortus 2308; accesion number NC_007624</v>
      </c>
      <c r="L166" s="3"/>
      <c r="M166" s="3"/>
      <c r="N166" s="3"/>
      <c r="O166" s="3"/>
      <c r="P166" s="3"/>
      <c r="Q166" s="3"/>
      <c r="R166" s="3"/>
      <c r="S166" s="3"/>
      <c r="T166" s="3"/>
      <c r="U166" s="3"/>
      <c r="V166" s="3"/>
      <c r="W166" s="3"/>
      <c r="X166" s="3"/>
      <c r="Y166" s="3"/>
      <c r="Z166" s="3"/>
    </row>
    <row r="167" ht="30.0" customHeight="1">
      <c r="A167" s="5" t="s">
        <v>7443</v>
      </c>
      <c r="B167" s="5" t="s">
        <v>7443</v>
      </c>
      <c r="C167" s="5" t="s">
        <v>7444</v>
      </c>
      <c r="D167" s="5"/>
      <c r="E167" s="16">
        <v>163077.0</v>
      </c>
      <c r="F167" s="16">
        <v>163316.0</v>
      </c>
      <c r="G167" s="5" t="s">
        <v>35</v>
      </c>
      <c r="H167" s="5" t="s">
        <v>7001</v>
      </c>
      <c r="I167" s="5"/>
      <c r="J167" s="15" t="str">
        <f t="shared" si="36"/>
        <v>Chain et al. 2005. Infect Immun. 73:8353-61</v>
      </c>
      <c r="K167" s="11" t="str">
        <f t="shared" si="37"/>
        <v>Brucella abortus 2308; accesion number NC_007624</v>
      </c>
      <c r="L167" s="26"/>
      <c r="M167" s="3"/>
      <c r="N167" s="3"/>
      <c r="O167" s="3"/>
      <c r="P167" s="3"/>
      <c r="Q167" s="3"/>
      <c r="R167" s="3"/>
      <c r="S167" s="3"/>
      <c r="T167" s="3"/>
      <c r="U167" s="3"/>
      <c r="V167" s="3"/>
      <c r="W167" s="3"/>
      <c r="X167" s="3"/>
      <c r="Y167" s="3"/>
      <c r="Z167" s="3"/>
    </row>
    <row r="168" ht="30.0" customHeight="1">
      <c r="A168" s="5" t="s">
        <v>7445</v>
      </c>
      <c r="B168" s="5" t="s">
        <v>7445</v>
      </c>
      <c r="C168" s="5" t="s">
        <v>7446</v>
      </c>
      <c r="D168" s="5"/>
      <c r="E168" s="16">
        <v>163746.0</v>
      </c>
      <c r="F168" s="16">
        <v>163883.0</v>
      </c>
      <c r="G168" s="5"/>
      <c r="H168" s="5" t="s">
        <v>7001</v>
      </c>
      <c r="I168" s="5"/>
      <c r="J168" s="15" t="str">
        <f t="shared" si="36"/>
        <v>Chain et al. 2005. Infect Immun. 73:8353-61</v>
      </c>
      <c r="K168" s="11" t="str">
        <f t="shared" si="37"/>
        <v>Brucella abortus 2308; accesion number NC_007624</v>
      </c>
      <c r="L168" s="26"/>
      <c r="M168" s="3"/>
      <c r="N168" s="3"/>
      <c r="O168" s="3"/>
      <c r="P168" s="3"/>
      <c r="Q168" s="3"/>
      <c r="R168" s="3"/>
      <c r="S168" s="3"/>
      <c r="T168" s="3"/>
      <c r="U168" s="3"/>
      <c r="V168" s="3"/>
      <c r="W168" s="3"/>
      <c r="X168" s="3"/>
      <c r="Y168" s="3"/>
      <c r="Z168" s="3"/>
    </row>
    <row r="169" ht="30.0" customHeight="1">
      <c r="A169" s="5" t="s">
        <v>7447</v>
      </c>
      <c r="B169" s="5" t="s">
        <v>7448</v>
      </c>
      <c r="C169" s="5" t="s">
        <v>7449</v>
      </c>
      <c r="D169" s="5"/>
      <c r="E169" s="16">
        <v>163961.0</v>
      </c>
      <c r="F169" s="16">
        <v>164773.0</v>
      </c>
      <c r="G169" s="5" t="s">
        <v>35</v>
      </c>
      <c r="H169" s="5" t="s">
        <v>3410</v>
      </c>
      <c r="I169" s="5"/>
      <c r="J169" s="12" t="s">
        <v>208</v>
      </c>
      <c r="K169" s="3"/>
      <c r="L169" s="3"/>
      <c r="M169" s="3"/>
      <c r="N169" s="3"/>
      <c r="O169" s="3"/>
      <c r="P169" s="3"/>
      <c r="Q169" s="3"/>
      <c r="R169" s="3"/>
      <c r="S169" s="3"/>
      <c r="T169" s="3"/>
      <c r="U169" s="3"/>
      <c r="V169" s="3"/>
      <c r="W169" s="3"/>
      <c r="X169" s="3"/>
      <c r="Y169" s="3"/>
      <c r="Z169" s="3"/>
    </row>
    <row r="170" ht="30.0" customHeight="1">
      <c r="A170" s="5" t="s">
        <v>7450</v>
      </c>
      <c r="B170" s="5" t="s">
        <v>7451</v>
      </c>
      <c r="C170" s="5" t="s">
        <v>7452</v>
      </c>
      <c r="D170" s="5"/>
      <c r="E170" s="16">
        <v>164895.0</v>
      </c>
      <c r="F170" s="16">
        <v>165815.0</v>
      </c>
      <c r="G170" s="5" t="s">
        <v>35</v>
      </c>
      <c r="H170" s="5" t="s">
        <v>108</v>
      </c>
      <c r="I170" s="5"/>
      <c r="J170" s="12" t="s">
        <v>208</v>
      </c>
      <c r="K170" s="3"/>
      <c r="L170" s="3"/>
      <c r="M170" s="3"/>
      <c r="N170" s="3"/>
      <c r="O170" s="3"/>
      <c r="P170" s="3"/>
      <c r="Q170" s="3"/>
      <c r="R170" s="3"/>
      <c r="S170" s="3"/>
      <c r="T170" s="3"/>
      <c r="U170" s="3"/>
      <c r="V170" s="3"/>
      <c r="W170" s="3"/>
      <c r="X170" s="3"/>
      <c r="Y170" s="3"/>
      <c r="Z170" s="3"/>
    </row>
    <row r="171" ht="30.0" customHeight="1">
      <c r="A171" s="5" t="s">
        <v>7453</v>
      </c>
      <c r="B171" s="5" t="s">
        <v>7454</v>
      </c>
      <c r="C171" s="5" t="s">
        <v>7455</v>
      </c>
      <c r="D171" s="5"/>
      <c r="E171" s="16">
        <v>166166.0</v>
      </c>
      <c r="F171" s="16">
        <v>167662.0</v>
      </c>
      <c r="G171" s="5"/>
      <c r="H171" s="5" t="s">
        <v>7456</v>
      </c>
      <c r="I171" s="5"/>
      <c r="J171" s="15" t="str">
        <f t="shared" ref="J171:J174" si="38">HYPERLINK("http://www.ncbi.nlm.nih.gov/pubmed/?term=16299333","Chain et al. 2005. Infect Immun. 73:8353-61")</f>
        <v>Chain et al. 2005. Infect Immun. 73:8353-61</v>
      </c>
      <c r="K171" s="11" t="str">
        <f t="shared" ref="K171:K174" si="39">HYPERLINK("http://www.ncbi.nlm.nih.gov/nuccore/NC_007624","Brucella abortus 2308; accesion number NC_007624")</f>
        <v>Brucella abortus 2308; accesion number NC_007624</v>
      </c>
      <c r="L171" s="3"/>
      <c r="M171" s="26"/>
      <c r="N171" s="26"/>
      <c r="O171" s="26"/>
      <c r="P171" s="26"/>
      <c r="Q171" s="26"/>
      <c r="R171" s="26"/>
      <c r="S171" s="26"/>
      <c r="T171" s="26"/>
      <c r="U171" s="26"/>
      <c r="V171" s="26"/>
      <c r="W171" s="26"/>
      <c r="X171" s="26"/>
      <c r="Y171" s="26"/>
      <c r="Z171" s="26"/>
    </row>
    <row r="172" ht="30.0" customHeight="1">
      <c r="A172" s="5" t="s">
        <v>7457</v>
      </c>
      <c r="B172" s="5" t="s">
        <v>7458</v>
      </c>
      <c r="C172" s="5" t="s">
        <v>7459</v>
      </c>
      <c r="D172" s="5"/>
      <c r="E172" s="16">
        <v>167678.0</v>
      </c>
      <c r="F172" s="16">
        <v>168910.0</v>
      </c>
      <c r="G172" s="5"/>
      <c r="H172" s="5" t="s">
        <v>7460</v>
      </c>
      <c r="I172" s="5"/>
      <c r="J172" s="15" t="str">
        <f t="shared" si="38"/>
        <v>Chain et al. 2005. Infect Immun. 73:8353-61</v>
      </c>
      <c r="K172" s="11" t="str">
        <f t="shared" si="39"/>
        <v>Brucella abortus 2308; accesion number NC_007624</v>
      </c>
      <c r="L172" s="3"/>
      <c r="M172" s="26"/>
      <c r="N172" s="26"/>
      <c r="O172" s="26"/>
      <c r="P172" s="26"/>
      <c r="Q172" s="26"/>
      <c r="R172" s="26"/>
      <c r="S172" s="26"/>
      <c r="T172" s="26"/>
      <c r="U172" s="26"/>
      <c r="V172" s="26"/>
      <c r="W172" s="26"/>
      <c r="X172" s="26"/>
      <c r="Y172" s="26"/>
      <c r="Z172" s="26"/>
    </row>
    <row r="173" ht="30.0" customHeight="1">
      <c r="A173" s="5" t="s">
        <v>7461</v>
      </c>
      <c r="B173" s="5" t="s">
        <v>7462</v>
      </c>
      <c r="C173" s="5" t="s">
        <v>7463</v>
      </c>
      <c r="D173" s="5"/>
      <c r="E173" s="16">
        <v>168915.0</v>
      </c>
      <c r="F173" s="16">
        <v>170216.0</v>
      </c>
      <c r="G173" s="5"/>
      <c r="H173" s="5" t="s">
        <v>7464</v>
      </c>
      <c r="I173" s="5"/>
      <c r="J173" s="15" t="str">
        <f t="shared" si="38"/>
        <v>Chain et al. 2005. Infect Immun. 73:8353-61</v>
      </c>
      <c r="K173" s="11" t="str">
        <f t="shared" si="39"/>
        <v>Brucella abortus 2308; accesion number NC_007624</v>
      </c>
      <c r="L173" s="3"/>
      <c r="M173" s="26"/>
      <c r="N173" s="26"/>
      <c r="O173" s="26"/>
      <c r="P173" s="26"/>
      <c r="Q173" s="26"/>
      <c r="R173" s="26"/>
      <c r="S173" s="26"/>
      <c r="T173" s="26"/>
      <c r="U173" s="26"/>
      <c r="V173" s="26"/>
      <c r="W173" s="26"/>
      <c r="X173" s="26"/>
      <c r="Y173" s="26"/>
      <c r="Z173" s="26"/>
    </row>
    <row r="174" ht="30.0" customHeight="1">
      <c r="A174" s="5" t="s">
        <v>7465</v>
      </c>
      <c r="B174" s="5" t="s">
        <v>7465</v>
      </c>
      <c r="C174" s="5" t="s">
        <v>7466</v>
      </c>
      <c r="D174" s="5"/>
      <c r="E174" s="16">
        <v>170439.0</v>
      </c>
      <c r="F174" s="16">
        <v>171323.0</v>
      </c>
      <c r="G174" s="5" t="s">
        <v>35</v>
      </c>
      <c r="H174" s="5" t="s">
        <v>7467</v>
      </c>
      <c r="I174" s="5"/>
      <c r="J174" s="15" t="str">
        <f t="shared" si="38"/>
        <v>Chain et al. 2005. Infect Immun. 73:8353-61</v>
      </c>
      <c r="K174" s="11" t="str">
        <f t="shared" si="39"/>
        <v>Brucella abortus 2308; accesion number NC_007624</v>
      </c>
      <c r="L174" s="3"/>
      <c r="M174" s="3"/>
      <c r="N174" s="3"/>
      <c r="O174" s="3"/>
      <c r="P174" s="3"/>
      <c r="Q174" s="3"/>
      <c r="R174" s="3"/>
      <c r="S174" s="3"/>
      <c r="T174" s="3"/>
      <c r="U174" s="3"/>
      <c r="V174" s="3"/>
      <c r="W174" s="3"/>
      <c r="X174" s="3"/>
      <c r="Y174" s="3"/>
      <c r="Z174" s="3"/>
    </row>
    <row r="175" ht="30.0" customHeight="1">
      <c r="A175" s="5" t="s">
        <v>7468</v>
      </c>
      <c r="B175" s="5" t="s">
        <v>7468</v>
      </c>
      <c r="C175" s="5" t="s">
        <v>7469</v>
      </c>
      <c r="D175" s="5" t="s">
        <v>59</v>
      </c>
      <c r="E175" s="16">
        <v>171542.0</v>
      </c>
      <c r="F175" s="16">
        <v>172275.0</v>
      </c>
      <c r="G175" s="5" t="s">
        <v>35</v>
      </c>
      <c r="H175" s="5"/>
      <c r="I175" s="5" t="s">
        <v>7470</v>
      </c>
      <c r="J175" s="11" t="str">
        <f>HYPERLINK("http://www.ncbi.nlm.nih.gov/nuccore/NC_017250","Brucella suis 1330 genome; accesion number NC017250")</f>
        <v>Brucella suis 1330 genome; accesion number NC017250</v>
      </c>
      <c r="K175" s="11" t="str">
        <f>HYPERLINK("http://www.ncbi.nlm.nih.gov/nuccore/NC_006933","Brucella abortus 9-941 accession number NC_006933")</f>
        <v>Brucella abortus 9-941 accession number NC_006933</v>
      </c>
      <c r="L175" s="26"/>
      <c r="M175" s="26"/>
      <c r="N175" s="26"/>
      <c r="O175" s="26"/>
      <c r="P175" s="26"/>
      <c r="Q175" s="26"/>
      <c r="R175" s="26"/>
      <c r="S175" s="26"/>
      <c r="T175" s="26"/>
      <c r="U175" s="26"/>
      <c r="V175" s="26"/>
      <c r="W175" s="26"/>
      <c r="X175" s="26"/>
      <c r="Y175" s="26"/>
      <c r="Z175" s="26"/>
    </row>
    <row r="176" ht="30.0" customHeight="1">
      <c r="A176" s="5" t="s">
        <v>7471</v>
      </c>
      <c r="B176" s="5" t="s">
        <v>7472</v>
      </c>
      <c r="C176" s="5" t="s">
        <v>7473</v>
      </c>
      <c r="D176" s="5"/>
      <c r="E176" s="16">
        <v>172515.0</v>
      </c>
      <c r="F176" s="16">
        <v>173171.0</v>
      </c>
      <c r="G176" s="5"/>
      <c r="H176" s="5" t="s">
        <v>7474</v>
      </c>
      <c r="I176" s="5"/>
      <c r="J176" s="15" t="str">
        <f t="shared" ref="J176:J182" si="40">HYPERLINK("http://www.ncbi.nlm.nih.gov/pubmed/?term=16299333","Chain et al. 2005. Infect Immun. 73:8353-61")</f>
        <v>Chain et al. 2005. Infect Immun. 73:8353-61</v>
      </c>
      <c r="K176" s="11" t="str">
        <f t="shared" ref="K176:K182" si="41">HYPERLINK("http://www.ncbi.nlm.nih.gov/nuccore/NC_007624","Brucella abortus 2308; accesion number NC_007624")</f>
        <v>Brucella abortus 2308; accesion number NC_007624</v>
      </c>
      <c r="L176" s="3"/>
      <c r="M176" s="26"/>
      <c r="N176" s="26"/>
      <c r="O176" s="26"/>
      <c r="P176" s="26"/>
      <c r="Q176" s="26"/>
      <c r="R176" s="26"/>
      <c r="S176" s="26"/>
      <c r="T176" s="26"/>
      <c r="U176" s="26"/>
      <c r="V176" s="26"/>
      <c r="W176" s="26"/>
      <c r="X176" s="26"/>
      <c r="Y176" s="26"/>
      <c r="Z176" s="26"/>
    </row>
    <row r="177" ht="30.0" customHeight="1">
      <c r="A177" s="5" t="s">
        <v>7475</v>
      </c>
      <c r="B177" s="5" t="s">
        <v>7475</v>
      </c>
      <c r="C177" s="5" t="s">
        <v>7476</v>
      </c>
      <c r="D177" s="5"/>
      <c r="E177" s="16">
        <v>173290.0</v>
      </c>
      <c r="F177" s="16">
        <v>173907.0</v>
      </c>
      <c r="G177" s="5"/>
      <c r="H177" s="5" t="s">
        <v>7477</v>
      </c>
      <c r="I177" s="5"/>
      <c r="J177" s="15" t="str">
        <f t="shared" si="40"/>
        <v>Chain et al. 2005. Infect Immun. 73:8353-61</v>
      </c>
      <c r="K177" s="11" t="str">
        <f t="shared" si="41"/>
        <v>Brucella abortus 2308; accesion number NC_007624</v>
      </c>
      <c r="L177" s="3"/>
      <c r="M177" s="3"/>
      <c r="N177" s="3"/>
      <c r="O177" s="3"/>
      <c r="P177" s="3"/>
      <c r="Q177" s="3"/>
      <c r="R177" s="3"/>
      <c r="S177" s="3"/>
      <c r="T177" s="3"/>
      <c r="U177" s="3"/>
      <c r="V177" s="3"/>
      <c r="W177" s="3"/>
      <c r="X177" s="3"/>
      <c r="Y177" s="3"/>
      <c r="Z177" s="3"/>
    </row>
    <row r="178" ht="30.0" customHeight="1">
      <c r="A178" s="5" t="s">
        <v>7478</v>
      </c>
      <c r="B178" s="5" t="s">
        <v>7479</v>
      </c>
      <c r="C178" s="5" t="s">
        <v>7480</v>
      </c>
      <c r="D178" s="5"/>
      <c r="E178" s="16">
        <v>174018.0</v>
      </c>
      <c r="F178" s="16">
        <v>175526.0</v>
      </c>
      <c r="G178" s="5"/>
      <c r="H178" s="5" t="s">
        <v>7481</v>
      </c>
      <c r="I178" s="5" t="s">
        <v>7482</v>
      </c>
      <c r="J178" s="15" t="str">
        <f t="shared" si="40"/>
        <v>Chain et al. 2005. Infect Immun. 73:8353-61</v>
      </c>
      <c r="K178" s="11" t="str">
        <f t="shared" si="41"/>
        <v>Brucella abortus 2308; accesion number NC_007624</v>
      </c>
      <c r="L178" s="3"/>
      <c r="M178" s="3"/>
      <c r="N178" s="3"/>
      <c r="O178" s="3"/>
      <c r="P178" s="3"/>
      <c r="Q178" s="3"/>
      <c r="R178" s="3"/>
      <c r="S178" s="3"/>
      <c r="T178" s="3"/>
      <c r="U178" s="3"/>
      <c r="V178" s="3"/>
      <c r="W178" s="3"/>
      <c r="X178" s="3"/>
      <c r="Y178" s="3"/>
      <c r="Z178" s="3"/>
    </row>
    <row r="179" ht="30.0" customHeight="1">
      <c r="A179" s="5" t="s">
        <v>7483</v>
      </c>
      <c r="B179" s="5" t="s">
        <v>7484</v>
      </c>
      <c r="C179" s="5" t="s">
        <v>7485</v>
      </c>
      <c r="D179" s="5"/>
      <c r="E179" s="16">
        <v>175535.0</v>
      </c>
      <c r="F179" s="16">
        <v>176665.0</v>
      </c>
      <c r="G179" s="5"/>
      <c r="H179" s="5" t="s">
        <v>7486</v>
      </c>
      <c r="I179" s="5" t="s">
        <v>7487</v>
      </c>
      <c r="J179" s="15" t="str">
        <f t="shared" si="40"/>
        <v>Chain et al. 2005. Infect Immun. 73:8353-61</v>
      </c>
      <c r="K179" s="11" t="str">
        <f t="shared" si="41"/>
        <v>Brucella abortus 2308; accesion number NC_007624</v>
      </c>
      <c r="L179" s="3"/>
      <c r="M179" s="3"/>
      <c r="N179" s="3"/>
      <c r="O179" s="3"/>
      <c r="P179" s="3"/>
      <c r="Q179" s="3"/>
      <c r="R179" s="3"/>
      <c r="S179" s="3"/>
      <c r="T179" s="3"/>
      <c r="U179" s="3"/>
      <c r="V179" s="3"/>
      <c r="W179" s="3"/>
      <c r="X179" s="3"/>
      <c r="Y179" s="3"/>
      <c r="Z179" s="3"/>
    </row>
    <row r="180" ht="30.0" customHeight="1">
      <c r="A180" s="5" t="s">
        <v>7488</v>
      </c>
      <c r="B180" s="5" t="s">
        <v>7489</v>
      </c>
      <c r="C180" s="5" t="s">
        <v>7490</v>
      </c>
      <c r="D180" s="5"/>
      <c r="E180" s="16">
        <v>176662.0</v>
      </c>
      <c r="F180" s="16">
        <v>177357.0</v>
      </c>
      <c r="G180" s="5"/>
      <c r="H180" s="5" t="s">
        <v>7491</v>
      </c>
      <c r="I180" s="5" t="s">
        <v>7492</v>
      </c>
      <c r="J180" s="15" t="str">
        <f t="shared" si="40"/>
        <v>Chain et al. 2005. Infect Immun. 73:8353-61</v>
      </c>
      <c r="K180" s="11" t="str">
        <f t="shared" si="41"/>
        <v>Brucella abortus 2308; accesion number NC_007624</v>
      </c>
      <c r="L180" s="3"/>
      <c r="M180" s="3"/>
      <c r="N180" s="3"/>
      <c r="O180" s="3"/>
      <c r="P180" s="3"/>
      <c r="Q180" s="3"/>
      <c r="R180" s="3"/>
      <c r="S180" s="3"/>
      <c r="T180" s="3"/>
      <c r="U180" s="3"/>
      <c r="V180" s="3"/>
      <c r="W180" s="3"/>
      <c r="X180" s="3"/>
      <c r="Y180" s="3"/>
      <c r="Z180" s="3"/>
    </row>
    <row r="181" ht="30.0" customHeight="1">
      <c r="A181" s="5" t="s">
        <v>7493</v>
      </c>
      <c r="B181" s="5" t="s">
        <v>7494</v>
      </c>
      <c r="C181" s="5" t="s">
        <v>7495</v>
      </c>
      <c r="D181" s="5"/>
      <c r="E181" s="16">
        <v>177430.0</v>
      </c>
      <c r="F181" s="16">
        <v>178668.0</v>
      </c>
      <c r="G181" s="5" t="s">
        <v>35</v>
      </c>
      <c r="H181" s="5" t="s">
        <v>7496</v>
      </c>
      <c r="I181" s="5" t="s">
        <v>7497</v>
      </c>
      <c r="J181" s="15" t="str">
        <f t="shared" si="40"/>
        <v>Chain et al. 2005. Infect Immun. 73:8353-61</v>
      </c>
      <c r="K181" s="11" t="str">
        <f t="shared" si="41"/>
        <v>Brucella abortus 2308; accesion number NC_007624</v>
      </c>
      <c r="L181" s="3"/>
      <c r="M181" s="3"/>
      <c r="N181" s="3"/>
      <c r="O181" s="3"/>
      <c r="P181" s="3"/>
      <c r="Q181" s="3"/>
      <c r="R181" s="3"/>
      <c r="S181" s="3"/>
      <c r="T181" s="3"/>
      <c r="U181" s="3"/>
      <c r="V181" s="3"/>
      <c r="W181" s="3"/>
      <c r="X181" s="3"/>
      <c r="Y181" s="3"/>
      <c r="Z181" s="3"/>
    </row>
    <row r="182" ht="30.0" customHeight="1">
      <c r="A182" s="5" t="s">
        <v>7498</v>
      </c>
      <c r="B182" s="5" t="s">
        <v>7498</v>
      </c>
      <c r="C182" s="5" t="s">
        <v>7499</v>
      </c>
      <c r="D182" s="5"/>
      <c r="E182" s="16">
        <v>178954.0</v>
      </c>
      <c r="F182" s="16">
        <v>179355.0</v>
      </c>
      <c r="G182" s="5" t="s">
        <v>35</v>
      </c>
      <c r="H182" s="5" t="s">
        <v>7500</v>
      </c>
      <c r="I182" s="5"/>
      <c r="J182" s="15" t="str">
        <f t="shared" si="40"/>
        <v>Chain et al. 2005. Infect Immun. 73:8353-61</v>
      </c>
      <c r="K182" s="11" t="str">
        <f t="shared" si="41"/>
        <v>Brucella abortus 2308; accesion number NC_007624</v>
      </c>
      <c r="L182" s="3"/>
      <c r="M182" s="3"/>
      <c r="N182" s="3"/>
      <c r="O182" s="3"/>
      <c r="P182" s="3"/>
      <c r="Q182" s="3"/>
      <c r="R182" s="3"/>
      <c r="S182" s="3"/>
      <c r="T182" s="3"/>
      <c r="U182" s="3"/>
      <c r="V182" s="3"/>
      <c r="W182" s="3"/>
      <c r="X182" s="3"/>
      <c r="Y182" s="3"/>
      <c r="Z182" s="3"/>
    </row>
    <row r="183" ht="30.0" customHeight="1">
      <c r="A183" s="5" t="s">
        <v>7501</v>
      </c>
      <c r="B183" s="5" t="s">
        <v>7502</v>
      </c>
      <c r="C183" s="5" t="s">
        <v>7503</v>
      </c>
      <c r="D183" s="5"/>
      <c r="E183" s="16">
        <v>179458.0</v>
      </c>
      <c r="F183" s="16">
        <v>180849.0</v>
      </c>
      <c r="G183" s="5" t="s">
        <v>35</v>
      </c>
      <c r="H183" s="5" t="s">
        <v>7504</v>
      </c>
      <c r="I183" s="5" t="s">
        <v>7505</v>
      </c>
      <c r="J183" s="11" t="str">
        <f>HYPERLINK("http://www.ncbi.nlm.nih.gov/pubmed/20382762","Mignolet et al. J Bacteriol. 2010 Jun;192(12):3235-9")</f>
        <v>Mignolet et al. J Bacteriol. 2010 Jun;192(12):3235-9</v>
      </c>
      <c r="K183" s="3"/>
      <c r="L183" s="3"/>
      <c r="M183" s="26"/>
      <c r="N183" s="26"/>
      <c r="O183" s="26"/>
      <c r="P183" s="26"/>
      <c r="Q183" s="26"/>
      <c r="R183" s="26"/>
      <c r="S183" s="26"/>
      <c r="T183" s="26"/>
      <c r="U183" s="26"/>
      <c r="V183" s="26"/>
      <c r="W183" s="26"/>
      <c r="X183" s="26"/>
      <c r="Y183" s="26"/>
      <c r="Z183" s="26"/>
    </row>
    <row r="184" ht="30.0" customHeight="1">
      <c r="A184" s="5" t="s">
        <v>7506</v>
      </c>
      <c r="B184" s="5" t="s">
        <v>7506</v>
      </c>
      <c r="C184" s="5" t="s">
        <v>7507</v>
      </c>
      <c r="D184" s="5"/>
      <c r="E184" s="16">
        <v>180999.0</v>
      </c>
      <c r="F184" s="16">
        <v>181286.0</v>
      </c>
      <c r="G184" s="5" t="s">
        <v>35</v>
      </c>
      <c r="H184" s="5" t="s">
        <v>262</v>
      </c>
      <c r="I184" s="5"/>
      <c r="J184" s="15" t="str">
        <f t="shared" ref="J184:J185" si="42">HYPERLINK("http://www.ncbi.nlm.nih.gov/pubmed/?term=16299333","Chain et al. 2005. Infect Immun. 73:8353-61")</f>
        <v>Chain et al. 2005. Infect Immun. 73:8353-61</v>
      </c>
      <c r="K184" s="11" t="str">
        <f t="shared" ref="K184:K185" si="43">HYPERLINK("http://www.ncbi.nlm.nih.gov/nuccore/NC_007624","Brucella abortus 2308; accesion number NC_007624")</f>
        <v>Brucella abortus 2308; accesion number NC_007624</v>
      </c>
      <c r="L184" s="3"/>
      <c r="M184" s="3"/>
      <c r="N184" s="3"/>
      <c r="O184" s="3"/>
      <c r="P184" s="3"/>
      <c r="Q184" s="3"/>
      <c r="R184" s="3"/>
      <c r="S184" s="3"/>
      <c r="T184" s="3"/>
      <c r="U184" s="3"/>
      <c r="V184" s="3"/>
      <c r="W184" s="3"/>
      <c r="X184" s="3"/>
      <c r="Y184" s="3"/>
      <c r="Z184" s="3"/>
    </row>
    <row r="185" ht="30.0" customHeight="1">
      <c r="A185" s="5" t="s">
        <v>7508</v>
      </c>
      <c r="B185" s="5" t="s">
        <v>7508</v>
      </c>
      <c r="C185" s="5" t="s">
        <v>7509</v>
      </c>
      <c r="D185" s="5"/>
      <c r="E185" s="16">
        <v>181583.0</v>
      </c>
      <c r="F185" s="16">
        <v>181804.0</v>
      </c>
      <c r="G185" s="5" t="s">
        <v>35</v>
      </c>
      <c r="H185" s="5" t="s">
        <v>52</v>
      </c>
      <c r="I185" s="5"/>
      <c r="J185" s="15" t="str">
        <f t="shared" si="42"/>
        <v>Chain et al. 2005. Infect Immun. 73:8353-61</v>
      </c>
      <c r="K185" s="11" t="str">
        <f t="shared" si="43"/>
        <v>Brucella abortus 2308; accesion number NC_007624</v>
      </c>
      <c r="L185" s="26"/>
      <c r="M185" s="3"/>
      <c r="N185" s="3"/>
      <c r="O185" s="3"/>
      <c r="P185" s="3"/>
      <c r="Q185" s="3"/>
      <c r="R185" s="3"/>
      <c r="S185" s="3"/>
      <c r="T185" s="3"/>
      <c r="U185" s="3"/>
      <c r="V185" s="3"/>
      <c r="W185" s="3"/>
      <c r="X185" s="3"/>
      <c r="Y185" s="3"/>
      <c r="Z185" s="3"/>
    </row>
    <row r="186" ht="30.0" customHeight="1">
      <c r="A186" s="5" t="s">
        <v>7510</v>
      </c>
      <c r="B186" s="5" t="s">
        <v>7511</v>
      </c>
      <c r="C186" s="5" t="s">
        <v>7512</v>
      </c>
      <c r="D186" s="5"/>
      <c r="E186" s="16">
        <v>182006.0</v>
      </c>
      <c r="F186" s="16">
        <v>183646.0</v>
      </c>
      <c r="G186" s="5" t="s">
        <v>35</v>
      </c>
      <c r="H186" s="5" t="s">
        <v>7513</v>
      </c>
      <c r="I186" s="5" t="s">
        <v>7514</v>
      </c>
      <c r="J186" s="11" t="str">
        <f>HYPERLINK("http://www.ncbi.nlm.nih.gov/pubmed/1560753","Roop et al. 1992. Microb. Pathogen. 12:47-62")</f>
        <v>Roop et al. 1992. Microb. Pathogen. 12:47-62</v>
      </c>
      <c r="K186" s="3"/>
      <c r="L186" s="3"/>
      <c r="M186" s="3"/>
      <c r="N186" s="3"/>
      <c r="O186" s="3"/>
      <c r="P186" s="3"/>
      <c r="Q186" s="3"/>
      <c r="R186" s="3"/>
      <c r="S186" s="3"/>
      <c r="T186" s="3"/>
      <c r="U186" s="3"/>
      <c r="V186" s="3"/>
      <c r="W186" s="3"/>
      <c r="X186" s="3"/>
      <c r="Y186" s="3"/>
      <c r="Z186" s="3"/>
    </row>
    <row r="187" ht="30.0" customHeight="1">
      <c r="A187" s="5" t="s">
        <v>7515</v>
      </c>
      <c r="B187" s="5" t="s">
        <v>7516</v>
      </c>
      <c r="C187" s="5" t="s">
        <v>7517</v>
      </c>
      <c r="D187" s="5"/>
      <c r="E187" s="16">
        <v>183737.0</v>
      </c>
      <c r="F187" s="16">
        <v>184033.0</v>
      </c>
      <c r="G187" s="5" t="s">
        <v>35</v>
      </c>
      <c r="H187" s="5" t="s">
        <v>7518</v>
      </c>
      <c r="I187" s="5" t="s">
        <v>7519</v>
      </c>
      <c r="J187" s="15" t="str">
        <f t="shared" ref="J187:J197" si="44">HYPERLINK("http://www.ncbi.nlm.nih.gov/pubmed/?term=16299333","Chain et al. 2005. Infect Immun. 73:8353-61")</f>
        <v>Chain et al. 2005. Infect Immun. 73:8353-61</v>
      </c>
      <c r="K187" s="11" t="str">
        <f t="shared" ref="K187:K197" si="45">HYPERLINK("http://www.ncbi.nlm.nih.gov/nuccore/NC_007624","Brucella abortus 2308; accesion number NC_007624")</f>
        <v>Brucella abortus 2308; accesion number NC_007624</v>
      </c>
      <c r="L187" s="3"/>
      <c r="M187" s="3"/>
      <c r="N187" s="3"/>
      <c r="O187" s="3"/>
      <c r="P187" s="3"/>
      <c r="Q187" s="3"/>
      <c r="R187" s="3"/>
      <c r="S187" s="3"/>
      <c r="T187" s="3"/>
      <c r="U187" s="3"/>
      <c r="V187" s="3"/>
      <c r="W187" s="3"/>
      <c r="X187" s="3"/>
      <c r="Y187" s="3"/>
      <c r="Z187" s="3"/>
    </row>
    <row r="188" ht="30.0" customHeight="1">
      <c r="A188" s="5" t="s">
        <v>7520</v>
      </c>
      <c r="B188" s="5" t="s">
        <v>7520</v>
      </c>
      <c r="C188" s="5" t="s">
        <v>7521</v>
      </c>
      <c r="D188" s="5"/>
      <c r="E188" s="16">
        <v>184511.0</v>
      </c>
      <c r="F188" s="16">
        <v>185362.0</v>
      </c>
      <c r="G188" s="5"/>
      <c r="H188" s="5" t="s">
        <v>1615</v>
      </c>
      <c r="I188" s="5"/>
      <c r="J188" s="15" t="str">
        <f t="shared" si="44"/>
        <v>Chain et al. 2005. Infect Immun. 73:8353-61</v>
      </c>
      <c r="K188" s="11" t="str">
        <f t="shared" si="45"/>
        <v>Brucella abortus 2308; accesion number NC_007624</v>
      </c>
      <c r="L188" s="3"/>
      <c r="M188" s="3"/>
      <c r="N188" s="3"/>
      <c r="O188" s="3"/>
      <c r="P188" s="3"/>
      <c r="Q188" s="3"/>
      <c r="R188" s="3"/>
      <c r="S188" s="3"/>
      <c r="T188" s="3"/>
      <c r="U188" s="3"/>
      <c r="V188" s="3"/>
      <c r="W188" s="3"/>
      <c r="X188" s="3"/>
      <c r="Y188" s="3"/>
      <c r="Z188" s="3"/>
    </row>
    <row r="189" ht="30.0" customHeight="1">
      <c r="A189" s="5" t="s">
        <v>7522</v>
      </c>
      <c r="B189" s="5" t="s">
        <v>7522</v>
      </c>
      <c r="C189" s="5" t="s">
        <v>7523</v>
      </c>
      <c r="D189" s="5"/>
      <c r="E189" s="16">
        <v>185398.0</v>
      </c>
      <c r="F189" s="16">
        <v>185511.0</v>
      </c>
      <c r="G189" s="5"/>
      <c r="H189" s="5" t="s">
        <v>52</v>
      </c>
      <c r="I189" s="5"/>
      <c r="J189" s="15" t="str">
        <f t="shared" si="44"/>
        <v>Chain et al. 2005. Infect Immun. 73:8353-61</v>
      </c>
      <c r="K189" s="11" t="str">
        <f t="shared" si="45"/>
        <v>Brucella abortus 2308; accesion number NC_007624</v>
      </c>
      <c r="L189" s="26"/>
      <c r="M189" s="3"/>
      <c r="N189" s="3"/>
      <c r="O189" s="3"/>
      <c r="P189" s="3"/>
      <c r="Q189" s="3"/>
      <c r="R189" s="3"/>
      <c r="S189" s="3"/>
      <c r="T189" s="3"/>
      <c r="U189" s="3"/>
      <c r="V189" s="3"/>
      <c r="W189" s="3"/>
      <c r="X189" s="3"/>
      <c r="Y189" s="3"/>
      <c r="Z189" s="3"/>
    </row>
    <row r="190" ht="30.0" customHeight="1">
      <c r="A190" s="5" t="s">
        <v>7524</v>
      </c>
      <c r="B190" s="5" t="s">
        <v>7524</v>
      </c>
      <c r="C190" s="5" t="s">
        <v>7525</v>
      </c>
      <c r="D190" s="5"/>
      <c r="E190" s="16">
        <v>185492.0</v>
      </c>
      <c r="F190" s="16">
        <v>186439.0</v>
      </c>
      <c r="G190" s="5"/>
      <c r="H190" s="5" t="s">
        <v>7526</v>
      </c>
      <c r="I190" s="5" t="s">
        <v>7527</v>
      </c>
      <c r="J190" s="15" t="str">
        <f t="shared" si="44"/>
        <v>Chain et al. 2005. Infect Immun. 73:8353-61</v>
      </c>
      <c r="K190" s="11" t="str">
        <f t="shared" si="45"/>
        <v>Brucella abortus 2308; accesion number NC_007624</v>
      </c>
      <c r="L190" s="3"/>
      <c r="M190" s="3"/>
      <c r="N190" s="3"/>
      <c r="O190" s="3"/>
      <c r="P190" s="3"/>
      <c r="Q190" s="3"/>
      <c r="R190" s="3"/>
      <c r="S190" s="3"/>
      <c r="T190" s="3"/>
      <c r="U190" s="3"/>
      <c r="V190" s="3"/>
      <c r="W190" s="3"/>
      <c r="X190" s="3"/>
      <c r="Y190" s="3"/>
      <c r="Z190" s="3"/>
    </row>
    <row r="191" ht="30.0" customHeight="1">
      <c r="A191" s="5" t="s">
        <v>7528</v>
      </c>
      <c r="B191" s="5" t="s">
        <v>7529</v>
      </c>
      <c r="C191" s="5" t="s">
        <v>7530</v>
      </c>
      <c r="D191" s="5"/>
      <c r="E191" s="16">
        <v>186783.0</v>
      </c>
      <c r="F191" s="16">
        <v>189701.0</v>
      </c>
      <c r="G191" s="5"/>
      <c r="H191" s="5" t="s">
        <v>7531</v>
      </c>
      <c r="I191" s="5" t="s">
        <v>7532</v>
      </c>
      <c r="J191" s="15" t="str">
        <f t="shared" si="44"/>
        <v>Chain et al. 2005. Infect Immun. 73:8353-61</v>
      </c>
      <c r="K191" s="11" t="str">
        <f t="shared" si="45"/>
        <v>Brucella abortus 2308; accesion number NC_007624</v>
      </c>
      <c r="L191" s="3"/>
      <c r="M191" s="3"/>
      <c r="N191" s="3"/>
      <c r="O191" s="3"/>
      <c r="P191" s="3"/>
      <c r="Q191" s="3"/>
      <c r="R191" s="3"/>
      <c r="S191" s="3"/>
      <c r="T191" s="3"/>
      <c r="U191" s="3"/>
      <c r="V191" s="3"/>
      <c r="W191" s="3"/>
      <c r="X191" s="3"/>
      <c r="Y191" s="3"/>
      <c r="Z191" s="3"/>
    </row>
    <row r="192" ht="30.0" customHeight="1">
      <c r="A192" s="5" t="s">
        <v>7533</v>
      </c>
      <c r="B192" s="5" t="s">
        <v>7533</v>
      </c>
      <c r="C192" s="5" t="s">
        <v>7534</v>
      </c>
      <c r="D192" s="5"/>
      <c r="E192" s="16">
        <v>189893.0</v>
      </c>
      <c r="F192" s="16">
        <v>190564.0</v>
      </c>
      <c r="G192" s="5"/>
      <c r="H192" s="5" t="s">
        <v>5310</v>
      </c>
      <c r="I192" s="5"/>
      <c r="J192" s="15" t="str">
        <f t="shared" si="44"/>
        <v>Chain et al. 2005. Infect Immun. 73:8353-61</v>
      </c>
      <c r="K192" s="11" t="str">
        <f t="shared" si="45"/>
        <v>Brucella abortus 2308; accesion number NC_007624</v>
      </c>
      <c r="L192" s="26"/>
      <c r="M192" s="3"/>
      <c r="N192" s="3"/>
      <c r="O192" s="3"/>
      <c r="P192" s="3"/>
      <c r="Q192" s="3"/>
      <c r="R192" s="3"/>
      <c r="S192" s="3"/>
      <c r="T192" s="3"/>
      <c r="U192" s="3"/>
      <c r="V192" s="3"/>
      <c r="W192" s="3"/>
      <c r="X192" s="3"/>
      <c r="Y192" s="3"/>
      <c r="Z192" s="3"/>
    </row>
    <row r="193" ht="30.0" customHeight="1">
      <c r="A193" s="5" t="s">
        <v>7535</v>
      </c>
      <c r="B193" s="5" t="s">
        <v>7535</v>
      </c>
      <c r="C193" s="5" t="s">
        <v>7536</v>
      </c>
      <c r="D193" s="5"/>
      <c r="E193" s="16">
        <v>190909.0</v>
      </c>
      <c r="F193" s="16">
        <v>191469.0</v>
      </c>
      <c r="G193" s="5"/>
      <c r="H193" s="5" t="s">
        <v>7429</v>
      </c>
      <c r="I193" s="5" t="s">
        <v>7430</v>
      </c>
      <c r="J193" s="15" t="str">
        <f t="shared" si="44"/>
        <v>Chain et al. 2005. Infect Immun. 73:8353-61</v>
      </c>
      <c r="K193" s="11" t="str">
        <f t="shared" si="45"/>
        <v>Brucella abortus 2308; accesion number NC_007624</v>
      </c>
      <c r="L193" s="3"/>
      <c r="M193" s="26"/>
      <c r="N193" s="26"/>
      <c r="O193" s="26"/>
      <c r="P193" s="26"/>
      <c r="Q193" s="26"/>
      <c r="R193" s="26"/>
      <c r="S193" s="26"/>
      <c r="T193" s="26"/>
      <c r="U193" s="26"/>
      <c r="V193" s="26"/>
      <c r="W193" s="26"/>
      <c r="X193" s="26"/>
      <c r="Y193" s="26"/>
      <c r="Z193" s="26"/>
    </row>
    <row r="194" ht="30.0" customHeight="1">
      <c r="A194" s="5" t="s">
        <v>7537</v>
      </c>
      <c r="B194" s="5" t="s">
        <v>7537</v>
      </c>
      <c r="C194" s="5" t="s">
        <v>7538</v>
      </c>
      <c r="D194" s="5"/>
      <c r="E194" s="16">
        <v>191523.0</v>
      </c>
      <c r="F194" s="16">
        <v>191996.0</v>
      </c>
      <c r="G194" s="5" t="s">
        <v>35</v>
      </c>
      <c r="H194" s="5" t="s">
        <v>7539</v>
      </c>
      <c r="I194" s="5"/>
      <c r="J194" s="15" t="str">
        <f t="shared" si="44"/>
        <v>Chain et al. 2005. Infect Immun. 73:8353-61</v>
      </c>
      <c r="K194" s="11" t="str">
        <f t="shared" si="45"/>
        <v>Brucella abortus 2308; accesion number NC_007624</v>
      </c>
      <c r="L194" s="3"/>
      <c r="M194" s="3"/>
      <c r="N194" s="3"/>
      <c r="O194" s="3"/>
      <c r="P194" s="3"/>
      <c r="Q194" s="3"/>
      <c r="R194" s="3"/>
      <c r="S194" s="3"/>
      <c r="T194" s="3"/>
      <c r="U194" s="3"/>
      <c r="V194" s="3"/>
      <c r="W194" s="3"/>
      <c r="X194" s="3"/>
      <c r="Y194" s="3"/>
      <c r="Z194" s="3"/>
    </row>
    <row r="195" ht="30.0" customHeight="1">
      <c r="A195" s="5" t="s">
        <v>7540</v>
      </c>
      <c r="B195" s="5" t="s">
        <v>7541</v>
      </c>
      <c r="C195" s="5" t="s">
        <v>7542</v>
      </c>
      <c r="D195" s="5"/>
      <c r="E195" s="16">
        <v>192137.0</v>
      </c>
      <c r="F195" s="16">
        <v>193882.0</v>
      </c>
      <c r="G195" s="5"/>
      <c r="H195" s="5" t="s">
        <v>7543</v>
      </c>
      <c r="I195" s="5"/>
      <c r="J195" s="15" t="str">
        <f t="shared" si="44"/>
        <v>Chain et al. 2005. Infect Immun. 73:8353-61</v>
      </c>
      <c r="K195" s="11" t="str">
        <f t="shared" si="45"/>
        <v>Brucella abortus 2308; accesion number NC_007624</v>
      </c>
      <c r="L195" s="3"/>
      <c r="M195" s="3"/>
      <c r="N195" s="3"/>
      <c r="O195" s="3"/>
      <c r="P195" s="3"/>
      <c r="Q195" s="3"/>
      <c r="R195" s="3"/>
      <c r="S195" s="3"/>
      <c r="T195" s="3"/>
      <c r="U195" s="3"/>
      <c r="V195" s="3"/>
      <c r="W195" s="3"/>
      <c r="X195" s="3"/>
      <c r="Y195" s="3"/>
      <c r="Z195" s="3"/>
    </row>
    <row r="196" ht="30.0" customHeight="1">
      <c r="A196" s="5" t="s">
        <v>7544</v>
      </c>
      <c r="B196" s="5" t="s">
        <v>7544</v>
      </c>
      <c r="C196" s="5" t="s">
        <v>7545</v>
      </c>
      <c r="D196" s="5"/>
      <c r="E196" s="16">
        <v>193863.0</v>
      </c>
      <c r="F196" s="16">
        <v>194426.0</v>
      </c>
      <c r="G196" s="5"/>
      <c r="H196" s="5" t="s">
        <v>7546</v>
      </c>
      <c r="I196" s="5"/>
      <c r="J196" s="15" t="str">
        <f t="shared" si="44"/>
        <v>Chain et al. 2005. Infect Immun. 73:8353-61</v>
      </c>
      <c r="K196" s="11" t="str">
        <f t="shared" si="45"/>
        <v>Brucella abortus 2308; accesion number NC_007624</v>
      </c>
      <c r="L196" s="3"/>
      <c r="M196" s="3"/>
      <c r="N196" s="3"/>
      <c r="O196" s="3"/>
      <c r="P196" s="3"/>
      <c r="Q196" s="3"/>
      <c r="R196" s="3"/>
      <c r="S196" s="3"/>
      <c r="T196" s="3"/>
      <c r="U196" s="3"/>
      <c r="V196" s="3"/>
      <c r="W196" s="3"/>
      <c r="X196" s="3"/>
      <c r="Y196" s="3"/>
      <c r="Z196" s="3"/>
    </row>
    <row r="197" ht="30.0" customHeight="1">
      <c r="A197" s="5" t="s">
        <v>7547</v>
      </c>
      <c r="B197" s="5" t="s">
        <v>7547</v>
      </c>
      <c r="C197" s="5" t="s">
        <v>7548</v>
      </c>
      <c r="D197" s="5"/>
      <c r="E197" s="16">
        <v>194605.0</v>
      </c>
      <c r="F197" s="16">
        <v>196056.0</v>
      </c>
      <c r="G197" s="5"/>
      <c r="H197" s="5" t="s">
        <v>7549</v>
      </c>
      <c r="I197" s="5" t="s">
        <v>7550</v>
      </c>
      <c r="J197" s="15" t="str">
        <f t="shared" si="44"/>
        <v>Chain et al. 2005. Infect Immun. 73:8353-61</v>
      </c>
      <c r="K197" s="11" t="str">
        <f t="shared" si="45"/>
        <v>Brucella abortus 2308; accesion number NC_007624</v>
      </c>
      <c r="L197" s="3"/>
      <c r="M197" s="26"/>
      <c r="N197" s="26"/>
      <c r="O197" s="26"/>
      <c r="P197" s="26"/>
      <c r="Q197" s="26"/>
      <c r="R197" s="26"/>
      <c r="S197" s="26"/>
      <c r="T197" s="26"/>
      <c r="U197" s="26"/>
      <c r="V197" s="26"/>
      <c r="W197" s="26"/>
      <c r="X197" s="26"/>
      <c r="Y197" s="26"/>
      <c r="Z197" s="26"/>
    </row>
    <row r="198" ht="30.0" customHeight="1">
      <c r="A198" s="5" t="s">
        <v>7551</v>
      </c>
      <c r="B198" s="5" t="s">
        <v>7551</v>
      </c>
      <c r="C198" s="5" t="s">
        <v>7552</v>
      </c>
      <c r="D198" s="5" t="s">
        <v>59</v>
      </c>
      <c r="E198" s="16">
        <v>196056.0</v>
      </c>
      <c r="F198" s="16">
        <v>197419.0</v>
      </c>
      <c r="G198" s="5"/>
      <c r="H198" s="5"/>
      <c r="I198" s="5" t="s">
        <v>7553</v>
      </c>
      <c r="J198" s="11" t="str">
        <f>HYPERLINK("http://www.ncbi.nlm.nih.gov/nuccore/NC_006933","Brucella abortus 9-941 accession number NC_006933")</f>
        <v>Brucella abortus 9-941 accession number NC_006933</v>
      </c>
      <c r="K198" s="11" t="str">
        <f>HYPERLINK("http://www.ncbi.nlm.nih.gov/nuccore/NC_003318"," Brucella melitensis 16M genome; accesion number NC_003318")</f>
        <v> Brucella melitensis 16M genome; accesion number NC_003318</v>
      </c>
      <c r="L198" s="26"/>
      <c r="M198" s="3"/>
      <c r="N198" s="3"/>
      <c r="O198" s="3"/>
      <c r="P198" s="3"/>
      <c r="Q198" s="3"/>
      <c r="R198" s="3"/>
      <c r="S198" s="3"/>
      <c r="T198" s="3"/>
      <c r="U198" s="3"/>
      <c r="V198" s="3"/>
      <c r="W198" s="3"/>
      <c r="X198" s="3"/>
      <c r="Y198" s="3"/>
      <c r="Z198" s="3"/>
    </row>
    <row r="199" ht="30.0" customHeight="1">
      <c r="A199" s="5" t="s">
        <v>7554</v>
      </c>
      <c r="B199" s="5" t="s">
        <v>7554</v>
      </c>
      <c r="C199" s="5" t="s">
        <v>7555</v>
      </c>
      <c r="D199" s="5"/>
      <c r="E199" s="16">
        <v>197430.0</v>
      </c>
      <c r="F199" s="16">
        <v>198311.0</v>
      </c>
      <c r="G199" s="5"/>
      <c r="H199" s="5" t="s">
        <v>3348</v>
      </c>
      <c r="I199" s="5"/>
      <c r="J199" s="15" t="str">
        <f t="shared" ref="J199:J209" si="46">HYPERLINK("http://www.ncbi.nlm.nih.gov/pubmed/?term=16299333","Chain et al. 2005. Infect Immun. 73:8353-61")</f>
        <v>Chain et al. 2005. Infect Immun. 73:8353-61</v>
      </c>
      <c r="K199" s="11" t="str">
        <f t="shared" ref="K199:K209" si="47">HYPERLINK("http://www.ncbi.nlm.nih.gov/nuccore/NC_007624","Brucella abortus 2308; accesion number NC_007624")</f>
        <v>Brucella abortus 2308; accesion number NC_007624</v>
      </c>
      <c r="L199" s="3"/>
      <c r="M199" s="3"/>
      <c r="N199" s="3"/>
      <c r="O199" s="3"/>
      <c r="P199" s="3"/>
      <c r="Q199" s="3"/>
      <c r="R199" s="3"/>
      <c r="S199" s="3"/>
      <c r="T199" s="3"/>
      <c r="U199" s="3"/>
      <c r="V199" s="3"/>
      <c r="W199" s="3"/>
      <c r="X199" s="3"/>
      <c r="Y199" s="3"/>
      <c r="Z199" s="3"/>
    </row>
    <row r="200" ht="30.0" customHeight="1">
      <c r="A200" s="5" t="s">
        <v>7556</v>
      </c>
      <c r="B200" s="5" t="s">
        <v>7556</v>
      </c>
      <c r="C200" s="5" t="s">
        <v>7557</v>
      </c>
      <c r="D200" s="5"/>
      <c r="E200" s="16">
        <v>198324.0</v>
      </c>
      <c r="F200" s="16">
        <v>200231.0</v>
      </c>
      <c r="G200" s="5" t="s">
        <v>35</v>
      </c>
      <c r="H200" s="5" t="s">
        <v>7558</v>
      </c>
      <c r="I200" s="5"/>
      <c r="J200" s="15" t="str">
        <f t="shared" si="46"/>
        <v>Chain et al. 2005. Infect Immun. 73:8353-61</v>
      </c>
      <c r="K200" s="11" t="str">
        <f t="shared" si="47"/>
        <v>Brucella abortus 2308; accesion number NC_007624</v>
      </c>
      <c r="L200" s="3"/>
      <c r="M200" s="26"/>
      <c r="N200" s="26"/>
      <c r="O200" s="26"/>
      <c r="P200" s="26"/>
      <c r="Q200" s="26"/>
      <c r="R200" s="26"/>
      <c r="S200" s="26"/>
      <c r="T200" s="26"/>
      <c r="U200" s="26"/>
      <c r="V200" s="26"/>
      <c r="W200" s="26"/>
      <c r="X200" s="26"/>
      <c r="Y200" s="26"/>
      <c r="Z200" s="26"/>
    </row>
    <row r="201" ht="30.0" customHeight="1">
      <c r="A201" s="5" t="s">
        <v>7559</v>
      </c>
      <c r="B201" s="5" t="s">
        <v>7560</v>
      </c>
      <c r="C201" s="5" t="s">
        <v>7561</v>
      </c>
      <c r="D201" s="5"/>
      <c r="E201" s="16">
        <v>200370.0</v>
      </c>
      <c r="F201" s="16">
        <v>201713.0</v>
      </c>
      <c r="G201" s="5"/>
      <c r="H201" s="5" t="s">
        <v>7562</v>
      </c>
      <c r="I201" s="5"/>
      <c r="J201" s="15" t="str">
        <f t="shared" si="46"/>
        <v>Chain et al. 2005. Infect Immun. 73:8353-61</v>
      </c>
      <c r="K201" s="11" t="str">
        <f t="shared" si="47"/>
        <v>Brucella abortus 2308; accesion number NC_007624</v>
      </c>
      <c r="L201" s="3"/>
      <c r="M201" s="3"/>
      <c r="N201" s="3"/>
      <c r="O201" s="3"/>
      <c r="P201" s="3"/>
      <c r="Q201" s="3"/>
      <c r="R201" s="3"/>
      <c r="S201" s="3"/>
      <c r="T201" s="3"/>
      <c r="U201" s="3"/>
      <c r="V201" s="3"/>
      <c r="W201" s="3"/>
      <c r="X201" s="3"/>
      <c r="Y201" s="3"/>
      <c r="Z201" s="3"/>
    </row>
    <row r="202" ht="30.0" customHeight="1">
      <c r="A202" s="5" t="s">
        <v>7563</v>
      </c>
      <c r="B202" s="5" t="s">
        <v>7563</v>
      </c>
      <c r="C202" s="5" t="s">
        <v>7564</v>
      </c>
      <c r="D202" s="5"/>
      <c r="E202" s="16">
        <v>201745.0</v>
      </c>
      <c r="F202" s="16">
        <v>202509.0</v>
      </c>
      <c r="G202" s="5"/>
      <c r="H202" s="5" t="s">
        <v>2634</v>
      </c>
      <c r="I202" s="5"/>
      <c r="J202" s="15" t="str">
        <f t="shared" si="46"/>
        <v>Chain et al. 2005. Infect Immun. 73:8353-61</v>
      </c>
      <c r="K202" s="11" t="str">
        <f t="shared" si="47"/>
        <v>Brucella abortus 2308; accesion number NC_007624</v>
      </c>
      <c r="L202" s="3"/>
      <c r="M202" s="3"/>
      <c r="N202" s="3"/>
      <c r="O202" s="3"/>
      <c r="P202" s="3"/>
      <c r="Q202" s="3"/>
      <c r="R202" s="3"/>
      <c r="S202" s="3"/>
      <c r="T202" s="3"/>
      <c r="U202" s="3"/>
      <c r="V202" s="3"/>
      <c r="W202" s="3"/>
      <c r="X202" s="3"/>
      <c r="Y202" s="3"/>
      <c r="Z202" s="3"/>
    </row>
    <row r="203" ht="30.0" customHeight="1">
      <c r="A203" s="5" t="s">
        <v>7565</v>
      </c>
      <c r="B203" s="5" t="s">
        <v>7565</v>
      </c>
      <c r="C203" s="5" t="s">
        <v>7566</v>
      </c>
      <c r="D203" s="5"/>
      <c r="E203" s="16">
        <v>202548.0</v>
      </c>
      <c r="F203" s="16">
        <v>202799.0</v>
      </c>
      <c r="G203" s="5"/>
      <c r="H203" s="5" t="s">
        <v>52</v>
      </c>
      <c r="I203" s="5"/>
      <c r="J203" s="15" t="str">
        <f t="shared" si="46"/>
        <v>Chain et al. 2005. Infect Immun. 73:8353-61</v>
      </c>
      <c r="K203" s="11" t="str">
        <f t="shared" si="47"/>
        <v>Brucella abortus 2308; accesion number NC_007624</v>
      </c>
      <c r="L203" s="26"/>
      <c r="M203" s="3"/>
      <c r="N203" s="3"/>
      <c r="O203" s="3"/>
      <c r="P203" s="3"/>
      <c r="Q203" s="3"/>
      <c r="R203" s="3"/>
      <c r="S203" s="3"/>
      <c r="T203" s="3"/>
      <c r="U203" s="3"/>
      <c r="V203" s="3"/>
      <c r="W203" s="3"/>
      <c r="X203" s="3"/>
      <c r="Y203" s="3"/>
      <c r="Z203" s="3"/>
    </row>
    <row r="204" ht="30.0" customHeight="1">
      <c r="A204" s="5" t="s">
        <v>7567</v>
      </c>
      <c r="B204" s="5" t="s">
        <v>7567</v>
      </c>
      <c r="C204" s="5" t="s">
        <v>7568</v>
      </c>
      <c r="D204" s="5"/>
      <c r="E204" s="16">
        <v>202863.0</v>
      </c>
      <c r="F204" s="16">
        <v>203606.0</v>
      </c>
      <c r="G204" s="5"/>
      <c r="H204" s="5" t="s">
        <v>52</v>
      </c>
      <c r="I204" s="5"/>
      <c r="J204" s="15" t="str">
        <f t="shared" si="46"/>
        <v>Chain et al. 2005. Infect Immun. 73:8353-61</v>
      </c>
      <c r="K204" s="11" t="str">
        <f t="shared" si="47"/>
        <v>Brucella abortus 2308; accesion number NC_007624</v>
      </c>
      <c r="L204" s="26"/>
      <c r="M204" s="3"/>
      <c r="N204" s="3"/>
      <c r="O204" s="3"/>
      <c r="P204" s="3"/>
      <c r="Q204" s="3"/>
      <c r="R204" s="3"/>
      <c r="S204" s="3"/>
      <c r="T204" s="3"/>
      <c r="U204" s="3"/>
      <c r="V204" s="3"/>
      <c r="W204" s="3"/>
      <c r="X204" s="3"/>
      <c r="Y204" s="3"/>
      <c r="Z204" s="3"/>
    </row>
    <row r="205" ht="30.0" customHeight="1">
      <c r="A205" s="5" t="s">
        <v>7569</v>
      </c>
      <c r="B205" s="5" t="s">
        <v>7570</v>
      </c>
      <c r="C205" s="5" t="s">
        <v>7571</v>
      </c>
      <c r="D205" s="5"/>
      <c r="E205" s="16">
        <v>203603.0</v>
      </c>
      <c r="F205" s="16">
        <v>204943.0</v>
      </c>
      <c r="G205" s="5"/>
      <c r="H205" s="5" t="s">
        <v>7572</v>
      </c>
      <c r="I205" s="5" t="s">
        <v>7573</v>
      </c>
      <c r="J205" s="15" t="str">
        <f t="shared" si="46"/>
        <v>Chain et al. 2005. Infect Immun. 73:8353-61</v>
      </c>
      <c r="K205" s="11" t="str">
        <f t="shared" si="47"/>
        <v>Brucella abortus 2308; accesion number NC_007624</v>
      </c>
      <c r="L205" s="3"/>
      <c r="M205" s="3"/>
      <c r="N205" s="3"/>
      <c r="O205" s="3"/>
      <c r="P205" s="3"/>
      <c r="Q205" s="3"/>
      <c r="R205" s="3"/>
      <c r="S205" s="3"/>
      <c r="T205" s="3"/>
      <c r="U205" s="3"/>
      <c r="V205" s="3"/>
      <c r="W205" s="3"/>
      <c r="X205" s="3"/>
      <c r="Y205" s="3"/>
      <c r="Z205" s="3"/>
    </row>
    <row r="206" ht="30.0" customHeight="1">
      <c r="A206" s="5" t="s">
        <v>7574</v>
      </c>
      <c r="B206" s="5" t="s">
        <v>7575</v>
      </c>
      <c r="C206" s="5" t="s">
        <v>7576</v>
      </c>
      <c r="D206" s="5"/>
      <c r="E206" s="16">
        <v>204946.0</v>
      </c>
      <c r="F206" s="16">
        <v>205971.0</v>
      </c>
      <c r="G206" s="5"/>
      <c r="H206" s="5" t="s">
        <v>7577</v>
      </c>
      <c r="I206" s="5" t="s">
        <v>7578</v>
      </c>
      <c r="J206" s="15" t="str">
        <f t="shared" si="46"/>
        <v>Chain et al. 2005. Infect Immun. 73:8353-61</v>
      </c>
      <c r="K206" s="11" t="str">
        <f t="shared" si="47"/>
        <v>Brucella abortus 2308; accesion number NC_007624</v>
      </c>
      <c r="L206" s="3"/>
      <c r="M206" s="26"/>
      <c r="N206" s="26"/>
      <c r="O206" s="26"/>
      <c r="P206" s="26"/>
      <c r="Q206" s="26"/>
      <c r="R206" s="26"/>
      <c r="S206" s="26"/>
      <c r="T206" s="26"/>
      <c r="U206" s="26"/>
      <c r="V206" s="26"/>
      <c r="W206" s="26"/>
      <c r="X206" s="26"/>
      <c r="Y206" s="26"/>
      <c r="Z206" s="26"/>
    </row>
    <row r="207" ht="30.0" customHeight="1">
      <c r="A207" s="5" t="s">
        <v>7579</v>
      </c>
      <c r="B207" s="5" t="s">
        <v>7579</v>
      </c>
      <c r="C207" s="5" t="s">
        <v>7580</v>
      </c>
      <c r="D207" s="5"/>
      <c r="E207" s="16">
        <v>205985.0</v>
      </c>
      <c r="F207" s="16">
        <v>206221.0</v>
      </c>
      <c r="G207" s="5" t="s">
        <v>35</v>
      </c>
      <c r="H207" s="5" t="s">
        <v>52</v>
      </c>
      <c r="I207" s="5"/>
      <c r="J207" s="15" t="str">
        <f t="shared" si="46"/>
        <v>Chain et al. 2005. Infect Immun. 73:8353-61</v>
      </c>
      <c r="K207" s="11" t="str">
        <f t="shared" si="47"/>
        <v>Brucella abortus 2308; accesion number NC_007624</v>
      </c>
      <c r="L207" s="26"/>
      <c r="M207" s="3"/>
      <c r="N207" s="3"/>
      <c r="O207" s="3"/>
      <c r="P207" s="3"/>
      <c r="Q207" s="3"/>
      <c r="R207" s="3"/>
      <c r="S207" s="3"/>
      <c r="T207" s="3"/>
      <c r="U207" s="3"/>
      <c r="V207" s="3"/>
      <c r="W207" s="3"/>
      <c r="X207" s="3"/>
      <c r="Y207" s="3"/>
      <c r="Z207" s="3"/>
    </row>
    <row r="208" ht="30.0" customHeight="1">
      <c r="A208" s="5" t="s">
        <v>7581</v>
      </c>
      <c r="B208" s="5" t="s">
        <v>7582</v>
      </c>
      <c r="C208" s="5" t="s">
        <v>7583</v>
      </c>
      <c r="D208" s="5"/>
      <c r="E208" s="16">
        <v>206319.0</v>
      </c>
      <c r="F208" s="16">
        <v>208190.0</v>
      </c>
      <c r="G208" s="5" t="s">
        <v>35</v>
      </c>
      <c r="H208" s="5" t="s">
        <v>7584</v>
      </c>
      <c r="I208" s="5" t="s">
        <v>7585</v>
      </c>
      <c r="J208" s="15" t="str">
        <f t="shared" si="46"/>
        <v>Chain et al. 2005. Infect Immun. 73:8353-61</v>
      </c>
      <c r="K208" s="11" t="str">
        <f t="shared" si="47"/>
        <v>Brucella abortus 2308; accesion number NC_007624</v>
      </c>
      <c r="L208" s="3"/>
      <c r="M208" s="3"/>
      <c r="N208" s="3"/>
      <c r="O208" s="3"/>
      <c r="P208" s="3"/>
      <c r="Q208" s="3"/>
      <c r="R208" s="3"/>
      <c r="S208" s="3"/>
      <c r="T208" s="3"/>
      <c r="U208" s="3"/>
      <c r="V208" s="3"/>
      <c r="W208" s="3"/>
      <c r="X208" s="3"/>
      <c r="Y208" s="3"/>
      <c r="Z208" s="3"/>
    </row>
    <row r="209" ht="30.0" customHeight="1">
      <c r="A209" s="5" t="s">
        <v>7586</v>
      </c>
      <c r="B209" s="5" t="s">
        <v>7587</v>
      </c>
      <c r="C209" s="5" t="s">
        <v>7588</v>
      </c>
      <c r="D209" s="5"/>
      <c r="E209" s="16">
        <v>208374.0</v>
      </c>
      <c r="F209" s="16">
        <v>209657.0</v>
      </c>
      <c r="G209" s="5" t="s">
        <v>35</v>
      </c>
      <c r="H209" s="5" t="s">
        <v>7589</v>
      </c>
      <c r="I209" s="5" t="s">
        <v>7590</v>
      </c>
      <c r="J209" s="15" t="str">
        <f t="shared" si="46"/>
        <v>Chain et al. 2005. Infect Immun. 73:8353-61</v>
      </c>
      <c r="K209" s="11" t="str">
        <f t="shared" si="47"/>
        <v>Brucella abortus 2308; accesion number NC_007624</v>
      </c>
      <c r="L209" s="3"/>
      <c r="M209" s="3"/>
      <c r="N209" s="3"/>
      <c r="O209" s="3"/>
      <c r="P209" s="3"/>
      <c r="Q209" s="3"/>
      <c r="R209" s="3"/>
      <c r="S209" s="3"/>
      <c r="T209" s="3"/>
      <c r="U209" s="3"/>
      <c r="V209" s="3"/>
      <c r="W209" s="3"/>
      <c r="X209" s="3"/>
      <c r="Y209" s="3"/>
      <c r="Z209" s="3"/>
    </row>
    <row r="210" ht="30.0" customHeight="1">
      <c r="A210" s="5" t="s">
        <v>7591</v>
      </c>
      <c r="B210" s="5" t="s">
        <v>7592</v>
      </c>
      <c r="C210" s="5" t="s">
        <v>7593</v>
      </c>
      <c r="D210" s="5"/>
      <c r="E210" s="16">
        <v>209755.0</v>
      </c>
      <c r="F210" s="16">
        <v>210909.0</v>
      </c>
      <c r="G210" s="5" t="s">
        <v>35</v>
      </c>
      <c r="H210" s="5" t="s">
        <v>1362</v>
      </c>
      <c r="I210" s="5"/>
      <c r="J210" s="11" t="str">
        <f>HYPERLINK("http://www.ncbi.nlm.nih.gov/pubmed/22111948","Dotreppe et al. BMC Microbiol. 2011. 23;11:257")</f>
        <v>Dotreppe et al. BMC Microbiol. 2011. 23;11:257</v>
      </c>
      <c r="K210" s="3"/>
      <c r="L210" s="3"/>
      <c r="M210" s="3"/>
      <c r="N210" s="3"/>
      <c r="O210" s="3"/>
      <c r="P210" s="3"/>
      <c r="Q210" s="3"/>
      <c r="R210" s="3"/>
      <c r="S210" s="3"/>
      <c r="T210" s="3"/>
      <c r="U210" s="3"/>
      <c r="V210" s="3"/>
      <c r="W210" s="3"/>
      <c r="X210" s="3"/>
      <c r="Y210" s="3"/>
      <c r="Z210" s="3"/>
    </row>
    <row r="211" ht="30.0" customHeight="1">
      <c r="A211" s="5" t="s">
        <v>7594</v>
      </c>
      <c r="B211" s="5" t="s">
        <v>7595</v>
      </c>
      <c r="C211" s="5" t="s">
        <v>7596</v>
      </c>
      <c r="D211" s="5"/>
      <c r="E211" s="16">
        <v>210966.0</v>
      </c>
      <c r="F211" s="16">
        <v>211820.0</v>
      </c>
      <c r="G211" s="5" t="s">
        <v>35</v>
      </c>
      <c r="H211" s="5" t="s">
        <v>7597</v>
      </c>
      <c r="I211" s="5"/>
      <c r="J211" s="12" t="s">
        <v>208</v>
      </c>
      <c r="K211" s="3"/>
      <c r="L211" s="3"/>
      <c r="M211" s="26"/>
      <c r="N211" s="26"/>
      <c r="O211" s="26"/>
      <c r="P211" s="26"/>
      <c r="Q211" s="26"/>
      <c r="R211" s="26"/>
      <c r="S211" s="26"/>
      <c r="T211" s="26"/>
      <c r="U211" s="26"/>
      <c r="V211" s="26"/>
      <c r="W211" s="26"/>
      <c r="X211" s="26"/>
      <c r="Y211" s="26"/>
      <c r="Z211" s="26"/>
    </row>
    <row r="212" ht="30.0" customHeight="1">
      <c r="A212" s="5" t="s">
        <v>7598</v>
      </c>
      <c r="B212" s="5" t="s">
        <v>7598</v>
      </c>
      <c r="C212" s="5" t="s">
        <v>7599</v>
      </c>
      <c r="D212" s="5" t="s">
        <v>59</v>
      </c>
      <c r="E212" s="16">
        <v>212080.0</v>
      </c>
      <c r="F212" s="16">
        <v>212840.0</v>
      </c>
      <c r="G212" s="5"/>
      <c r="H212" s="5"/>
      <c r="I212" s="5" t="s">
        <v>7600</v>
      </c>
      <c r="J212" s="11" t="str">
        <f t="shared" ref="J212:J214" si="48">HYPERLINK("http://www.ncbi.nlm.nih.gov/nuccore/NC_017250","Brucella suis 1330 genome; accesion number NC017250")</f>
        <v>Brucella suis 1330 genome; accesion number NC017250</v>
      </c>
      <c r="K212" s="11" t="str">
        <f t="shared" ref="K212:K214" si="49">HYPERLINK("http://www.ncbi.nlm.nih.gov/nuccore/NC_006933","Brucella abortus 9-941 accession number NC_006933")</f>
        <v>Brucella abortus 9-941 accession number NC_006933</v>
      </c>
      <c r="L212" s="26"/>
      <c r="M212" s="26"/>
      <c r="N212" s="26"/>
      <c r="O212" s="26"/>
      <c r="P212" s="26"/>
      <c r="Q212" s="26"/>
      <c r="R212" s="26"/>
      <c r="S212" s="26"/>
      <c r="T212" s="26"/>
      <c r="U212" s="26"/>
      <c r="V212" s="26"/>
      <c r="W212" s="26"/>
      <c r="X212" s="26"/>
      <c r="Y212" s="26"/>
      <c r="Z212" s="26"/>
    </row>
    <row r="213" ht="30.0" customHeight="1">
      <c r="A213" s="5" t="s">
        <v>7601</v>
      </c>
      <c r="B213" s="5" t="s">
        <v>7601</v>
      </c>
      <c r="C213" s="5" t="s">
        <v>7602</v>
      </c>
      <c r="D213" s="5" t="s">
        <v>59</v>
      </c>
      <c r="E213" s="16">
        <v>212845.0</v>
      </c>
      <c r="F213" s="16">
        <v>214363.0</v>
      </c>
      <c r="G213" s="5"/>
      <c r="H213" s="5"/>
      <c r="I213" s="5" t="s">
        <v>7603</v>
      </c>
      <c r="J213" s="11" t="str">
        <f t="shared" si="48"/>
        <v>Brucella suis 1330 genome; accesion number NC017250</v>
      </c>
      <c r="K213" s="11" t="str">
        <f t="shared" si="49"/>
        <v>Brucella abortus 9-941 accession number NC_006933</v>
      </c>
      <c r="L213" s="26"/>
      <c r="M213" s="3"/>
      <c r="N213" s="3"/>
      <c r="O213" s="3"/>
      <c r="P213" s="3"/>
      <c r="Q213" s="3"/>
      <c r="R213" s="3"/>
      <c r="S213" s="3"/>
      <c r="T213" s="3"/>
      <c r="U213" s="3"/>
      <c r="V213" s="3"/>
      <c r="W213" s="3"/>
      <c r="X213" s="3"/>
      <c r="Y213" s="3"/>
      <c r="Z213" s="3"/>
    </row>
    <row r="214" ht="30.0" customHeight="1">
      <c r="A214" s="5" t="s">
        <v>7604</v>
      </c>
      <c r="B214" s="5" t="s">
        <v>7604</v>
      </c>
      <c r="C214" s="5" t="s">
        <v>7605</v>
      </c>
      <c r="D214" s="5" t="s">
        <v>59</v>
      </c>
      <c r="E214" s="16">
        <v>214586.0</v>
      </c>
      <c r="F214" s="16">
        <v>215725.0</v>
      </c>
      <c r="G214" s="5"/>
      <c r="H214" s="5"/>
      <c r="I214" s="5" t="s">
        <v>7606</v>
      </c>
      <c r="J214" s="11" t="str">
        <f t="shared" si="48"/>
        <v>Brucella suis 1330 genome; accesion number NC017250</v>
      </c>
      <c r="K214" s="11" t="str">
        <f t="shared" si="49"/>
        <v>Brucella abortus 9-941 accession number NC_006933</v>
      </c>
      <c r="L214" s="26"/>
      <c r="M214" s="3"/>
      <c r="N214" s="3"/>
      <c r="O214" s="3"/>
      <c r="P214" s="3"/>
      <c r="Q214" s="3"/>
      <c r="R214" s="3"/>
      <c r="S214" s="3"/>
      <c r="T214" s="3"/>
      <c r="U214" s="3"/>
      <c r="V214" s="3"/>
      <c r="W214" s="3"/>
      <c r="X214" s="3"/>
      <c r="Y214" s="3"/>
      <c r="Z214" s="3"/>
    </row>
    <row r="215" ht="30.0" customHeight="1">
      <c r="A215" s="5" t="s">
        <v>7607</v>
      </c>
      <c r="B215" s="5" t="s">
        <v>7607</v>
      </c>
      <c r="C215" s="5" t="s">
        <v>7608</v>
      </c>
      <c r="D215" s="5"/>
      <c r="E215" s="5">
        <v>215812.0</v>
      </c>
      <c r="F215" s="5">
        <v>217117.0</v>
      </c>
      <c r="G215" s="5" t="s">
        <v>35</v>
      </c>
      <c r="H215" s="5" t="s">
        <v>7609</v>
      </c>
      <c r="I215" s="5" t="s">
        <v>7610</v>
      </c>
      <c r="J215" s="15" t="str">
        <f>HYPERLINK("http://www.ncbi.nlm.nih.gov/pubmed/?term=16299333","Chain et al. 2005. Infect Immun. 73:8353-61")</f>
        <v>Chain et al. 2005. Infect Immun. 73:8353-61</v>
      </c>
      <c r="K215" s="11" t="str">
        <f>HYPERLINK("http://www.ncbi.nlm.nih.gov/nuccore/NC_007624","Brucella abortus 2308; accesion number NC_007624")</f>
        <v>Brucella abortus 2308; accesion number NC_007624</v>
      </c>
      <c r="L215" s="3"/>
      <c r="M215" s="26"/>
      <c r="N215" s="26"/>
      <c r="O215" s="26"/>
      <c r="P215" s="26"/>
      <c r="Q215" s="26"/>
      <c r="R215" s="26"/>
      <c r="S215" s="26"/>
      <c r="T215" s="26"/>
      <c r="U215" s="26"/>
      <c r="V215" s="26"/>
      <c r="W215" s="26"/>
      <c r="X215" s="26"/>
      <c r="Y215" s="26"/>
      <c r="Z215" s="26"/>
    </row>
    <row r="216" ht="30.0" customHeight="1">
      <c r="A216" s="5" t="s">
        <v>7611</v>
      </c>
      <c r="B216" s="5" t="s">
        <v>7612</v>
      </c>
      <c r="C216" s="5" t="s">
        <v>7613</v>
      </c>
      <c r="D216" s="5"/>
      <c r="E216" s="16">
        <v>217203.0</v>
      </c>
      <c r="F216" s="16">
        <v>217667.0</v>
      </c>
      <c r="G216" s="5"/>
      <c r="H216" s="5" t="s">
        <v>2459</v>
      </c>
      <c r="I216" s="5"/>
      <c r="J216" s="12" t="s">
        <v>208</v>
      </c>
      <c r="K216" s="3"/>
      <c r="L216" s="3"/>
      <c r="M216" s="3"/>
      <c r="N216" s="3"/>
      <c r="O216" s="3"/>
      <c r="P216" s="3"/>
      <c r="Q216" s="3"/>
      <c r="R216" s="3"/>
      <c r="S216" s="3"/>
      <c r="T216" s="3"/>
      <c r="U216" s="3"/>
      <c r="V216" s="3"/>
      <c r="W216" s="3"/>
      <c r="X216" s="3"/>
      <c r="Y216" s="3"/>
      <c r="Z216" s="3"/>
    </row>
    <row r="217" ht="30.0" customHeight="1">
      <c r="A217" s="5" t="s">
        <v>7614</v>
      </c>
      <c r="B217" s="5" t="s">
        <v>7615</v>
      </c>
      <c r="C217" s="5" t="s">
        <v>7616</v>
      </c>
      <c r="D217" s="5"/>
      <c r="E217" s="16">
        <v>217765.0</v>
      </c>
      <c r="F217" s="16">
        <v>219105.0</v>
      </c>
      <c r="G217" s="5" t="s">
        <v>35</v>
      </c>
      <c r="H217" s="5" t="s">
        <v>7617</v>
      </c>
      <c r="I217" s="5"/>
      <c r="J217" s="11" t="str">
        <f t="shared" ref="J217:J218" si="50">HYPERLINK("http://www.ncbi.nlm.nih.gov/pubmed/17304218","Hallez; et al. EMBO J. 2007 Mar 7;26(5):1444-55.")</f>
        <v>Hallez; et al. EMBO J. 2007 Mar 7;26(5):1444-55.</v>
      </c>
      <c r="K217" s="3"/>
      <c r="L217" s="3"/>
      <c r="M217" s="3"/>
      <c r="N217" s="3"/>
      <c r="O217" s="3"/>
      <c r="P217" s="3"/>
      <c r="Q217" s="3"/>
      <c r="R217" s="3"/>
      <c r="S217" s="3"/>
      <c r="T217" s="3"/>
      <c r="U217" s="3"/>
      <c r="V217" s="3"/>
      <c r="W217" s="3"/>
      <c r="X217" s="3"/>
      <c r="Y217" s="3"/>
      <c r="Z217" s="3"/>
    </row>
    <row r="218" ht="30.0" customHeight="1">
      <c r="A218" s="5" t="s">
        <v>7618</v>
      </c>
      <c r="B218" s="5" t="s">
        <v>7619</v>
      </c>
      <c r="C218" s="5" t="s">
        <v>7620</v>
      </c>
      <c r="D218" s="5"/>
      <c r="E218" s="16">
        <v>219105.0</v>
      </c>
      <c r="F218" s="16">
        <v>219782.0</v>
      </c>
      <c r="G218" s="5" t="s">
        <v>35</v>
      </c>
      <c r="H218" s="5" t="s">
        <v>7621</v>
      </c>
      <c r="I218" s="5"/>
      <c r="J218" s="11" t="str">
        <f t="shared" si="50"/>
        <v>Hallez; et al. EMBO J. 2007 Mar 7;26(5):1444-55.</v>
      </c>
      <c r="K218" s="3"/>
      <c r="L218" s="3"/>
      <c r="M218" s="3"/>
      <c r="N218" s="3"/>
      <c r="O218" s="3"/>
      <c r="P218" s="3"/>
      <c r="Q218" s="3"/>
      <c r="R218" s="3"/>
      <c r="S218" s="3"/>
      <c r="T218" s="3"/>
      <c r="U218" s="3"/>
      <c r="V218" s="3"/>
      <c r="W218" s="3"/>
      <c r="X218" s="3"/>
      <c r="Y218" s="3"/>
      <c r="Z218" s="3"/>
    </row>
    <row r="219" ht="30.0" customHeight="1">
      <c r="A219" s="5" t="s">
        <v>7622</v>
      </c>
      <c r="B219" s="5" t="s">
        <v>7622</v>
      </c>
      <c r="C219" s="5" t="s">
        <v>7623</v>
      </c>
      <c r="D219" s="5"/>
      <c r="E219" s="16">
        <v>220046.0</v>
      </c>
      <c r="F219" s="16">
        <v>220318.0</v>
      </c>
      <c r="G219" s="5"/>
      <c r="H219" s="5" t="s">
        <v>7624</v>
      </c>
      <c r="I219" s="5"/>
      <c r="J219" s="15" t="str">
        <f t="shared" ref="J219:J220" si="51">HYPERLINK("http://www.ncbi.nlm.nih.gov/pubmed/?term=16299333","Chain et al. 2005. Infect Immun. 73:8353-61")</f>
        <v>Chain et al. 2005. Infect Immun. 73:8353-61</v>
      </c>
      <c r="K219" s="11" t="str">
        <f t="shared" ref="K219:K220" si="52">HYPERLINK("http://www.ncbi.nlm.nih.gov/nuccore/NC_007624","Brucella abortus 2308; accesion number NC_007624")</f>
        <v>Brucella abortus 2308; accesion number NC_007624</v>
      </c>
      <c r="L219" s="3"/>
      <c r="M219" s="3"/>
      <c r="N219" s="3"/>
      <c r="O219" s="3"/>
      <c r="P219" s="3"/>
      <c r="Q219" s="3"/>
      <c r="R219" s="3"/>
      <c r="S219" s="3"/>
      <c r="T219" s="3"/>
      <c r="U219" s="3"/>
      <c r="V219" s="3"/>
      <c r="W219" s="3"/>
      <c r="X219" s="3"/>
      <c r="Y219" s="3"/>
      <c r="Z219" s="3"/>
    </row>
    <row r="220" ht="30.0" customHeight="1">
      <c r="A220" s="5" t="s">
        <v>7625</v>
      </c>
      <c r="B220" s="5" t="s">
        <v>7625</v>
      </c>
      <c r="C220" s="5" t="s">
        <v>7626</v>
      </c>
      <c r="D220" s="5"/>
      <c r="E220" s="16">
        <v>220486.0</v>
      </c>
      <c r="F220" s="16">
        <v>220956.0</v>
      </c>
      <c r="G220" s="5"/>
      <c r="H220" s="5" t="s">
        <v>7627</v>
      </c>
      <c r="I220" s="5"/>
      <c r="J220" s="15" t="str">
        <f t="shared" si="51"/>
        <v>Chain et al. 2005. Infect Immun. 73:8353-61</v>
      </c>
      <c r="K220" s="11" t="str">
        <f t="shared" si="52"/>
        <v>Brucella abortus 2308; accesion number NC_007624</v>
      </c>
      <c r="L220" s="3"/>
      <c r="M220" s="26"/>
      <c r="N220" s="26"/>
      <c r="O220" s="26"/>
      <c r="P220" s="26"/>
      <c r="Q220" s="26"/>
      <c r="R220" s="26"/>
      <c r="S220" s="26"/>
      <c r="T220" s="26"/>
      <c r="U220" s="26"/>
      <c r="V220" s="26"/>
      <c r="W220" s="26"/>
      <c r="X220" s="26"/>
      <c r="Y220" s="26"/>
      <c r="Z220" s="26"/>
    </row>
    <row r="221" ht="30.0" customHeight="1">
      <c r="A221" s="5" t="s">
        <v>7628</v>
      </c>
      <c r="B221" s="5" t="s">
        <v>7628</v>
      </c>
      <c r="C221" s="5" t="s">
        <v>7629</v>
      </c>
      <c r="D221" s="5" t="s">
        <v>59</v>
      </c>
      <c r="E221" s="16">
        <v>220967.0</v>
      </c>
      <c r="F221" s="16">
        <v>223172.0</v>
      </c>
      <c r="G221" s="5"/>
      <c r="H221" s="5"/>
      <c r="I221" s="5" t="s">
        <v>7630</v>
      </c>
      <c r="J221" s="11" t="str">
        <f>HYPERLINK("http://www.ncbi.nlm.nih.gov/nuccore/NC_017250","Brucella suis 1330 genome; accesion number NC017250")</f>
        <v>Brucella suis 1330 genome; accesion number NC017250</v>
      </c>
      <c r="K221" s="11" t="str">
        <f>HYPERLINK("http://www.ncbi.nlm.nih.gov/nuccore/NC_006933","Brucella abortus 9-941 accession number NC_006933")</f>
        <v>Brucella abortus 9-941 accession number NC_006933</v>
      </c>
      <c r="L221" s="26"/>
      <c r="M221" s="26"/>
      <c r="N221" s="26"/>
      <c r="O221" s="26"/>
      <c r="P221" s="26"/>
      <c r="Q221" s="26"/>
      <c r="R221" s="26"/>
      <c r="S221" s="26"/>
      <c r="T221" s="26"/>
      <c r="U221" s="26"/>
      <c r="V221" s="26"/>
      <c r="W221" s="26"/>
      <c r="X221" s="26"/>
      <c r="Y221" s="26"/>
      <c r="Z221" s="26"/>
    </row>
    <row r="222" ht="30.0" customHeight="1">
      <c r="A222" s="5" t="s">
        <v>7631</v>
      </c>
      <c r="B222" s="5" t="s">
        <v>7632</v>
      </c>
      <c r="C222" s="5" t="s">
        <v>7633</v>
      </c>
      <c r="D222" s="5"/>
      <c r="E222" s="16">
        <v>223153.0</v>
      </c>
      <c r="F222" s="16">
        <v>224130.0</v>
      </c>
      <c r="G222" s="5"/>
      <c r="H222" s="5" t="s">
        <v>7634</v>
      </c>
      <c r="I222" s="5"/>
      <c r="J222" s="15" t="str">
        <f>HYPERLINK("http://www.ncbi.nlm.nih.gov/pubmed/?term=16299333","Chain et al. 2005. Infect Immun. 73:8353-61")</f>
        <v>Chain et al. 2005. Infect Immun. 73:8353-61</v>
      </c>
      <c r="K222" s="11" t="str">
        <f>HYPERLINK("http://www.ncbi.nlm.nih.gov/nuccore/NC_007624","Brucella abortus 2308; accesion number NC_007624")</f>
        <v>Brucella abortus 2308; accesion number NC_007624</v>
      </c>
      <c r="L222" s="3"/>
      <c r="M222" s="26"/>
      <c r="N222" s="26"/>
      <c r="O222" s="26"/>
      <c r="P222" s="26"/>
      <c r="Q222" s="26"/>
      <c r="R222" s="26"/>
      <c r="S222" s="26"/>
      <c r="T222" s="26"/>
      <c r="U222" s="26"/>
      <c r="V222" s="26"/>
      <c r="W222" s="26"/>
      <c r="X222" s="26"/>
      <c r="Y222" s="26"/>
      <c r="Z222" s="26"/>
    </row>
    <row r="223" ht="30.0" customHeight="1">
      <c r="A223" s="5" t="s">
        <v>7635</v>
      </c>
      <c r="B223" s="5" t="s">
        <v>7635</v>
      </c>
      <c r="C223" s="5" t="s">
        <v>7636</v>
      </c>
      <c r="D223" s="5" t="s">
        <v>59</v>
      </c>
      <c r="E223" s="16">
        <v>224173.0</v>
      </c>
      <c r="F223" s="16">
        <v>225147.0</v>
      </c>
      <c r="G223" s="5" t="s">
        <v>35</v>
      </c>
      <c r="H223" s="5"/>
      <c r="I223" s="5" t="s">
        <v>7637</v>
      </c>
      <c r="J223" s="11" t="str">
        <f t="shared" ref="J223:J224" si="53">HYPERLINK("http://www.ncbi.nlm.nih.gov/nuccore/NC_017250","Brucella suis 1330 genome; accesion number NC017250")</f>
        <v>Brucella suis 1330 genome; accesion number NC017250</v>
      </c>
      <c r="K223" s="11" t="str">
        <f>HYPERLINK("http://www.ncbi.nlm.nih.gov/pubmed/12271122","Paulsen et al. 2002. Proc Natl Acad Sci U S A. 99(20):13148-53")</f>
        <v>Paulsen et al. 2002. Proc Natl Acad Sci U S A. 99(20):13148-53</v>
      </c>
      <c r="L223" s="26"/>
      <c r="M223" s="3"/>
      <c r="N223" s="3"/>
      <c r="O223" s="3"/>
      <c r="P223" s="3"/>
      <c r="Q223" s="3"/>
      <c r="R223" s="3"/>
      <c r="S223" s="3"/>
      <c r="T223" s="3"/>
      <c r="U223" s="3"/>
      <c r="V223" s="3"/>
      <c r="W223" s="3"/>
      <c r="X223" s="3"/>
      <c r="Y223" s="3"/>
      <c r="Z223" s="3"/>
    </row>
    <row r="224" ht="30.0" customHeight="1">
      <c r="A224" s="5" t="s">
        <v>7638</v>
      </c>
      <c r="B224" s="5" t="s">
        <v>7638</v>
      </c>
      <c r="C224" s="5" t="s">
        <v>7639</v>
      </c>
      <c r="D224" s="5" t="s">
        <v>59</v>
      </c>
      <c r="E224" s="16">
        <v>225175.0</v>
      </c>
      <c r="F224" s="16">
        <v>226386.0</v>
      </c>
      <c r="G224" s="5"/>
      <c r="H224" s="5"/>
      <c r="I224" s="5" t="s">
        <v>7640</v>
      </c>
      <c r="J224" s="11" t="str">
        <f t="shared" si="53"/>
        <v>Brucella suis 1330 genome; accesion number NC017250</v>
      </c>
      <c r="K224" s="11" t="str">
        <f>HYPERLINK("http://www.ncbi.nlm.nih.gov/nuccore/NC_006933","Brucella abortus 9-941 accession number NC_006933")</f>
        <v>Brucella abortus 9-941 accession number NC_006933</v>
      </c>
      <c r="L224" s="26"/>
      <c r="M224" s="3"/>
      <c r="N224" s="3"/>
      <c r="O224" s="3"/>
      <c r="P224" s="3"/>
      <c r="Q224" s="3"/>
      <c r="R224" s="3"/>
      <c r="S224" s="3"/>
      <c r="T224" s="3"/>
      <c r="U224" s="3"/>
      <c r="V224" s="3"/>
      <c r="W224" s="3"/>
      <c r="X224" s="3"/>
      <c r="Y224" s="3"/>
      <c r="Z224" s="3"/>
    </row>
    <row r="225" ht="30.0" customHeight="1">
      <c r="A225" s="5" t="s">
        <v>7641</v>
      </c>
      <c r="B225" s="5" t="s">
        <v>7641</v>
      </c>
      <c r="C225" s="5" t="s">
        <v>7642</v>
      </c>
      <c r="D225" s="5"/>
      <c r="E225" s="16">
        <v>226493.0</v>
      </c>
      <c r="F225" s="16">
        <v>227098.0</v>
      </c>
      <c r="G225" s="5"/>
      <c r="H225" s="5" t="s">
        <v>1998</v>
      </c>
      <c r="I225" s="5"/>
      <c r="J225" s="15" t="str">
        <f t="shared" ref="J225:J227" si="54">HYPERLINK("http://www.ncbi.nlm.nih.gov/pubmed/?term=16299333","Chain et al. 2005. Infect Immun. 73:8353-61")</f>
        <v>Chain et al. 2005. Infect Immun. 73:8353-61</v>
      </c>
      <c r="K225" s="11" t="str">
        <f t="shared" ref="K225:K227" si="55">HYPERLINK("http://www.ncbi.nlm.nih.gov/nuccore/NC_007624","Brucella abortus 2308; accesion number NC_007624")</f>
        <v>Brucella abortus 2308; accesion number NC_007624</v>
      </c>
      <c r="L225" s="3"/>
      <c r="M225" s="3"/>
      <c r="N225" s="3"/>
      <c r="O225" s="3"/>
      <c r="P225" s="3"/>
      <c r="Q225" s="3"/>
      <c r="R225" s="3"/>
      <c r="S225" s="3"/>
      <c r="T225" s="3"/>
      <c r="U225" s="3"/>
      <c r="V225" s="3"/>
      <c r="W225" s="3"/>
      <c r="X225" s="3"/>
      <c r="Y225" s="3"/>
      <c r="Z225" s="3"/>
    </row>
    <row r="226" ht="30.0" customHeight="1">
      <c r="A226" s="5" t="s">
        <v>7643</v>
      </c>
      <c r="B226" s="5" t="s">
        <v>7643</v>
      </c>
      <c r="C226" s="5" t="s">
        <v>7644</v>
      </c>
      <c r="D226" s="5"/>
      <c r="E226" s="16">
        <v>227281.0</v>
      </c>
      <c r="F226" s="16">
        <v>227667.0</v>
      </c>
      <c r="G226" s="5"/>
      <c r="H226" s="5" t="s">
        <v>7645</v>
      </c>
      <c r="I226" s="5"/>
      <c r="J226" s="15" t="str">
        <f t="shared" si="54"/>
        <v>Chain et al. 2005. Infect Immun. 73:8353-61</v>
      </c>
      <c r="K226" s="11" t="str">
        <f t="shared" si="55"/>
        <v>Brucella abortus 2308; accesion number NC_007624</v>
      </c>
      <c r="L226" s="3"/>
      <c r="M226" s="3"/>
      <c r="N226" s="3"/>
      <c r="O226" s="3"/>
      <c r="P226" s="3"/>
      <c r="Q226" s="3"/>
      <c r="R226" s="3"/>
      <c r="S226" s="3"/>
      <c r="T226" s="3"/>
      <c r="U226" s="3"/>
      <c r="V226" s="3"/>
      <c r="W226" s="3"/>
      <c r="X226" s="3"/>
      <c r="Y226" s="3"/>
      <c r="Z226" s="3"/>
    </row>
    <row r="227" ht="30.0" customHeight="1">
      <c r="A227" s="5" t="s">
        <v>7646</v>
      </c>
      <c r="B227" s="5" t="s">
        <v>7646</v>
      </c>
      <c r="C227" s="5" t="s">
        <v>7647</v>
      </c>
      <c r="D227" s="5"/>
      <c r="E227" s="16">
        <v>227820.0</v>
      </c>
      <c r="F227" s="16">
        <v>228227.0</v>
      </c>
      <c r="G227" s="5"/>
      <c r="H227" s="5" t="s">
        <v>52</v>
      </c>
      <c r="I227" s="5"/>
      <c r="J227" s="15" t="str">
        <f t="shared" si="54"/>
        <v>Chain et al. 2005. Infect Immun. 73:8353-61</v>
      </c>
      <c r="K227" s="11" t="str">
        <f t="shared" si="55"/>
        <v>Brucella abortus 2308; accesion number NC_007624</v>
      </c>
      <c r="L227" s="26"/>
      <c r="M227" s="3"/>
      <c r="N227" s="3"/>
      <c r="O227" s="3"/>
      <c r="P227" s="3"/>
      <c r="Q227" s="3"/>
      <c r="R227" s="3"/>
      <c r="S227" s="3"/>
      <c r="T227" s="3"/>
      <c r="U227" s="3"/>
      <c r="V227" s="3"/>
      <c r="W227" s="3"/>
      <c r="X227" s="3"/>
      <c r="Y227" s="3"/>
      <c r="Z227" s="3"/>
    </row>
    <row r="228" ht="30.0" customHeight="1">
      <c r="A228" s="5" t="s">
        <v>7648</v>
      </c>
      <c r="B228" s="5" t="s">
        <v>7648</v>
      </c>
      <c r="C228" s="5" t="s">
        <v>7649</v>
      </c>
      <c r="D228" s="5"/>
      <c r="E228" s="16">
        <v>228324.0</v>
      </c>
      <c r="F228" s="16">
        <v>230354.0</v>
      </c>
      <c r="G228" s="5"/>
      <c r="H228" s="5" t="s">
        <v>4221</v>
      </c>
      <c r="I228" s="5"/>
      <c r="J228" s="11" t="str">
        <f>HYPERLINK("http://www.ncbi.nlm.nih.gov/pmc/articles/PMC3845367/"," Roop 2012. Metal acquistion and virulence in Brucella. Anim Health Res Rev.  13(1):10.1017/S1466252312000047")</f>
        <v> Roop 2012. Metal acquistion and virulence in Brucella. Anim Health Res Rev.  13(1):10.1017/S1466252312000047</v>
      </c>
      <c r="K228" s="3"/>
      <c r="L228" s="3"/>
      <c r="M228" s="3"/>
      <c r="N228" s="3"/>
      <c r="O228" s="3"/>
      <c r="P228" s="3"/>
      <c r="Q228" s="3"/>
      <c r="R228" s="3"/>
      <c r="S228" s="3"/>
      <c r="T228" s="3"/>
      <c r="U228" s="3"/>
      <c r="V228" s="3"/>
      <c r="W228" s="3"/>
      <c r="X228" s="3"/>
      <c r="Y228" s="3"/>
      <c r="Z228" s="3"/>
    </row>
    <row r="229" ht="30.0" customHeight="1">
      <c r="A229" s="5" t="s">
        <v>7650</v>
      </c>
      <c r="B229" s="5" t="s">
        <v>7650</v>
      </c>
      <c r="C229" s="5" t="s">
        <v>7651</v>
      </c>
      <c r="D229" s="5"/>
      <c r="E229" s="16">
        <v>230522.0</v>
      </c>
      <c r="F229" s="16">
        <v>231703.0</v>
      </c>
      <c r="G229" s="5"/>
      <c r="H229" s="5" t="s">
        <v>7652</v>
      </c>
      <c r="I229" s="5"/>
      <c r="J229" s="15" t="str">
        <f>HYPERLINK("http://www.ncbi.nlm.nih.gov/pubmed/?term=16299333","Chain et al. 2005. Infect Immun. 73:8353-61")</f>
        <v>Chain et al. 2005. Infect Immun. 73:8353-61</v>
      </c>
      <c r="K229" s="11" t="str">
        <f>HYPERLINK("http://www.ncbi.nlm.nih.gov/nuccore/NC_007624","Brucella abortus 2308; accesion number NC_007624")</f>
        <v>Brucella abortus 2308; accesion number NC_007624</v>
      </c>
      <c r="L229" s="3"/>
      <c r="M229" s="26"/>
      <c r="N229" s="26"/>
      <c r="O229" s="26"/>
      <c r="P229" s="26"/>
      <c r="Q229" s="26"/>
      <c r="R229" s="26"/>
      <c r="S229" s="26"/>
      <c r="T229" s="26"/>
      <c r="U229" s="26"/>
      <c r="V229" s="26"/>
      <c r="W229" s="26"/>
      <c r="X229" s="26"/>
      <c r="Y229" s="26"/>
      <c r="Z229" s="26"/>
    </row>
    <row r="230" ht="30.0" customHeight="1">
      <c r="A230" s="5" t="s">
        <v>7653</v>
      </c>
      <c r="B230" s="5" t="s">
        <v>7654</v>
      </c>
      <c r="C230" s="5" t="s">
        <v>7655</v>
      </c>
      <c r="D230" s="5"/>
      <c r="E230" s="16">
        <v>231797.0</v>
      </c>
      <c r="F230" s="16">
        <v>232591.0</v>
      </c>
      <c r="G230" s="5" t="s">
        <v>35</v>
      </c>
      <c r="H230" s="5" t="s">
        <v>7656</v>
      </c>
      <c r="I230" s="5"/>
      <c r="J230" s="12" t="s">
        <v>208</v>
      </c>
      <c r="K230" s="3"/>
      <c r="L230" s="3"/>
      <c r="M230" s="3"/>
      <c r="N230" s="3"/>
      <c r="O230" s="3"/>
      <c r="P230" s="3"/>
      <c r="Q230" s="3"/>
      <c r="R230" s="3"/>
      <c r="S230" s="3"/>
      <c r="T230" s="3"/>
      <c r="U230" s="3"/>
      <c r="V230" s="3"/>
      <c r="W230" s="3"/>
      <c r="X230" s="3"/>
      <c r="Y230" s="3"/>
      <c r="Z230" s="3"/>
    </row>
    <row r="231" ht="30.0" customHeight="1">
      <c r="A231" s="5" t="s">
        <v>7657</v>
      </c>
      <c r="B231" s="5" t="s">
        <v>7658</v>
      </c>
      <c r="C231" s="5" t="s">
        <v>7659</v>
      </c>
      <c r="D231" s="5" t="s">
        <v>59</v>
      </c>
      <c r="E231" s="16">
        <v>232893.0</v>
      </c>
      <c r="F231" s="16">
        <v>233959.0</v>
      </c>
      <c r="G231" s="5"/>
      <c r="H231" s="5"/>
      <c r="I231" s="5" t="s">
        <v>7660</v>
      </c>
      <c r="J231" s="11" t="str">
        <f>HYPERLINK("http://www.ncbi.nlm.nih.gov/nuccore/NC_017250","Brucella suis 1330 genome; accesion number NC017250")</f>
        <v>Brucella suis 1330 genome; accesion number NC017250</v>
      </c>
      <c r="K231" s="11" t="str">
        <f>HYPERLINK("http://www.ncbi.nlm.nih.gov/nuccore/NC_006933","Brucella abortus 9-941 accession number NC_006933")</f>
        <v>Brucella abortus 9-941 accession number NC_006933</v>
      </c>
      <c r="L231" s="26"/>
      <c r="M231" s="26"/>
      <c r="N231" s="26"/>
      <c r="O231" s="26"/>
      <c r="P231" s="26"/>
      <c r="Q231" s="26"/>
      <c r="R231" s="26"/>
      <c r="S231" s="26"/>
      <c r="T231" s="26"/>
      <c r="U231" s="26"/>
      <c r="V231" s="26"/>
      <c r="W231" s="26"/>
      <c r="X231" s="26"/>
      <c r="Y231" s="26"/>
      <c r="Z231" s="26"/>
    </row>
    <row r="232" ht="30.0" customHeight="1">
      <c r="A232" s="5" t="s">
        <v>7661</v>
      </c>
      <c r="B232" s="5" t="s">
        <v>7662</v>
      </c>
      <c r="C232" s="5" t="s">
        <v>7663</v>
      </c>
      <c r="D232" s="5"/>
      <c r="E232" s="16">
        <v>233992.0</v>
      </c>
      <c r="F232" s="16">
        <v>235500.0</v>
      </c>
      <c r="G232" s="5"/>
      <c r="H232" s="5" t="s">
        <v>2606</v>
      </c>
      <c r="I232" s="5"/>
      <c r="J232" s="15" t="str">
        <f t="shared" ref="J232:J248" si="56">HYPERLINK("http://www.ncbi.nlm.nih.gov/pubmed/?term=16299333","Chain et al. 2005. Infect Immun. 73:8353-61")</f>
        <v>Chain et al. 2005. Infect Immun. 73:8353-61</v>
      </c>
      <c r="K232" s="11" t="str">
        <f t="shared" ref="K232:K248" si="57">HYPERLINK("http://www.ncbi.nlm.nih.gov/nuccore/NC_007624","Brucella abortus 2308; accesion number NC_007624")</f>
        <v>Brucella abortus 2308; accesion number NC_007624</v>
      </c>
      <c r="L232" s="3"/>
      <c r="M232" s="26"/>
      <c r="N232" s="26"/>
      <c r="O232" s="26"/>
      <c r="P232" s="26"/>
      <c r="Q232" s="26"/>
      <c r="R232" s="26"/>
      <c r="S232" s="26"/>
      <c r="T232" s="26"/>
      <c r="U232" s="26"/>
      <c r="V232" s="26"/>
      <c r="W232" s="26"/>
      <c r="X232" s="26"/>
      <c r="Y232" s="26"/>
      <c r="Z232" s="26"/>
    </row>
    <row r="233" ht="30.0" customHeight="1">
      <c r="A233" s="5" t="s">
        <v>7664</v>
      </c>
      <c r="B233" s="5" t="s">
        <v>7665</v>
      </c>
      <c r="C233" s="5" t="s">
        <v>7666</v>
      </c>
      <c r="D233" s="5"/>
      <c r="E233" s="16">
        <v>235500.0</v>
      </c>
      <c r="F233" s="16">
        <v>236459.0</v>
      </c>
      <c r="G233" s="5"/>
      <c r="H233" s="5" t="s">
        <v>42</v>
      </c>
      <c r="I233" s="5"/>
      <c r="J233" s="15" t="str">
        <f t="shared" si="56"/>
        <v>Chain et al. 2005. Infect Immun. 73:8353-61</v>
      </c>
      <c r="K233" s="11" t="str">
        <f t="shared" si="57"/>
        <v>Brucella abortus 2308; accesion number NC_007624</v>
      </c>
      <c r="L233" s="3"/>
      <c r="M233" s="3"/>
      <c r="N233" s="3"/>
      <c r="O233" s="3"/>
      <c r="P233" s="3"/>
      <c r="Q233" s="3"/>
      <c r="R233" s="3"/>
      <c r="S233" s="3"/>
      <c r="T233" s="3"/>
      <c r="U233" s="3"/>
      <c r="V233" s="3"/>
      <c r="W233" s="3"/>
      <c r="X233" s="3"/>
      <c r="Y233" s="3"/>
      <c r="Z233" s="3"/>
    </row>
    <row r="234" ht="30.0" customHeight="1">
      <c r="A234" s="5" t="s">
        <v>7667</v>
      </c>
      <c r="B234" s="5" t="s">
        <v>7668</v>
      </c>
      <c r="C234" s="5" t="s">
        <v>7669</v>
      </c>
      <c r="D234" s="5"/>
      <c r="E234" s="16">
        <v>236456.0</v>
      </c>
      <c r="F234" s="16">
        <v>237409.0</v>
      </c>
      <c r="G234" s="5"/>
      <c r="H234" s="5" t="s">
        <v>42</v>
      </c>
      <c r="I234" s="5"/>
      <c r="J234" s="15" t="str">
        <f t="shared" si="56"/>
        <v>Chain et al. 2005. Infect Immun. 73:8353-61</v>
      </c>
      <c r="K234" s="11" t="str">
        <f t="shared" si="57"/>
        <v>Brucella abortus 2308; accesion number NC_007624</v>
      </c>
      <c r="L234" s="3"/>
      <c r="M234" s="3"/>
      <c r="N234" s="3"/>
      <c r="O234" s="3"/>
      <c r="P234" s="3"/>
      <c r="Q234" s="3"/>
      <c r="R234" s="3"/>
      <c r="S234" s="3"/>
      <c r="T234" s="3"/>
      <c r="U234" s="3"/>
      <c r="V234" s="3"/>
      <c r="W234" s="3"/>
      <c r="X234" s="3"/>
      <c r="Y234" s="3"/>
      <c r="Z234" s="3"/>
    </row>
    <row r="235" ht="30.0" customHeight="1">
      <c r="A235" s="5" t="s">
        <v>7670</v>
      </c>
      <c r="B235" s="5" t="s">
        <v>7670</v>
      </c>
      <c r="C235" s="5" t="s">
        <v>7671</v>
      </c>
      <c r="D235" s="5"/>
      <c r="E235" s="16">
        <v>237409.0</v>
      </c>
      <c r="F235" s="16">
        <v>237828.0</v>
      </c>
      <c r="G235" s="5"/>
      <c r="H235" s="5" t="s">
        <v>7672</v>
      </c>
      <c r="I235" s="5"/>
      <c r="J235" s="15" t="str">
        <f t="shared" si="56"/>
        <v>Chain et al. 2005. Infect Immun. 73:8353-61</v>
      </c>
      <c r="K235" s="11" t="str">
        <f t="shared" si="57"/>
        <v>Brucella abortus 2308; accesion number NC_007624</v>
      </c>
      <c r="L235" s="3"/>
      <c r="M235" s="26"/>
      <c r="N235" s="26"/>
      <c r="O235" s="26"/>
      <c r="P235" s="26"/>
      <c r="Q235" s="26"/>
      <c r="R235" s="26"/>
      <c r="S235" s="26"/>
      <c r="T235" s="26"/>
      <c r="U235" s="26"/>
      <c r="V235" s="26"/>
      <c r="W235" s="26"/>
      <c r="X235" s="26"/>
      <c r="Y235" s="26"/>
      <c r="Z235" s="26"/>
    </row>
    <row r="236" ht="30.0" customHeight="1">
      <c r="A236" s="5" t="s">
        <v>7673</v>
      </c>
      <c r="B236" s="5" t="s">
        <v>7673</v>
      </c>
      <c r="C236" s="5" t="s">
        <v>7674</v>
      </c>
      <c r="D236" s="5"/>
      <c r="E236" s="16">
        <v>238036.0</v>
      </c>
      <c r="F236" s="16">
        <v>238698.0</v>
      </c>
      <c r="G236" s="5" t="s">
        <v>35</v>
      </c>
      <c r="H236" s="5" t="s">
        <v>7675</v>
      </c>
      <c r="I236" s="5" t="s">
        <v>7676</v>
      </c>
      <c r="J236" s="15" t="str">
        <f t="shared" si="56"/>
        <v>Chain et al. 2005. Infect Immun. 73:8353-61</v>
      </c>
      <c r="K236" s="11" t="str">
        <f t="shared" si="57"/>
        <v>Brucella abortus 2308; accesion number NC_007624</v>
      </c>
      <c r="L236" s="3"/>
      <c r="M236" s="3"/>
      <c r="N236" s="3"/>
      <c r="O236" s="3"/>
      <c r="P236" s="3"/>
      <c r="Q236" s="3"/>
      <c r="R236" s="3"/>
      <c r="S236" s="3"/>
      <c r="T236" s="3"/>
      <c r="U236" s="3"/>
      <c r="V236" s="3"/>
      <c r="W236" s="3"/>
      <c r="X236" s="3"/>
      <c r="Y236" s="3"/>
      <c r="Z236" s="3"/>
    </row>
    <row r="237" ht="30.0" customHeight="1">
      <c r="A237" s="5" t="s">
        <v>7677</v>
      </c>
      <c r="B237" s="5" t="s">
        <v>7677</v>
      </c>
      <c r="C237" s="5" t="s">
        <v>7678</v>
      </c>
      <c r="D237" s="5"/>
      <c r="E237" s="16">
        <v>238700.0</v>
      </c>
      <c r="F237" s="16">
        <v>239659.0</v>
      </c>
      <c r="G237" s="5" t="s">
        <v>35</v>
      </c>
      <c r="H237" s="5" t="s">
        <v>7679</v>
      </c>
      <c r="I237" s="5" t="s">
        <v>7680</v>
      </c>
      <c r="J237" s="15" t="str">
        <f t="shared" si="56"/>
        <v>Chain et al. 2005. Infect Immun. 73:8353-61</v>
      </c>
      <c r="K237" s="11" t="str">
        <f t="shared" si="57"/>
        <v>Brucella abortus 2308; accesion number NC_007624</v>
      </c>
      <c r="L237" s="3"/>
      <c r="M237" s="3"/>
      <c r="N237" s="3"/>
      <c r="O237" s="3"/>
      <c r="P237" s="3"/>
      <c r="Q237" s="3"/>
      <c r="R237" s="3"/>
      <c r="S237" s="3"/>
      <c r="T237" s="3"/>
      <c r="U237" s="3"/>
      <c r="V237" s="3"/>
      <c r="W237" s="3"/>
      <c r="X237" s="3"/>
      <c r="Y237" s="3"/>
      <c r="Z237" s="3"/>
    </row>
    <row r="238" ht="30.0" customHeight="1">
      <c r="A238" s="5" t="s">
        <v>7681</v>
      </c>
      <c r="B238" s="5" t="s">
        <v>7681</v>
      </c>
      <c r="C238" s="5" t="s">
        <v>7682</v>
      </c>
      <c r="D238" s="5"/>
      <c r="E238" s="16">
        <v>240082.0</v>
      </c>
      <c r="F238" s="16">
        <v>240948.0</v>
      </c>
      <c r="G238" s="5"/>
      <c r="H238" s="5" t="s">
        <v>7683</v>
      </c>
      <c r="I238" s="5" t="s">
        <v>7684</v>
      </c>
      <c r="J238" s="15" t="str">
        <f t="shared" si="56"/>
        <v>Chain et al. 2005. Infect Immun. 73:8353-61</v>
      </c>
      <c r="K238" s="11" t="str">
        <f t="shared" si="57"/>
        <v>Brucella abortus 2308; accesion number NC_007624</v>
      </c>
      <c r="L238" s="3"/>
      <c r="M238" s="3"/>
      <c r="N238" s="3"/>
      <c r="O238" s="3"/>
      <c r="P238" s="3"/>
      <c r="Q238" s="3"/>
      <c r="R238" s="3"/>
      <c r="S238" s="3"/>
      <c r="T238" s="3"/>
      <c r="U238" s="3"/>
      <c r="V238" s="3"/>
      <c r="W238" s="3"/>
      <c r="X238" s="3"/>
      <c r="Y238" s="3"/>
      <c r="Z238" s="3"/>
    </row>
    <row r="239" ht="30.0" customHeight="1">
      <c r="A239" s="5" t="s">
        <v>7685</v>
      </c>
      <c r="B239" s="5" t="s">
        <v>7685</v>
      </c>
      <c r="C239" s="5" t="s">
        <v>7686</v>
      </c>
      <c r="D239" s="5"/>
      <c r="E239" s="16">
        <v>241097.0</v>
      </c>
      <c r="F239" s="16">
        <v>242071.0</v>
      </c>
      <c r="G239" s="5" t="s">
        <v>35</v>
      </c>
      <c r="H239" s="5" t="s">
        <v>7173</v>
      </c>
      <c r="I239" s="5"/>
      <c r="J239" s="15" t="str">
        <f t="shared" si="56"/>
        <v>Chain et al. 2005. Infect Immun. 73:8353-61</v>
      </c>
      <c r="K239" s="11" t="str">
        <f t="shared" si="57"/>
        <v>Brucella abortus 2308; accesion number NC_007624</v>
      </c>
      <c r="L239" s="3"/>
      <c r="M239" s="26"/>
      <c r="N239" s="26"/>
      <c r="O239" s="26"/>
      <c r="P239" s="26"/>
      <c r="Q239" s="26"/>
      <c r="R239" s="26"/>
      <c r="S239" s="26"/>
      <c r="T239" s="26"/>
      <c r="U239" s="26"/>
      <c r="V239" s="26"/>
      <c r="W239" s="26"/>
      <c r="X239" s="26"/>
      <c r="Y239" s="26"/>
      <c r="Z239" s="26"/>
    </row>
    <row r="240" ht="30.0" customHeight="1">
      <c r="A240" s="5" t="s">
        <v>7687</v>
      </c>
      <c r="B240" s="5" t="s">
        <v>7688</v>
      </c>
      <c r="C240" s="5" t="s">
        <v>7689</v>
      </c>
      <c r="D240" s="5"/>
      <c r="E240" s="16">
        <v>242190.0</v>
      </c>
      <c r="F240" s="16">
        <v>243329.0</v>
      </c>
      <c r="G240" s="5" t="s">
        <v>35</v>
      </c>
      <c r="H240" s="5" t="s">
        <v>7690</v>
      </c>
      <c r="I240" s="5"/>
      <c r="J240" s="15" t="str">
        <f t="shared" si="56"/>
        <v>Chain et al. 2005. Infect Immun. 73:8353-61</v>
      </c>
      <c r="K240" s="11" t="str">
        <f t="shared" si="57"/>
        <v>Brucella abortus 2308; accesion number NC_007624</v>
      </c>
      <c r="L240" s="3"/>
      <c r="M240" s="3"/>
      <c r="N240" s="3"/>
      <c r="O240" s="3"/>
      <c r="P240" s="3"/>
      <c r="Q240" s="3"/>
      <c r="R240" s="3"/>
      <c r="S240" s="3"/>
      <c r="T240" s="3"/>
      <c r="U240" s="3"/>
      <c r="V240" s="3"/>
      <c r="W240" s="3"/>
      <c r="X240" s="3"/>
      <c r="Y240" s="3"/>
      <c r="Z240" s="3"/>
    </row>
    <row r="241" ht="30.0" customHeight="1">
      <c r="A241" s="5" t="s">
        <v>7691</v>
      </c>
      <c r="B241" s="5" t="s">
        <v>7691</v>
      </c>
      <c r="C241" s="5" t="s">
        <v>7692</v>
      </c>
      <c r="D241" s="5"/>
      <c r="E241" s="16">
        <v>243565.0</v>
      </c>
      <c r="F241" s="16">
        <v>244335.0</v>
      </c>
      <c r="G241" s="5" t="s">
        <v>35</v>
      </c>
      <c r="H241" s="5" t="s">
        <v>7693</v>
      </c>
      <c r="I241" s="5"/>
      <c r="J241" s="15" t="str">
        <f t="shared" si="56"/>
        <v>Chain et al. 2005. Infect Immun. 73:8353-61</v>
      </c>
      <c r="K241" s="11" t="str">
        <f t="shared" si="57"/>
        <v>Brucella abortus 2308; accesion number NC_007624</v>
      </c>
      <c r="L241" s="3"/>
      <c r="M241" s="3"/>
      <c r="N241" s="3"/>
      <c r="O241" s="3"/>
      <c r="P241" s="3"/>
      <c r="Q241" s="3"/>
      <c r="R241" s="3"/>
      <c r="S241" s="3"/>
      <c r="T241" s="3"/>
      <c r="U241" s="3"/>
      <c r="V241" s="3"/>
      <c r="W241" s="3"/>
      <c r="X241" s="3"/>
      <c r="Y241" s="3"/>
      <c r="Z241" s="3"/>
    </row>
    <row r="242" ht="30.0" customHeight="1">
      <c r="A242" s="5" t="s">
        <v>7694</v>
      </c>
      <c r="B242" s="5" t="s">
        <v>7694</v>
      </c>
      <c r="C242" s="5" t="s">
        <v>7695</v>
      </c>
      <c r="D242" s="5"/>
      <c r="E242" s="16">
        <v>244514.0</v>
      </c>
      <c r="F242" s="16">
        <v>244741.0</v>
      </c>
      <c r="G242" s="5"/>
      <c r="H242" s="5" t="s">
        <v>6772</v>
      </c>
      <c r="I242" s="5"/>
      <c r="J242" s="15" t="str">
        <f t="shared" si="56"/>
        <v>Chain et al. 2005. Infect Immun. 73:8353-61</v>
      </c>
      <c r="K242" s="11" t="str">
        <f t="shared" si="57"/>
        <v>Brucella abortus 2308; accesion number NC_007624</v>
      </c>
      <c r="L242" s="3"/>
      <c r="M242" s="3"/>
      <c r="N242" s="3"/>
      <c r="O242" s="3"/>
      <c r="P242" s="3"/>
      <c r="Q242" s="3"/>
      <c r="R242" s="3"/>
      <c r="S242" s="3"/>
      <c r="T242" s="3"/>
      <c r="U242" s="3"/>
      <c r="V242" s="3"/>
      <c r="W242" s="3"/>
      <c r="X242" s="3"/>
      <c r="Y242" s="3"/>
      <c r="Z242" s="3"/>
    </row>
    <row r="243" ht="30.0" customHeight="1">
      <c r="A243" s="5" t="s">
        <v>7696</v>
      </c>
      <c r="B243" s="5" t="s">
        <v>7696</v>
      </c>
      <c r="C243" s="5" t="s">
        <v>7697</v>
      </c>
      <c r="D243" s="5"/>
      <c r="E243" s="16">
        <v>244748.0</v>
      </c>
      <c r="F243" s="16">
        <v>245005.0</v>
      </c>
      <c r="G243" s="5"/>
      <c r="H243" s="5" t="s">
        <v>757</v>
      </c>
      <c r="I243" s="5"/>
      <c r="J243" s="15" t="str">
        <f t="shared" si="56"/>
        <v>Chain et al. 2005. Infect Immun. 73:8353-61</v>
      </c>
      <c r="K243" s="11" t="str">
        <f t="shared" si="57"/>
        <v>Brucella abortus 2308; accesion number NC_007624</v>
      </c>
      <c r="L243" s="3"/>
      <c r="M243" s="3"/>
      <c r="N243" s="3"/>
      <c r="O243" s="3"/>
      <c r="P243" s="3"/>
      <c r="Q243" s="3"/>
      <c r="R243" s="3"/>
      <c r="S243" s="3"/>
      <c r="T243" s="3"/>
      <c r="U243" s="3"/>
      <c r="V243" s="3"/>
      <c r="W243" s="3"/>
      <c r="X243" s="3"/>
      <c r="Y243" s="3"/>
      <c r="Z243" s="3"/>
    </row>
    <row r="244" ht="30.0" customHeight="1">
      <c r="A244" s="5" t="s">
        <v>7698</v>
      </c>
      <c r="B244" s="5" t="s">
        <v>7698</v>
      </c>
      <c r="C244" s="5" t="s">
        <v>7699</v>
      </c>
      <c r="D244" s="5"/>
      <c r="E244" s="16">
        <v>245152.0</v>
      </c>
      <c r="F244" s="16">
        <v>246171.0</v>
      </c>
      <c r="G244" s="5"/>
      <c r="H244" s="5" t="s">
        <v>667</v>
      </c>
      <c r="I244" s="5"/>
      <c r="J244" s="15" t="str">
        <f t="shared" si="56"/>
        <v>Chain et al. 2005. Infect Immun. 73:8353-61</v>
      </c>
      <c r="K244" s="11" t="str">
        <f t="shared" si="57"/>
        <v>Brucella abortus 2308; accesion number NC_007624</v>
      </c>
      <c r="L244" s="3"/>
      <c r="M244" s="3"/>
      <c r="N244" s="3"/>
      <c r="O244" s="3"/>
      <c r="P244" s="3"/>
      <c r="Q244" s="3"/>
      <c r="R244" s="3"/>
      <c r="S244" s="3"/>
      <c r="T244" s="3"/>
      <c r="U244" s="3"/>
      <c r="V244" s="3"/>
      <c r="W244" s="3"/>
      <c r="X244" s="3"/>
      <c r="Y244" s="3"/>
      <c r="Z244" s="3"/>
    </row>
    <row r="245" ht="30.0" customHeight="1">
      <c r="A245" s="5" t="s">
        <v>7700</v>
      </c>
      <c r="B245" s="5" t="s">
        <v>7700</v>
      </c>
      <c r="C245" s="5" t="s">
        <v>7701</v>
      </c>
      <c r="D245" s="5"/>
      <c r="E245" s="16">
        <v>246257.0</v>
      </c>
      <c r="F245" s="16">
        <v>247231.0</v>
      </c>
      <c r="G245" s="5"/>
      <c r="H245" s="5" t="s">
        <v>4357</v>
      </c>
      <c r="I245" s="5"/>
      <c r="J245" s="15" t="str">
        <f t="shared" si="56"/>
        <v>Chain et al. 2005. Infect Immun. 73:8353-61</v>
      </c>
      <c r="K245" s="11" t="str">
        <f t="shared" si="57"/>
        <v>Brucella abortus 2308; accesion number NC_007624</v>
      </c>
      <c r="L245" s="3"/>
      <c r="M245" s="3"/>
      <c r="N245" s="3"/>
      <c r="O245" s="3"/>
      <c r="P245" s="3"/>
      <c r="Q245" s="3"/>
      <c r="R245" s="3"/>
      <c r="S245" s="3"/>
      <c r="T245" s="3"/>
      <c r="U245" s="3"/>
      <c r="V245" s="3"/>
      <c r="W245" s="3"/>
      <c r="X245" s="3"/>
      <c r="Y245" s="3"/>
      <c r="Z245" s="3"/>
    </row>
    <row r="246" ht="30.0" customHeight="1">
      <c r="A246" s="5" t="s">
        <v>7702</v>
      </c>
      <c r="B246" s="5" t="s">
        <v>7702</v>
      </c>
      <c r="C246" s="5" t="s">
        <v>7703</v>
      </c>
      <c r="D246" s="5"/>
      <c r="E246" s="16">
        <v>247317.0</v>
      </c>
      <c r="F246" s="16">
        <v>248090.0</v>
      </c>
      <c r="G246" s="5" t="s">
        <v>35</v>
      </c>
      <c r="H246" s="5" t="s">
        <v>7704</v>
      </c>
      <c r="I246" s="5"/>
      <c r="J246" s="15" t="str">
        <f t="shared" si="56"/>
        <v>Chain et al. 2005. Infect Immun. 73:8353-61</v>
      </c>
      <c r="K246" s="11" t="str">
        <f t="shared" si="57"/>
        <v>Brucella abortus 2308; accesion number NC_007624</v>
      </c>
      <c r="L246" s="3"/>
      <c r="M246" s="3"/>
      <c r="N246" s="3"/>
      <c r="O246" s="3"/>
      <c r="P246" s="3"/>
      <c r="Q246" s="3"/>
      <c r="R246" s="3"/>
      <c r="S246" s="3"/>
      <c r="T246" s="3"/>
      <c r="U246" s="3"/>
      <c r="V246" s="3"/>
      <c r="W246" s="3"/>
      <c r="X246" s="3"/>
      <c r="Y246" s="3"/>
      <c r="Z246" s="3"/>
    </row>
    <row r="247" ht="30.0" customHeight="1">
      <c r="A247" s="5" t="s">
        <v>7705</v>
      </c>
      <c r="B247" s="5" t="s">
        <v>7705</v>
      </c>
      <c r="C247" s="5" t="s">
        <v>7706</v>
      </c>
      <c r="D247" s="5"/>
      <c r="E247" s="16">
        <v>248325.0</v>
      </c>
      <c r="F247" s="16">
        <v>249074.0</v>
      </c>
      <c r="G247" s="5"/>
      <c r="H247" s="5" t="s">
        <v>7707</v>
      </c>
      <c r="I247" s="5" t="s">
        <v>7708</v>
      </c>
      <c r="J247" s="15" t="str">
        <f t="shared" si="56"/>
        <v>Chain et al. 2005. Infect Immun. 73:8353-61</v>
      </c>
      <c r="K247" s="11" t="str">
        <f t="shared" si="57"/>
        <v>Brucella abortus 2308; accesion number NC_007624</v>
      </c>
      <c r="L247" s="3"/>
      <c r="M247" s="3"/>
      <c r="N247" s="3"/>
      <c r="O247" s="3"/>
      <c r="P247" s="3"/>
      <c r="Q247" s="3"/>
      <c r="R247" s="3"/>
      <c r="S247" s="3"/>
      <c r="T247" s="3"/>
      <c r="U247" s="3"/>
      <c r="V247" s="3"/>
      <c r="W247" s="3"/>
      <c r="X247" s="3"/>
      <c r="Y247" s="3"/>
      <c r="Z247" s="3"/>
    </row>
    <row r="248" ht="30.0" customHeight="1">
      <c r="A248" s="5" t="s">
        <v>7709</v>
      </c>
      <c r="B248" s="5" t="s">
        <v>7709</v>
      </c>
      <c r="C248" s="5" t="s">
        <v>7710</v>
      </c>
      <c r="D248" s="5"/>
      <c r="E248" s="16">
        <v>249055.0</v>
      </c>
      <c r="F248" s="16">
        <v>249195.0</v>
      </c>
      <c r="G248" s="5"/>
      <c r="H248" s="5" t="s">
        <v>7001</v>
      </c>
      <c r="I248" s="5"/>
      <c r="J248" s="15" t="str">
        <f t="shared" si="56"/>
        <v>Chain et al. 2005. Infect Immun. 73:8353-61</v>
      </c>
      <c r="K248" s="11" t="str">
        <f t="shared" si="57"/>
        <v>Brucella abortus 2308; accesion number NC_007624</v>
      </c>
      <c r="L248" s="26"/>
      <c r="M248" s="3"/>
      <c r="N248" s="3"/>
      <c r="O248" s="3"/>
      <c r="P248" s="3"/>
      <c r="Q248" s="3"/>
      <c r="R248" s="3"/>
      <c r="S248" s="3"/>
      <c r="T248" s="3"/>
      <c r="U248" s="3"/>
      <c r="V248" s="3"/>
      <c r="W248" s="3"/>
      <c r="X248" s="3"/>
      <c r="Y248" s="3"/>
      <c r="Z248" s="3"/>
    </row>
    <row r="249" ht="30.0" customHeight="1">
      <c r="A249" s="5" t="s">
        <v>7711</v>
      </c>
      <c r="B249" s="5" t="s">
        <v>7711</v>
      </c>
      <c r="C249" s="5" t="s">
        <v>7712</v>
      </c>
      <c r="D249" s="5" t="s">
        <v>59</v>
      </c>
      <c r="E249" s="16">
        <v>249440.0</v>
      </c>
      <c r="F249" s="16">
        <v>251736.0</v>
      </c>
      <c r="G249" s="5"/>
      <c r="H249" s="5"/>
      <c r="I249" s="5" t="s">
        <v>7713</v>
      </c>
      <c r="J249" s="11" t="str">
        <f>HYPERLINK("http://www.ncbi.nlm.nih.gov/nuccore/NC_017250","Brucella suis 1330 genome; accesion number NC017250")</f>
        <v>Brucella suis 1330 genome; accesion number NC017250</v>
      </c>
      <c r="K249" s="11" t="str">
        <f>HYPERLINK("http://www.ncbi.nlm.nih.gov/nuccore/NC_006933","Brucella abortus 9-941 accession number NC_006933")</f>
        <v>Brucella abortus 9-941 accession number NC_006933</v>
      </c>
      <c r="L249" s="26"/>
      <c r="M249" s="3"/>
      <c r="N249" s="3"/>
      <c r="O249" s="3"/>
      <c r="P249" s="3"/>
      <c r="Q249" s="3"/>
      <c r="R249" s="3"/>
      <c r="S249" s="3"/>
      <c r="T249" s="3"/>
      <c r="U249" s="3"/>
      <c r="V249" s="3"/>
      <c r="W249" s="3"/>
      <c r="X249" s="3"/>
      <c r="Y249" s="3"/>
      <c r="Z249" s="3"/>
    </row>
    <row r="250" ht="30.0" customHeight="1">
      <c r="A250" s="5" t="s">
        <v>7714</v>
      </c>
      <c r="B250" s="5" t="s">
        <v>7714</v>
      </c>
      <c r="C250" s="5" t="s">
        <v>7715</v>
      </c>
      <c r="D250" s="5"/>
      <c r="E250" s="16">
        <v>251989.0</v>
      </c>
      <c r="F250" s="16">
        <v>253206.0</v>
      </c>
      <c r="G250" s="5"/>
      <c r="H250" s="5" t="s">
        <v>7716</v>
      </c>
      <c r="I250" s="5"/>
      <c r="J250" s="15" t="str">
        <f>HYPERLINK("http://www.ncbi.nlm.nih.gov/pubmed/?term=16299333","Chain et al. 2005. Infect Immun. 73:8353-61")</f>
        <v>Chain et al. 2005. Infect Immun. 73:8353-61</v>
      </c>
      <c r="K250" s="11" t="str">
        <f>HYPERLINK("http://www.ncbi.nlm.nih.gov/nuccore/NC_007624","Brucella abortus 2308; accesion number NC_007624")</f>
        <v>Brucella abortus 2308; accesion number NC_007624</v>
      </c>
      <c r="L250" s="3"/>
      <c r="M250" s="3"/>
      <c r="N250" s="3"/>
      <c r="O250" s="3"/>
      <c r="P250" s="3"/>
      <c r="Q250" s="3"/>
      <c r="R250" s="3"/>
      <c r="S250" s="3"/>
      <c r="T250" s="3"/>
      <c r="U250" s="3"/>
      <c r="V250" s="3"/>
      <c r="W250" s="3"/>
      <c r="X250" s="3"/>
      <c r="Y250" s="3"/>
      <c r="Z250" s="3"/>
    </row>
    <row r="251" ht="30.0" customHeight="1">
      <c r="A251" s="5" t="s">
        <v>7717</v>
      </c>
      <c r="B251" s="5" t="s">
        <v>7717</v>
      </c>
      <c r="C251" s="5" t="s">
        <v>7718</v>
      </c>
      <c r="D251" s="5"/>
      <c r="E251" s="16">
        <v>253260.0</v>
      </c>
      <c r="F251" s="16">
        <v>253370.0</v>
      </c>
      <c r="G251" s="5"/>
      <c r="H251" s="5" t="s">
        <v>52</v>
      </c>
      <c r="I251" s="5" t="s">
        <v>7719</v>
      </c>
      <c r="J251" s="11" t="str">
        <f>HYPERLINK("http://www.ncbi.nlm.nih.gov/nuccore/NC_017250","Brucella suis 1330 genome; accesion number NC017250")</f>
        <v>Brucella suis 1330 genome; accesion number NC017250</v>
      </c>
      <c r="K251" s="11" t="str">
        <f>HYPERLINK("http://www.ncbi.nlm.nih.gov/pubmed/12271122","Paulsen et al. 2002. Proc Natl Acad Sci U S A. 99(20):13148-53")</f>
        <v>Paulsen et al. 2002. Proc Natl Acad Sci U S A. 99(20):13148-53</v>
      </c>
      <c r="L251" s="26"/>
      <c r="M251" s="3"/>
      <c r="N251" s="3"/>
      <c r="O251" s="3"/>
      <c r="P251" s="3"/>
      <c r="Q251" s="3"/>
      <c r="R251" s="3"/>
      <c r="S251" s="3"/>
      <c r="T251" s="3"/>
      <c r="U251" s="3"/>
      <c r="V251" s="3"/>
      <c r="W251" s="3"/>
      <c r="X251" s="3"/>
      <c r="Y251" s="3"/>
      <c r="Z251" s="3"/>
    </row>
    <row r="252" ht="30.0" customHeight="1">
      <c r="A252" s="5" t="s">
        <v>7720</v>
      </c>
      <c r="B252" s="5" t="s">
        <v>7720</v>
      </c>
      <c r="C252" s="5" t="s">
        <v>7721</v>
      </c>
      <c r="D252" s="5"/>
      <c r="E252" s="16">
        <v>253478.0</v>
      </c>
      <c r="F252" s="16">
        <v>254224.0</v>
      </c>
      <c r="G252" s="5"/>
      <c r="H252" s="5" t="s">
        <v>7722</v>
      </c>
      <c r="I252" s="5"/>
      <c r="J252" s="15" t="str">
        <f t="shared" ref="J252:J259" si="58">HYPERLINK("http://www.ncbi.nlm.nih.gov/pubmed/?term=16299333","Chain et al. 2005. Infect Immun. 73:8353-61")</f>
        <v>Chain et al. 2005. Infect Immun. 73:8353-61</v>
      </c>
      <c r="K252" s="11" t="str">
        <f t="shared" ref="K252:K259" si="59">HYPERLINK("http://www.ncbi.nlm.nih.gov/nuccore/NC_007624","Brucella abortus 2308; accesion number NC_007624")</f>
        <v>Brucella abortus 2308; accesion number NC_007624</v>
      </c>
      <c r="L252" s="3"/>
      <c r="M252" s="3"/>
      <c r="N252" s="3"/>
      <c r="O252" s="3"/>
      <c r="P252" s="3"/>
      <c r="Q252" s="3"/>
      <c r="R252" s="3"/>
      <c r="S252" s="3"/>
      <c r="T252" s="3"/>
      <c r="U252" s="3"/>
      <c r="V252" s="3"/>
      <c r="W252" s="3"/>
      <c r="X252" s="3"/>
      <c r="Y252" s="3"/>
      <c r="Z252" s="3"/>
    </row>
    <row r="253" ht="30.0" customHeight="1">
      <c r="A253" s="5" t="s">
        <v>7723</v>
      </c>
      <c r="B253" s="5" t="s">
        <v>7723</v>
      </c>
      <c r="C253" s="5" t="s">
        <v>7724</v>
      </c>
      <c r="D253" s="5"/>
      <c r="E253" s="16">
        <v>254428.0</v>
      </c>
      <c r="F253" s="16">
        <v>254652.0</v>
      </c>
      <c r="G253" s="5"/>
      <c r="H253" s="5" t="s">
        <v>7725</v>
      </c>
      <c r="I253" s="5"/>
      <c r="J253" s="15" t="str">
        <f t="shared" si="58"/>
        <v>Chain et al. 2005. Infect Immun. 73:8353-61</v>
      </c>
      <c r="K253" s="11" t="str">
        <f t="shared" si="59"/>
        <v>Brucella abortus 2308; accesion number NC_007624</v>
      </c>
      <c r="L253" s="3"/>
      <c r="M253" s="3"/>
      <c r="N253" s="3"/>
      <c r="O253" s="3"/>
      <c r="P253" s="3"/>
      <c r="Q253" s="3"/>
      <c r="R253" s="3"/>
      <c r="S253" s="3"/>
      <c r="T253" s="3"/>
      <c r="U253" s="3"/>
      <c r="V253" s="3"/>
      <c r="W253" s="3"/>
      <c r="X253" s="3"/>
      <c r="Y253" s="3"/>
      <c r="Z253" s="3"/>
    </row>
    <row r="254" ht="30.0" customHeight="1">
      <c r="A254" s="5" t="s">
        <v>7726</v>
      </c>
      <c r="B254" s="5" t="s">
        <v>7727</v>
      </c>
      <c r="C254" s="5" t="s">
        <v>7728</v>
      </c>
      <c r="D254" s="5"/>
      <c r="E254" s="16">
        <v>254876.0</v>
      </c>
      <c r="F254" s="16">
        <v>256153.0</v>
      </c>
      <c r="G254" s="5"/>
      <c r="H254" s="5" t="s">
        <v>7729</v>
      </c>
      <c r="I254" s="5"/>
      <c r="J254" s="15" t="str">
        <f t="shared" si="58"/>
        <v>Chain et al. 2005. Infect Immun. 73:8353-61</v>
      </c>
      <c r="K254" s="11" t="str">
        <f t="shared" si="59"/>
        <v>Brucella abortus 2308; accesion number NC_007624</v>
      </c>
      <c r="L254" s="3"/>
      <c r="M254" s="3"/>
      <c r="N254" s="3"/>
      <c r="O254" s="3"/>
      <c r="P254" s="3"/>
      <c r="Q254" s="3"/>
      <c r="R254" s="3"/>
      <c r="S254" s="3"/>
      <c r="T254" s="3"/>
      <c r="U254" s="3"/>
      <c r="V254" s="3"/>
      <c r="W254" s="3"/>
      <c r="X254" s="3"/>
      <c r="Y254" s="3"/>
      <c r="Z254" s="3"/>
    </row>
    <row r="255" ht="30.0" customHeight="1">
      <c r="A255" s="5" t="s">
        <v>7730</v>
      </c>
      <c r="B255" s="5" t="s">
        <v>7731</v>
      </c>
      <c r="C255" s="5" t="s">
        <v>7732</v>
      </c>
      <c r="D255" s="5"/>
      <c r="E255" s="16">
        <v>256153.0</v>
      </c>
      <c r="F255" s="16">
        <v>256572.0</v>
      </c>
      <c r="G255" s="5"/>
      <c r="H255" s="5" t="s">
        <v>7729</v>
      </c>
      <c r="I255" s="5"/>
      <c r="J255" s="15" t="str">
        <f t="shared" si="58"/>
        <v>Chain et al. 2005. Infect Immun. 73:8353-61</v>
      </c>
      <c r="K255" s="11" t="str">
        <f t="shared" si="59"/>
        <v>Brucella abortus 2308; accesion number NC_007624</v>
      </c>
      <c r="L255" s="3"/>
      <c r="M255" s="3"/>
      <c r="N255" s="3"/>
      <c r="O255" s="3"/>
      <c r="P255" s="3"/>
      <c r="Q255" s="3"/>
      <c r="R255" s="3"/>
      <c r="S255" s="3"/>
      <c r="T255" s="3"/>
      <c r="U255" s="3"/>
      <c r="V255" s="3"/>
      <c r="W255" s="3"/>
      <c r="X255" s="3"/>
      <c r="Y255" s="3"/>
      <c r="Z255" s="3"/>
    </row>
    <row r="256" ht="30.0" customHeight="1">
      <c r="A256" s="5" t="s">
        <v>7733</v>
      </c>
      <c r="B256" s="5" t="s">
        <v>7734</v>
      </c>
      <c r="C256" s="5" t="s">
        <v>7735</v>
      </c>
      <c r="D256" s="5"/>
      <c r="E256" s="16">
        <v>256585.0</v>
      </c>
      <c r="F256" s="16">
        <v>257985.0</v>
      </c>
      <c r="G256" s="5"/>
      <c r="H256" s="5" t="s">
        <v>3153</v>
      </c>
      <c r="I256" s="5" t="s">
        <v>7736</v>
      </c>
      <c r="J256" s="15" t="str">
        <f t="shared" si="58"/>
        <v>Chain et al. 2005. Infect Immun. 73:8353-61</v>
      </c>
      <c r="K256" s="11" t="str">
        <f t="shared" si="59"/>
        <v>Brucella abortus 2308; accesion number NC_007624</v>
      </c>
      <c r="L256" s="3"/>
      <c r="M256" s="26"/>
      <c r="N256" s="26"/>
      <c r="O256" s="26"/>
      <c r="P256" s="26"/>
      <c r="Q256" s="26"/>
      <c r="R256" s="26"/>
      <c r="S256" s="26"/>
      <c r="T256" s="26"/>
      <c r="U256" s="26"/>
      <c r="V256" s="26"/>
      <c r="W256" s="26"/>
      <c r="X256" s="26"/>
      <c r="Y256" s="26"/>
      <c r="Z256" s="26"/>
    </row>
    <row r="257" ht="30.0" customHeight="1">
      <c r="A257" s="5" t="s">
        <v>7737</v>
      </c>
      <c r="B257" s="5" t="s">
        <v>7737</v>
      </c>
      <c r="C257" s="5" t="s">
        <v>7738</v>
      </c>
      <c r="D257" s="5"/>
      <c r="E257" s="16">
        <v>258087.0</v>
      </c>
      <c r="F257" s="16">
        <v>259403.0</v>
      </c>
      <c r="G257" s="5" t="s">
        <v>35</v>
      </c>
      <c r="H257" s="5" t="s">
        <v>4017</v>
      </c>
      <c r="I257" s="5"/>
      <c r="J257" s="15" t="str">
        <f t="shared" si="58"/>
        <v>Chain et al. 2005. Infect Immun. 73:8353-61</v>
      </c>
      <c r="K257" s="11" t="str">
        <f t="shared" si="59"/>
        <v>Brucella abortus 2308; accesion number NC_007624</v>
      </c>
      <c r="L257" s="3"/>
      <c r="M257" s="26"/>
      <c r="N257" s="26"/>
      <c r="O257" s="26"/>
      <c r="P257" s="26"/>
      <c r="Q257" s="26"/>
      <c r="R257" s="26"/>
      <c r="S257" s="26"/>
      <c r="T257" s="26"/>
      <c r="U257" s="26"/>
      <c r="V257" s="26"/>
      <c r="W257" s="26"/>
      <c r="X257" s="26"/>
      <c r="Y257" s="26"/>
      <c r="Z257" s="26"/>
    </row>
    <row r="258" ht="30.0" customHeight="1">
      <c r="A258" s="5" t="s">
        <v>7739</v>
      </c>
      <c r="B258" s="5" t="s">
        <v>7739</v>
      </c>
      <c r="C258" s="5" t="s">
        <v>7740</v>
      </c>
      <c r="D258" s="5"/>
      <c r="E258" s="16">
        <v>259599.0</v>
      </c>
      <c r="F258" s="16">
        <v>260270.0</v>
      </c>
      <c r="G258" s="5"/>
      <c r="H258" s="5" t="s">
        <v>1615</v>
      </c>
      <c r="I258" s="5"/>
      <c r="J258" s="15" t="str">
        <f t="shared" si="58"/>
        <v>Chain et al. 2005. Infect Immun. 73:8353-61</v>
      </c>
      <c r="K258" s="11" t="str">
        <f t="shared" si="59"/>
        <v>Brucella abortus 2308; accesion number NC_007624</v>
      </c>
      <c r="L258" s="3"/>
      <c r="M258" s="3"/>
      <c r="N258" s="3"/>
      <c r="O258" s="3"/>
      <c r="P258" s="3"/>
      <c r="Q258" s="3"/>
      <c r="R258" s="3"/>
      <c r="S258" s="3"/>
      <c r="T258" s="3"/>
      <c r="U258" s="3"/>
      <c r="V258" s="3"/>
      <c r="W258" s="3"/>
      <c r="X258" s="3"/>
      <c r="Y258" s="3"/>
      <c r="Z258" s="3"/>
    </row>
    <row r="259" ht="30.0" customHeight="1">
      <c r="A259" s="5" t="s">
        <v>7741</v>
      </c>
      <c r="B259" s="5" t="s">
        <v>7741</v>
      </c>
      <c r="C259" s="5" t="s">
        <v>7742</v>
      </c>
      <c r="D259" s="5"/>
      <c r="E259" s="16">
        <v>260345.0</v>
      </c>
      <c r="F259" s="16">
        <v>260821.0</v>
      </c>
      <c r="G259" s="5"/>
      <c r="H259" s="5" t="s">
        <v>7743</v>
      </c>
      <c r="I259" s="5"/>
      <c r="J259" s="15" t="str">
        <f t="shared" si="58"/>
        <v>Chain et al. 2005. Infect Immun. 73:8353-61</v>
      </c>
      <c r="K259" s="11" t="str">
        <f t="shared" si="59"/>
        <v>Brucella abortus 2308; accesion number NC_007624</v>
      </c>
      <c r="L259" s="3"/>
      <c r="M259" s="26"/>
      <c r="N259" s="26"/>
      <c r="O259" s="26"/>
      <c r="P259" s="26"/>
      <c r="Q259" s="26"/>
      <c r="R259" s="26"/>
      <c r="S259" s="26"/>
      <c r="T259" s="26"/>
      <c r="U259" s="26"/>
      <c r="V259" s="26"/>
      <c r="W259" s="26"/>
      <c r="X259" s="26"/>
      <c r="Y259" s="26"/>
      <c r="Z259" s="26"/>
    </row>
    <row r="260" ht="30.0" customHeight="1">
      <c r="A260" s="5" t="s">
        <v>7744</v>
      </c>
      <c r="B260" s="5" t="s">
        <v>7744</v>
      </c>
      <c r="C260" s="5" t="s">
        <v>7745</v>
      </c>
      <c r="D260" s="5" t="s">
        <v>59</v>
      </c>
      <c r="E260" s="16">
        <v>260896.0</v>
      </c>
      <c r="F260" s="16">
        <v>262091.0</v>
      </c>
      <c r="G260" s="5" t="s">
        <v>35</v>
      </c>
      <c r="H260" s="5"/>
      <c r="I260" s="5" t="s">
        <v>7746</v>
      </c>
      <c r="J260" s="11" t="str">
        <f>HYPERLINK("http://www.ncbi.nlm.nih.gov/nuccore/NC_017250","Brucella suis 1330 genome; accesion number NC017250")</f>
        <v>Brucella suis 1330 genome; accesion number NC017250</v>
      </c>
      <c r="K260" s="11" t="str">
        <f>HYPERLINK("http://www.ncbi.nlm.nih.gov/nuccore/NC_006933","Brucella abortus 9-941 accession number NC_006933")</f>
        <v>Brucella abortus 9-941 accession number NC_006933</v>
      </c>
      <c r="L260" s="26"/>
      <c r="M260" s="3"/>
      <c r="N260" s="3"/>
      <c r="O260" s="3"/>
      <c r="P260" s="3"/>
      <c r="Q260" s="3"/>
      <c r="R260" s="3"/>
      <c r="S260" s="3"/>
      <c r="T260" s="3"/>
      <c r="U260" s="3"/>
      <c r="V260" s="3"/>
      <c r="W260" s="3"/>
      <c r="X260" s="3"/>
      <c r="Y260" s="3"/>
      <c r="Z260" s="3"/>
    </row>
    <row r="261" ht="30.0" customHeight="1">
      <c r="A261" s="5" t="s">
        <v>7747</v>
      </c>
      <c r="B261" s="5" t="s">
        <v>7748</v>
      </c>
      <c r="C261" s="5" t="s">
        <v>7749</v>
      </c>
      <c r="D261" s="5"/>
      <c r="E261" s="16">
        <v>262444.0</v>
      </c>
      <c r="F261" s="16">
        <v>262671.0</v>
      </c>
      <c r="G261" s="5"/>
      <c r="H261" s="5" t="s">
        <v>7750</v>
      </c>
      <c r="I261" s="5" t="s">
        <v>7751</v>
      </c>
      <c r="J261" s="15" t="str">
        <f t="shared" ref="J261:J275" si="60">HYPERLINK("http://www.ncbi.nlm.nih.gov/pubmed/?term=16299333","Chain et al. 2005. Infect Immun. 73:8353-61")</f>
        <v>Chain et al. 2005. Infect Immun. 73:8353-61</v>
      </c>
      <c r="K261" s="11" t="str">
        <f t="shared" ref="K261:K275" si="61">HYPERLINK("http://www.ncbi.nlm.nih.gov/nuccore/NC_007624","Brucella abortus 2308; accesion number NC_007624")</f>
        <v>Brucella abortus 2308; accesion number NC_007624</v>
      </c>
      <c r="L261" s="3"/>
      <c r="M261" s="3"/>
      <c r="N261" s="3"/>
      <c r="O261" s="3"/>
      <c r="P261" s="3"/>
      <c r="Q261" s="3"/>
      <c r="R261" s="3"/>
      <c r="S261" s="3"/>
      <c r="T261" s="3"/>
      <c r="U261" s="3"/>
      <c r="V261" s="3"/>
      <c r="W261" s="3"/>
      <c r="X261" s="3"/>
      <c r="Y261" s="3"/>
      <c r="Z261" s="3"/>
    </row>
    <row r="262" ht="30.0" customHeight="1">
      <c r="A262" s="5" t="s">
        <v>7752</v>
      </c>
      <c r="B262" s="5" t="s">
        <v>7752</v>
      </c>
      <c r="C262" s="5" t="s">
        <v>7753</v>
      </c>
      <c r="D262" s="5"/>
      <c r="E262" s="16">
        <v>262950.0</v>
      </c>
      <c r="F262" s="16">
        <v>263111.0</v>
      </c>
      <c r="G262" s="5" t="s">
        <v>35</v>
      </c>
      <c r="H262" s="5" t="s">
        <v>7001</v>
      </c>
      <c r="I262" s="5"/>
      <c r="J262" s="15" t="str">
        <f t="shared" si="60"/>
        <v>Chain et al. 2005. Infect Immun. 73:8353-61</v>
      </c>
      <c r="K262" s="11" t="str">
        <f t="shared" si="61"/>
        <v>Brucella abortus 2308; accesion number NC_007624</v>
      </c>
      <c r="L262" s="26"/>
      <c r="M262" s="3"/>
      <c r="N262" s="3"/>
      <c r="O262" s="3"/>
      <c r="P262" s="3"/>
      <c r="Q262" s="3"/>
      <c r="R262" s="3"/>
      <c r="S262" s="3"/>
      <c r="T262" s="3"/>
      <c r="U262" s="3"/>
      <c r="V262" s="3"/>
      <c r="W262" s="3"/>
      <c r="X262" s="3"/>
      <c r="Y262" s="3"/>
      <c r="Z262" s="3"/>
    </row>
    <row r="263" ht="30.0" customHeight="1">
      <c r="A263" s="5" t="s">
        <v>7754</v>
      </c>
      <c r="B263" s="5" t="s">
        <v>7754</v>
      </c>
      <c r="C263" s="5" t="s">
        <v>7755</v>
      </c>
      <c r="D263" s="5"/>
      <c r="E263" s="16">
        <v>263205.0</v>
      </c>
      <c r="F263" s="16">
        <v>264092.0</v>
      </c>
      <c r="G263" s="5"/>
      <c r="H263" s="5" t="s">
        <v>7756</v>
      </c>
      <c r="I263" s="5"/>
      <c r="J263" s="15" t="str">
        <f t="shared" si="60"/>
        <v>Chain et al. 2005. Infect Immun. 73:8353-61</v>
      </c>
      <c r="K263" s="11" t="str">
        <f t="shared" si="61"/>
        <v>Brucella abortus 2308; accesion number NC_007624</v>
      </c>
      <c r="L263" s="3"/>
      <c r="M263" s="3"/>
      <c r="N263" s="3"/>
      <c r="O263" s="3"/>
      <c r="P263" s="3"/>
      <c r="Q263" s="3"/>
      <c r="R263" s="3"/>
      <c r="S263" s="3"/>
      <c r="T263" s="3"/>
      <c r="U263" s="3"/>
      <c r="V263" s="3"/>
      <c r="W263" s="3"/>
      <c r="X263" s="3"/>
      <c r="Y263" s="3"/>
      <c r="Z263" s="3"/>
    </row>
    <row r="264" ht="30.0" customHeight="1">
      <c r="A264" s="5" t="s">
        <v>7757</v>
      </c>
      <c r="B264" s="5" t="s">
        <v>7757</v>
      </c>
      <c r="C264" s="5" t="s">
        <v>7758</v>
      </c>
      <c r="D264" s="5"/>
      <c r="E264" s="16">
        <v>264184.0</v>
      </c>
      <c r="F264" s="16">
        <v>264591.0</v>
      </c>
      <c r="G264" s="5"/>
      <c r="H264" s="5" t="s">
        <v>5811</v>
      </c>
      <c r="I264" s="5"/>
      <c r="J264" s="15" t="str">
        <f t="shared" si="60"/>
        <v>Chain et al. 2005. Infect Immun. 73:8353-61</v>
      </c>
      <c r="K264" s="11" t="str">
        <f t="shared" si="61"/>
        <v>Brucella abortus 2308; accesion number NC_007624</v>
      </c>
      <c r="L264" s="3"/>
      <c r="M264" s="3"/>
      <c r="N264" s="3"/>
      <c r="O264" s="3"/>
      <c r="P264" s="3"/>
      <c r="Q264" s="3"/>
      <c r="R264" s="3"/>
      <c r="S264" s="3"/>
      <c r="T264" s="3"/>
      <c r="U264" s="3"/>
      <c r="V264" s="3"/>
      <c r="W264" s="3"/>
      <c r="X264" s="3"/>
      <c r="Y264" s="3"/>
      <c r="Z264" s="3"/>
    </row>
    <row r="265" ht="30.0" customHeight="1">
      <c r="A265" s="5" t="s">
        <v>7759</v>
      </c>
      <c r="B265" s="5" t="s">
        <v>7759</v>
      </c>
      <c r="C265" s="5" t="s">
        <v>7760</v>
      </c>
      <c r="D265" s="5"/>
      <c r="E265" s="16">
        <v>264604.0</v>
      </c>
      <c r="F265" s="16">
        <v>265269.0</v>
      </c>
      <c r="G265" s="5" t="s">
        <v>35</v>
      </c>
      <c r="H265" s="5" t="s">
        <v>42</v>
      </c>
      <c r="I265" s="5"/>
      <c r="J265" s="15" t="str">
        <f t="shared" si="60"/>
        <v>Chain et al. 2005. Infect Immun. 73:8353-61</v>
      </c>
      <c r="K265" s="11" t="str">
        <f t="shared" si="61"/>
        <v>Brucella abortus 2308; accesion number NC_007624</v>
      </c>
      <c r="L265" s="3"/>
      <c r="M265" s="3"/>
      <c r="N265" s="3"/>
      <c r="O265" s="3"/>
      <c r="P265" s="3"/>
      <c r="Q265" s="3"/>
      <c r="R265" s="3"/>
      <c r="S265" s="3"/>
      <c r="T265" s="3"/>
      <c r="U265" s="3"/>
      <c r="V265" s="3"/>
      <c r="W265" s="3"/>
      <c r="X265" s="3"/>
      <c r="Y265" s="3"/>
      <c r="Z265" s="3"/>
    </row>
    <row r="266" ht="30.0" customHeight="1">
      <c r="A266" s="5" t="s">
        <v>7761</v>
      </c>
      <c r="B266" s="5" t="s">
        <v>7761</v>
      </c>
      <c r="C266" s="5" t="s">
        <v>7762</v>
      </c>
      <c r="D266" s="5"/>
      <c r="E266" s="16">
        <v>265250.0</v>
      </c>
      <c r="F266" s="16">
        <v>266308.0</v>
      </c>
      <c r="G266" s="5" t="s">
        <v>35</v>
      </c>
      <c r="H266" s="5" t="s">
        <v>7763</v>
      </c>
      <c r="I266" s="5"/>
      <c r="J266" s="15" t="str">
        <f t="shared" si="60"/>
        <v>Chain et al. 2005. Infect Immun. 73:8353-61</v>
      </c>
      <c r="K266" s="11" t="str">
        <f t="shared" si="61"/>
        <v>Brucella abortus 2308; accesion number NC_007624</v>
      </c>
      <c r="L266" s="3"/>
      <c r="M266" s="3"/>
      <c r="N266" s="3"/>
      <c r="O266" s="3"/>
      <c r="P266" s="3"/>
      <c r="Q266" s="3"/>
      <c r="R266" s="3"/>
      <c r="S266" s="3"/>
      <c r="T266" s="3"/>
      <c r="U266" s="3"/>
      <c r="V266" s="3"/>
      <c r="W266" s="3"/>
      <c r="X266" s="3"/>
      <c r="Y266" s="3"/>
      <c r="Z266" s="3"/>
    </row>
    <row r="267" ht="30.0" customHeight="1">
      <c r="A267" s="5" t="s">
        <v>7764</v>
      </c>
      <c r="B267" s="5" t="s">
        <v>7764</v>
      </c>
      <c r="C267" s="5" t="s">
        <v>7765</v>
      </c>
      <c r="D267" s="5"/>
      <c r="E267" s="16">
        <v>266773.0</v>
      </c>
      <c r="F267" s="16">
        <v>267609.0</v>
      </c>
      <c r="G267" s="5" t="s">
        <v>35</v>
      </c>
      <c r="H267" s="5" t="s">
        <v>7766</v>
      </c>
      <c r="I267" s="5" t="s">
        <v>7767</v>
      </c>
      <c r="J267" s="15" t="str">
        <f t="shared" si="60"/>
        <v>Chain et al. 2005. Infect Immun. 73:8353-61</v>
      </c>
      <c r="K267" s="11" t="str">
        <f t="shared" si="61"/>
        <v>Brucella abortus 2308; accesion number NC_007624</v>
      </c>
      <c r="L267" s="3"/>
      <c r="M267" s="3"/>
      <c r="N267" s="3"/>
      <c r="O267" s="3"/>
      <c r="P267" s="3"/>
      <c r="Q267" s="3"/>
      <c r="R267" s="3"/>
      <c r="S267" s="3"/>
      <c r="T267" s="3"/>
      <c r="U267" s="3"/>
      <c r="V267" s="3"/>
      <c r="W267" s="3"/>
      <c r="X267" s="3"/>
      <c r="Y267" s="3"/>
      <c r="Z267" s="3"/>
    </row>
    <row r="268" ht="30.0" customHeight="1">
      <c r="A268" s="5" t="s">
        <v>7768</v>
      </c>
      <c r="B268" s="5" t="s">
        <v>7768</v>
      </c>
      <c r="C268" s="5" t="s">
        <v>7769</v>
      </c>
      <c r="D268" s="5"/>
      <c r="E268" s="16">
        <v>267703.0</v>
      </c>
      <c r="F268" s="16">
        <v>267846.0</v>
      </c>
      <c r="G268" s="5" t="s">
        <v>35</v>
      </c>
      <c r="H268" s="5" t="s">
        <v>52</v>
      </c>
      <c r="I268" s="5"/>
      <c r="J268" s="15" t="str">
        <f t="shared" si="60"/>
        <v>Chain et al. 2005. Infect Immun. 73:8353-61</v>
      </c>
      <c r="K268" s="11" t="str">
        <f t="shared" si="61"/>
        <v>Brucella abortus 2308; accesion number NC_007624</v>
      </c>
      <c r="L268" s="26"/>
      <c r="M268" s="26"/>
      <c r="N268" s="26"/>
      <c r="O268" s="26"/>
      <c r="P268" s="26"/>
      <c r="Q268" s="26"/>
      <c r="R268" s="26"/>
      <c r="S268" s="26"/>
      <c r="T268" s="26"/>
      <c r="U268" s="26"/>
      <c r="V268" s="26"/>
      <c r="W268" s="26"/>
      <c r="X268" s="26"/>
      <c r="Y268" s="26"/>
      <c r="Z268" s="26"/>
    </row>
    <row r="269" ht="30.0" customHeight="1">
      <c r="A269" s="5" t="s">
        <v>7770</v>
      </c>
      <c r="B269" s="5" t="s">
        <v>7770</v>
      </c>
      <c r="C269" s="5" t="s">
        <v>7771</v>
      </c>
      <c r="D269" s="5"/>
      <c r="E269" s="16">
        <v>267843.0</v>
      </c>
      <c r="F269" s="16">
        <v>269441.0</v>
      </c>
      <c r="G269" s="5" t="s">
        <v>35</v>
      </c>
      <c r="H269" s="5" t="s">
        <v>1798</v>
      </c>
      <c r="I269" s="5"/>
      <c r="J269" s="15" t="str">
        <f t="shared" si="60"/>
        <v>Chain et al. 2005. Infect Immun. 73:8353-61</v>
      </c>
      <c r="K269" s="11" t="str">
        <f t="shared" si="61"/>
        <v>Brucella abortus 2308; accesion number NC_007624</v>
      </c>
      <c r="L269" s="3"/>
      <c r="M269" s="3"/>
      <c r="N269" s="3"/>
      <c r="O269" s="3"/>
      <c r="P269" s="3"/>
      <c r="Q269" s="3"/>
      <c r="R269" s="3"/>
      <c r="S269" s="3"/>
      <c r="T269" s="3"/>
      <c r="U269" s="3"/>
      <c r="V269" s="3"/>
      <c r="W269" s="3"/>
      <c r="X269" s="3"/>
      <c r="Y269" s="3"/>
      <c r="Z269" s="3"/>
    </row>
    <row r="270" ht="30.0" customHeight="1">
      <c r="A270" s="5" t="s">
        <v>7772</v>
      </c>
      <c r="B270" s="5" t="s">
        <v>7772</v>
      </c>
      <c r="C270" s="5" t="s">
        <v>7773</v>
      </c>
      <c r="D270" s="5"/>
      <c r="E270" s="16">
        <v>269505.0</v>
      </c>
      <c r="F270" s="16">
        <v>270488.0</v>
      </c>
      <c r="G270" s="5" t="s">
        <v>35</v>
      </c>
      <c r="H270" s="5" t="s">
        <v>42</v>
      </c>
      <c r="I270" s="5"/>
      <c r="J270" s="15" t="str">
        <f t="shared" si="60"/>
        <v>Chain et al. 2005. Infect Immun. 73:8353-61</v>
      </c>
      <c r="K270" s="11" t="str">
        <f t="shared" si="61"/>
        <v>Brucella abortus 2308; accesion number NC_007624</v>
      </c>
      <c r="L270" s="3"/>
      <c r="M270" s="26"/>
      <c r="N270" s="26"/>
      <c r="O270" s="26"/>
      <c r="P270" s="26"/>
      <c r="Q270" s="26"/>
      <c r="R270" s="26"/>
      <c r="S270" s="26"/>
      <c r="T270" s="26"/>
      <c r="U270" s="26"/>
      <c r="V270" s="26"/>
      <c r="W270" s="26"/>
      <c r="X270" s="26"/>
      <c r="Y270" s="26"/>
      <c r="Z270" s="26"/>
    </row>
    <row r="271" ht="30.0" customHeight="1">
      <c r="A271" s="5" t="s">
        <v>7774</v>
      </c>
      <c r="B271" s="5" t="s">
        <v>7774</v>
      </c>
      <c r="C271" s="5" t="s">
        <v>7775</v>
      </c>
      <c r="D271" s="5"/>
      <c r="E271" s="16">
        <v>270490.0</v>
      </c>
      <c r="F271" s="16">
        <v>271377.0</v>
      </c>
      <c r="G271" s="5" t="s">
        <v>35</v>
      </c>
      <c r="H271" s="5" t="s">
        <v>42</v>
      </c>
      <c r="I271" s="5"/>
      <c r="J271" s="15" t="str">
        <f t="shared" si="60"/>
        <v>Chain et al. 2005. Infect Immun. 73:8353-61</v>
      </c>
      <c r="K271" s="11" t="str">
        <f t="shared" si="61"/>
        <v>Brucella abortus 2308; accesion number NC_007624</v>
      </c>
      <c r="L271" s="3"/>
      <c r="M271" s="3"/>
      <c r="N271" s="3"/>
      <c r="O271" s="3"/>
      <c r="P271" s="3"/>
      <c r="Q271" s="3"/>
      <c r="R271" s="3"/>
      <c r="S271" s="3"/>
      <c r="T271" s="3"/>
      <c r="U271" s="3"/>
      <c r="V271" s="3"/>
      <c r="W271" s="3"/>
      <c r="X271" s="3"/>
      <c r="Y271" s="3"/>
      <c r="Z271" s="3"/>
    </row>
    <row r="272" ht="30.0" customHeight="1">
      <c r="A272" s="5" t="s">
        <v>7776</v>
      </c>
      <c r="B272" s="5" t="s">
        <v>7776</v>
      </c>
      <c r="C272" s="5" t="s">
        <v>7777</v>
      </c>
      <c r="D272" s="5"/>
      <c r="E272" s="16">
        <v>271382.0</v>
      </c>
      <c r="F272" s="16">
        <v>272107.0</v>
      </c>
      <c r="G272" s="5" t="s">
        <v>35</v>
      </c>
      <c r="H272" s="5" t="s">
        <v>875</v>
      </c>
      <c r="I272" s="5"/>
      <c r="J272" s="15" t="str">
        <f t="shared" si="60"/>
        <v>Chain et al. 2005. Infect Immun. 73:8353-61</v>
      </c>
      <c r="K272" s="11" t="str">
        <f t="shared" si="61"/>
        <v>Brucella abortus 2308; accesion number NC_007624</v>
      </c>
      <c r="L272" s="3"/>
      <c r="M272" s="3"/>
      <c r="N272" s="3"/>
      <c r="O272" s="3"/>
      <c r="P272" s="3"/>
      <c r="Q272" s="3"/>
      <c r="R272" s="3"/>
      <c r="S272" s="3"/>
      <c r="T272" s="3"/>
      <c r="U272" s="3"/>
      <c r="V272" s="3"/>
      <c r="W272" s="3"/>
      <c r="X272" s="3"/>
      <c r="Y272" s="3"/>
      <c r="Z272" s="3"/>
    </row>
    <row r="273" ht="30.0" customHeight="1">
      <c r="A273" s="5" t="s">
        <v>7778</v>
      </c>
      <c r="B273" s="5" t="s">
        <v>7778</v>
      </c>
      <c r="C273" s="5" t="s">
        <v>7779</v>
      </c>
      <c r="D273" s="5"/>
      <c r="E273" s="16">
        <v>272100.0</v>
      </c>
      <c r="F273" s="16">
        <v>272915.0</v>
      </c>
      <c r="G273" s="5" t="s">
        <v>35</v>
      </c>
      <c r="H273" s="5" t="s">
        <v>7780</v>
      </c>
      <c r="I273" s="5"/>
      <c r="J273" s="15" t="str">
        <f t="shared" si="60"/>
        <v>Chain et al. 2005. Infect Immun. 73:8353-61</v>
      </c>
      <c r="K273" s="11" t="str">
        <f t="shared" si="61"/>
        <v>Brucella abortus 2308; accesion number NC_007624</v>
      </c>
      <c r="L273" s="3"/>
      <c r="M273" s="3"/>
      <c r="N273" s="3"/>
      <c r="O273" s="3"/>
      <c r="P273" s="3"/>
      <c r="Q273" s="3"/>
      <c r="R273" s="3"/>
      <c r="S273" s="3"/>
      <c r="T273" s="3"/>
      <c r="U273" s="3"/>
      <c r="V273" s="3"/>
      <c r="W273" s="3"/>
      <c r="X273" s="3"/>
      <c r="Y273" s="3"/>
      <c r="Z273" s="3"/>
    </row>
    <row r="274" ht="30.0" customHeight="1">
      <c r="A274" s="5" t="s">
        <v>7781</v>
      </c>
      <c r="B274" s="5" t="s">
        <v>7781</v>
      </c>
      <c r="C274" s="5" t="s">
        <v>7782</v>
      </c>
      <c r="D274" s="5"/>
      <c r="E274" s="16">
        <v>272928.0</v>
      </c>
      <c r="F274" s="16">
        <v>274133.0</v>
      </c>
      <c r="G274" s="5" t="s">
        <v>35</v>
      </c>
      <c r="H274" s="5" t="s">
        <v>42</v>
      </c>
      <c r="I274" s="5" t="s">
        <v>4075</v>
      </c>
      <c r="J274" s="15" t="str">
        <f t="shared" si="60"/>
        <v>Chain et al. 2005. Infect Immun. 73:8353-61</v>
      </c>
      <c r="K274" s="11" t="str">
        <f t="shared" si="61"/>
        <v>Brucella abortus 2308; accesion number NC_007624</v>
      </c>
      <c r="L274" s="3"/>
      <c r="M274" s="3"/>
      <c r="N274" s="3"/>
      <c r="O274" s="3"/>
      <c r="P274" s="3"/>
      <c r="Q274" s="3"/>
      <c r="R274" s="3"/>
      <c r="S274" s="3"/>
      <c r="T274" s="3"/>
      <c r="U274" s="3"/>
      <c r="V274" s="3"/>
      <c r="W274" s="3"/>
      <c r="X274" s="3"/>
      <c r="Y274" s="3"/>
      <c r="Z274" s="3"/>
    </row>
    <row r="275" ht="30.0" customHeight="1">
      <c r="A275" s="5" t="s">
        <v>7783</v>
      </c>
      <c r="B275" s="5" t="s">
        <v>7783</v>
      </c>
      <c r="C275" s="5" t="s">
        <v>7784</v>
      </c>
      <c r="D275" s="5"/>
      <c r="E275" s="16">
        <v>274398.0</v>
      </c>
      <c r="F275" s="16">
        <v>275312.0</v>
      </c>
      <c r="G275" s="5"/>
      <c r="H275" s="5" t="s">
        <v>108</v>
      </c>
      <c r="I275" s="5"/>
      <c r="J275" s="15" t="str">
        <f t="shared" si="60"/>
        <v>Chain et al. 2005. Infect Immun. 73:8353-61</v>
      </c>
      <c r="K275" s="11" t="str">
        <f t="shared" si="61"/>
        <v>Brucella abortus 2308; accesion number NC_007624</v>
      </c>
      <c r="L275" s="3"/>
      <c r="M275" s="3"/>
      <c r="N275" s="3"/>
      <c r="O275" s="3"/>
      <c r="P275" s="3"/>
      <c r="Q275" s="3"/>
      <c r="R275" s="3"/>
      <c r="S275" s="3"/>
      <c r="T275" s="3"/>
      <c r="U275" s="3"/>
      <c r="V275" s="3"/>
      <c r="W275" s="3"/>
      <c r="X275" s="3"/>
      <c r="Y275" s="3"/>
      <c r="Z275" s="3"/>
    </row>
    <row r="276" ht="30.0" customHeight="1">
      <c r="A276" s="5" t="s">
        <v>7785</v>
      </c>
      <c r="B276" s="5" t="s">
        <v>7786</v>
      </c>
      <c r="C276" s="5" t="s">
        <v>7787</v>
      </c>
      <c r="D276" s="5"/>
      <c r="E276" s="16">
        <v>275528.0</v>
      </c>
      <c r="F276" s="16">
        <v>275968.0</v>
      </c>
      <c r="G276" s="5" t="s">
        <v>35</v>
      </c>
      <c r="H276" s="5" t="s">
        <v>337</v>
      </c>
      <c r="I276" s="5"/>
      <c r="J276" s="12" t="s">
        <v>208</v>
      </c>
      <c r="K276" s="3"/>
      <c r="L276" s="3"/>
      <c r="M276" s="26"/>
      <c r="N276" s="26"/>
      <c r="O276" s="26"/>
      <c r="P276" s="26"/>
      <c r="Q276" s="26"/>
      <c r="R276" s="26"/>
      <c r="S276" s="26"/>
      <c r="T276" s="26"/>
      <c r="U276" s="26"/>
      <c r="V276" s="26"/>
      <c r="W276" s="26"/>
      <c r="X276" s="26"/>
      <c r="Y276" s="26"/>
      <c r="Z276" s="26"/>
    </row>
    <row r="277" ht="30.0" customHeight="1">
      <c r="A277" s="5" t="s">
        <v>7788</v>
      </c>
      <c r="B277" s="5" t="s">
        <v>7788</v>
      </c>
      <c r="C277" s="5" t="s">
        <v>7789</v>
      </c>
      <c r="D277" s="5"/>
      <c r="E277" s="16">
        <v>276219.0</v>
      </c>
      <c r="F277" s="16">
        <v>279290.0</v>
      </c>
      <c r="G277" s="5"/>
      <c r="H277" s="5" t="s">
        <v>7790</v>
      </c>
      <c r="I277" s="5"/>
      <c r="J277" s="15" t="str">
        <f t="shared" ref="J277:J281" si="62">HYPERLINK("http://www.ncbi.nlm.nih.gov/pubmed/?term=16299333","Chain et al. 2005. Infect Immun. 73:8353-61")</f>
        <v>Chain et al. 2005. Infect Immun. 73:8353-61</v>
      </c>
      <c r="K277" s="11" t="str">
        <f t="shared" ref="K277:K281" si="63">HYPERLINK("http://www.ncbi.nlm.nih.gov/nuccore/NC_007624","Brucella abortus 2308; accesion number NC_007624")</f>
        <v>Brucella abortus 2308; accesion number NC_007624</v>
      </c>
      <c r="L277" s="3"/>
      <c r="M277" s="3"/>
      <c r="N277" s="3"/>
      <c r="O277" s="3"/>
      <c r="P277" s="3"/>
      <c r="Q277" s="3"/>
      <c r="R277" s="3"/>
      <c r="S277" s="3"/>
      <c r="T277" s="3"/>
      <c r="U277" s="3"/>
      <c r="V277" s="3"/>
      <c r="W277" s="3"/>
      <c r="X277" s="3"/>
      <c r="Y277" s="3"/>
      <c r="Z277" s="3"/>
    </row>
    <row r="278" ht="30.0" customHeight="1">
      <c r="A278" s="5" t="s">
        <v>7791</v>
      </c>
      <c r="B278" s="5" t="s">
        <v>7791</v>
      </c>
      <c r="C278" s="5" t="s">
        <v>7792</v>
      </c>
      <c r="D278" s="5"/>
      <c r="E278" s="16">
        <v>279394.0</v>
      </c>
      <c r="F278" s="16">
        <v>280413.0</v>
      </c>
      <c r="G278" s="5"/>
      <c r="H278" s="5" t="s">
        <v>2721</v>
      </c>
      <c r="I278" s="5" t="s">
        <v>1004</v>
      </c>
      <c r="J278" s="15" t="str">
        <f t="shared" si="62"/>
        <v>Chain et al. 2005. Infect Immun. 73:8353-61</v>
      </c>
      <c r="K278" s="11" t="str">
        <f t="shared" si="63"/>
        <v>Brucella abortus 2308; accesion number NC_007624</v>
      </c>
      <c r="L278" s="3"/>
      <c r="M278" s="3"/>
      <c r="N278" s="3"/>
      <c r="O278" s="3"/>
      <c r="P278" s="3"/>
      <c r="Q278" s="3"/>
      <c r="R278" s="3"/>
      <c r="S278" s="3"/>
      <c r="T278" s="3"/>
      <c r="U278" s="3"/>
      <c r="V278" s="3"/>
      <c r="W278" s="3"/>
      <c r="X278" s="3"/>
      <c r="Y278" s="3"/>
      <c r="Z278" s="3"/>
    </row>
    <row r="279" ht="30.0" customHeight="1">
      <c r="A279" s="5" t="s">
        <v>7793</v>
      </c>
      <c r="B279" s="5" t="s">
        <v>7793</v>
      </c>
      <c r="C279" s="5" t="s">
        <v>7794</v>
      </c>
      <c r="D279" s="5"/>
      <c r="E279" s="16">
        <v>280444.0</v>
      </c>
      <c r="F279" s="16">
        <v>282000.0</v>
      </c>
      <c r="G279" s="5" t="s">
        <v>35</v>
      </c>
      <c r="H279" s="5" t="s">
        <v>7795</v>
      </c>
      <c r="I279" s="5" t="s">
        <v>7796</v>
      </c>
      <c r="J279" s="15" t="str">
        <f t="shared" si="62"/>
        <v>Chain et al. 2005. Infect Immun. 73:8353-61</v>
      </c>
      <c r="K279" s="11" t="str">
        <f t="shared" si="63"/>
        <v>Brucella abortus 2308; accesion number NC_007624</v>
      </c>
      <c r="L279" s="3"/>
      <c r="M279" s="3"/>
      <c r="N279" s="3"/>
      <c r="O279" s="3"/>
      <c r="P279" s="3"/>
      <c r="Q279" s="3"/>
      <c r="R279" s="3"/>
      <c r="S279" s="3"/>
      <c r="T279" s="3"/>
      <c r="U279" s="3"/>
      <c r="V279" s="3"/>
      <c r="W279" s="3"/>
      <c r="X279" s="3"/>
      <c r="Y279" s="3"/>
      <c r="Z279" s="3"/>
    </row>
    <row r="280" ht="30.0" customHeight="1">
      <c r="A280" s="5" t="s">
        <v>7797</v>
      </c>
      <c r="B280" s="5" t="s">
        <v>7797</v>
      </c>
      <c r="C280" s="5" t="s">
        <v>7798</v>
      </c>
      <c r="D280" s="5"/>
      <c r="E280" s="16">
        <v>282025.0</v>
      </c>
      <c r="F280" s="16">
        <v>282192.0</v>
      </c>
      <c r="G280" s="5"/>
      <c r="H280" s="5" t="s">
        <v>7799</v>
      </c>
      <c r="I280" s="5" t="s">
        <v>7800</v>
      </c>
      <c r="J280" s="15" t="str">
        <f t="shared" si="62"/>
        <v>Chain et al. 2005. Infect Immun. 73:8353-61</v>
      </c>
      <c r="K280" s="11" t="str">
        <f t="shared" si="63"/>
        <v>Brucella abortus 2308; accesion number NC_007624</v>
      </c>
      <c r="L280" s="3"/>
      <c r="M280" s="3"/>
      <c r="N280" s="3"/>
      <c r="O280" s="3"/>
      <c r="P280" s="3"/>
      <c r="Q280" s="3"/>
      <c r="R280" s="3"/>
      <c r="S280" s="3"/>
      <c r="T280" s="3"/>
      <c r="U280" s="3"/>
      <c r="V280" s="3"/>
      <c r="W280" s="3"/>
      <c r="X280" s="3"/>
      <c r="Y280" s="3"/>
      <c r="Z280" s="3"/>
    </row>
    <row r="281" ht="30.0" customHeight="1">
      <c r="A281" s="5" t="s">
        <v>7801</v>
      </c>
      <c r="B281" s="5" t="s">
        <v>7801</v>
      </c>
      <c r="C281" s="5" t="s">
        <v>7802</v>
      </c>
      <c r="D281" s="5"/>
      <c r="E281" s="16">
        <v>282416.0</v>
      </c>
      <c r="F281" s="16">
        <v>284101.0</v>
      </c>
      <c r="G281" s="5"/>
      <c r="H281" s="5" t="s">
        <v>7799</v>
      </c>
      <c r="I281" s="5" t="s">
        <v>7800</v>
      </c>
      <c r="J281" s="15" t="str">
        <f t="shared" si="62"/>
        <v>Chain et al. 2005. Infect Immun. 73:8353-61</v>
      </c>
      <c r="K281" s="11" t="str">
        <f t="shared" si="63"/>
        <v>Brucella abortus 2308; accesion number NC_007624</v>
      </c>
      <c r="L281" s="3"/>
      <c r="M281" s="3"/>
      <c r="N281" s="3"/>
      <c r="O281" s="3"/>
      <c r="P281" s="3"/>
      <c r="Q281" s="3"/>
      <c r="R281" s="3"/>
      <c r="S281" s="3"/>
      <c r="T281" s="3"/>
      <c r="U281" s="3"/>
      <c r="V281" s="3"/>
      <c r="W281" s="3"/>
      <c r="X281" s="3"/>
      <c r="Y281" s="3"/>
      <c r="Z281" s="3"/>
    </row>
    <row r="282" ht="30.0" customHeight="1">
      <c r="A282" s="5" t="s">
        <v>7803</v>
      </c>
      <c r="B282" s="5" t="s">
        <v>7804</v>
      </c>
      <c r="C282" s="5" t="s">
        <v>7805</v>
      </c>
      <c r="D282" s="5"/>
      <c r="E282" s="16">
        <v>284114.0</v>
      </c>
      <c r="F282" s="16">
        <v>284839.0</v>
      </c>
      <c r="G282" s="5" t="s">
        <v>35</v>
      </c>
      <c r="H282" s="5" t="s">
        <v>3410</v>
      </c>
      <c r="I282" s="5"/>
      <c r="J282" s="12" t="s">
        <v>208</v>
      </c>
      <c r="K282" s="3"/>
      <c r="L282" s="3"/>
      <c r="M282" s="3"/>
      <c r="N282" s="3"/>
      <c r="O282" s="3"/>
      <c r="P282" s="3"/>
      <c r="Q282" s="3"/>
      <c r="R282" s="3"/>
      <c r="S282" s="3"/>
      <c r="T282" s="3"/>
      <c r="U282" s="3"/>
      <c r="V282" s="3"/>
      <c r="W282" s="3"/>
      <c r="X282" s="3"/>
      <c r="Y282" s="3"/>
      <c r="Z282" s="3"/>
    </row>
    <row r="283" ht="30.0" customHeight="1">
      <c r="A283" s="5" t="s">
        <v>7806</v>
      </c>
      <c r="B283" s="5" t="s">
        <v>7806</v>
      </c>
      <c r="C283" s="5" t="s">
        <v>7807</v>
      </c>
      <c r="D283" s="5"/>
      <c r="E283" s="16">
        <v>284864.0</v>
      </c>
      <c r="F283" s="16">
        <v>285157.0</v>
      </c>
      <c r="G283" s="5" t="s">
        <v>35</v>
      </c>
      <c r="H283" s="5" t="s">
        <v>7808</v>
      </c>
      <c r="I283" s="5"/>
      <c r="J283" s="15" t="str">
        <f t="shared" ref="J283:J288" si="64">HYPERLINK("http://www.ncbi.nlm.nih.gov/pubmed/?term=16299333","Chain et al. 2005. Infect Immun. 73:8353-61")</f>
        <v>Chain et al. 2005. Infect Immun. 73:8353-61</v>
      </c>
      <c r="K283" s="11" t="str">
        <f t="shared" ref="K283:K288" si="65">HYPERLINK("http://www.ncbi.nlm.nih.gov/nuccore/NC_007624","Brucella abortus 2308; accesion number NC_007624")</f>
        <v>Brucella abortus 2308; accesion number NC_007624</v>
      </c>
      <c r="L283" s="3"/>
      <c r="M283" s="3"/>
      <c r="N283" s="3"/>
      <c r="O283" s="3"/>
      <c r="P283" s="3"/>
      <c r="Q283" s="3"/>
      <c r="R283" s="3"/>
      <c r="S283" s="3"/>
      <c r="T283" s="3"/>
      <c r="U283" s="3"/>
      <c r="V283" s="3"/>
      <c r="W283" s="3"/>
      <c r="X283" s="3"/>
      <c r="Y283" s="3"/>
      <c r="Z283" s="3"/>
    </row>
    <row r="284" ht="30.0" customHeight="1">
      <c r="A284" s="5" t="s">
        <v>7809</v>
      </c>
      <c r="B284" s="5" t="s">
        <v>7809</v>
      </c>
      <c r="C284" s="5" t="s">
        <v>7810</v>
      </c>
      <c r="D284" s="5"/>
      <c r="E284" s="16">
        <v>285427.0</v>
      </c>
      <c r="F284" s="16">
        <v>286419.0</v>
      </c>
      <c r="G284" s="5"/>
      <c r="H284" s="5" t="s">
        <v>7811</v>
      </c>
      <c r="I284" s="5"/>
      <c r="J284" s="15" t="str">
        <f t="shared" si="64"/>
        <v>Chain et al. 2005. Infect Immun. 73:8353-61</v>
      </c>
      <c r="K284" s="11" t="str">
        <f t="shared" si="65"/>
        <v>Brucella abortus 2308; accesion number NC_007624</v>
      </c>
      <c r="L284" s="3"/>
      <c r="M284" s="3"/>
      <c r="N284" s="3"/>
      <c r="O284" s="3"/>
      <c r="P284" s="3"/>
      <c r="Q284" s="3"/>
      <c r="R284" s="3"/>
      <c r="S284" s="3"/>
      <c r="T284" s="3"/>
      <c r="U284" s="3"/>
      <c r="V284" s="3"/>
      <c r="W284" s="3"/>
      <c r="X284" s="3"/>
      <c r="Y284" s="3"/>
      <c r="Z284" s="3"/>
    </row>
    <row r="285" ht="30.0" customHeight="1">
      <c r="A285" s="5" t="s">
        <v>7812</v>
      </c>
      <c r="B285" s="5" t="s">
        <v>7812</v>
      </c>
      <c r="C285" s="5" t="s">
        <v>7813</v>
      </c>
      <c r="D285" s="5"/>
      <c r="E285" s="16">
        <v>286428.0</v>
      </c>
      <c r="F285" s="16">
        <v>287363.0</v>
      </c>
      <c r="G285" s="5"/>
      <c r="H285" s="5" t="s">
        <v>7814</v>
      </c>
      <c r="I285" s="5"/>
      <c r="J285" s="15" t="str">
        <f t="shared" si="64"/>
        <v>Chain et al. 2005. Infect Immun. 73:8353-61</v>
      </c>
      <c r="K285" s="11" t="str">
        <f t="shared" si="65"/>
        <v>Brucella abortus 2308; accesion number NC_007624</v>
      </c>
      <c r="L285" s="3"/>
      <c r="M285" s="3"/>
      <c r="N285" s="3"/>
      <c r="O285" s="3"/>
      <c r="P285" s="3"/>
      <c r="Q285" s="3"/>
      <c r="R285" s="3"/>
      <c r="S285" s="3"/>
      <c r="T285" s="3"/>
      <c r="U285" s="3"/>
      <c r="V285" s="3"/>
      <c r="W285" s="3"/>
      <c r="X285" s="3"/>
      <c r="Y285" s="3"/>
      <c r="Z285" s="3"/>
    </row>
    <row r="286" ht="30.0" customHeight="1">
      <c r="A286" s="5" t="s">
        <v>7815</v>
      </c>
      <c r="B286" s="5" t="s">
        <v>7815</v>
      </c>
      <c r="C286" s="5" t="s">
        <v>7816</v>
      </c>
      <c r="D286" s="5"/>
      <c r="E286" s="16">
        <v>287460.0</v>
      </c>
      <c r="F286" s="16">
        <v>289265.0</v>
      </c>
      <c r="G286" s="5"/>
      <c r="H286" s="5" t="s">
        <v>7817</v>
      </c>
      <c r="I286" s="5" t="s">
        <v>7818</v>
      </c>
      <c r="J286" s="15" t="str">
        <f t="shared" si="64"/>
        <v>Chain et al. 2005. Infect Immun. 73:8353-61</v>
      </c>
      <c r="K286" s="11" t="str">
        <f t="shared" si="65"/>
        <v>Brucella abortus 2308; accesion number NC_007624</v>
      </c>
      <c r="L286" s="3"/>
      <c r="M286" s="3"/>
      <c r="N286" s="3"/>
      <c r="O286" s="3"/>
      <c r="P286" s="3"/>
      <c r="Q286" s="3"/>
      <c r="R286" s="3"/>
      <c r="S286" s="3"/>
      <c r="T286" s="3"/>
      <c r="U286" s="3"/>
      <c r="V286" s="3"/>
      <c r="W286" s="3"/>
      <c r="X286" s="3"/>
      <c r="Y286" s="3"/>
      <c r="Z286" s="3"/>
    </row>
    <row r="287" ht="30.0" customHeight="1">
      <c r="A287" s="5" t="s">
        <v>7819</v>
      </c>
      <c r="B287" s="5" t="s">
        <v>7819</v>
      </c>
      <c r="C287" s="5" t="s">
        <v>7820</v>
      </c>
      <c r="D287" s="5"/>
      <c r="E287" s="16">
        <v>289262.0</v>
      </c>
      <c r="F287" s="16">
        <v>290209.0</v>
      </c>
      <c r="G287" s="5"/>
      <c r="H287" s="5" t="s">
        <v>7821</v>
      </c>
      <c r="I287" s="5"/>
      <c r="J287" s="15" t="str">
        <f t="shared" si="64"/>
        <v>Chain et al. 2005. Infect Immun. 73:8353-61</v>
      </c>
      <c r="K287" s="11" t="str">
        <f t="shared" si="65"/>
        <v>Brucella abortus 2308; accesion number NC_007624</v>
      </c>
      <c r="L287" s="3"/>
      <c r="M287" s="3"/>
      <c r="N287" s="3"/>
      <c r="O287" s="3"/>
      <c r="P287" s="3"/>
      <c r="Q287" s="3"/>
      <c r="R287" s="3"/>
      <c r="S287" s="3"/>
      <c r="T287" s="3"/>
      <c r="U287" s="3"/>
      <c r="V287" s="3"/>
      <c r="W287" s="3"/>
      <c r="X287" s="3"/>
      <c r="Y287" s="3"/>
      <c r="Z287" s="3"/>
    </row>
    <row r="288" ht="30.0" customHeight="1">
      <c r="A288" s="5" t="s">
        <v>7822</v>
      </c>
      <c r="B288" s="5" t="s">
        <v>7822</v>
      </c>
      <c r="C288" s="5" t="s">
        <v>7823</v>
      </c>
      <c r="D288" s="5"/>
      <c r="E288" s="16">
        <v>290206.0</v>
      </c>
      <c r="F288" s="16">
        <v>290838.0</v>
      </c>
      <c r="G288" s="5"/>
      <c r="H288" s="5" t="s">
        <v>7824</v>
      </c>
      <c r="I288" s="5" t="s">
        <v>7825</v>
      </c>
      <c r="J288" s="15" t="str">
        <f t="shared" si="64"/>
        <v>Chain et al. 2005. Infect Immun. 73:8353-61</v>
      </c>
      <c r="K288" s="11" t="str">
        <f t="shared" si="65"/>
        <v>Brucella abortus 2308; accesion number NC_007624</v>
      </c>
      <c r="L288" s="3"/>
      <c r="M288" s="3"/>
      <c r="N288" s="3"/>
      <c r="O288" s="3"/>
      <c r="P288" s="3"/>
      <c r="Q288" s="3"/>
      <c r="R288" s="3"/>
      <c r="S288" s="3"/>
      <c r="T288" s="3"/>
      <c r="U288" s="3"/>
      <c r="V288" s="3"/>
      <c r="W288" s="3"/>
      <c r="X288" s="3"/>
      <c r="Y288" s="3"/>
      <c r="Z288" s="3"/>
    </row>
    <row r="289" ht="30.0" customHeight="1">
      <c r="A289" s="5" t="s">
        <v>7826</v>
      </c>
      <c r="B289" s="5" t="s">
        <v>7826</v>
      </c>
      <c r="C289" s="5" t="s">
        <v>7827</v>
      </c>
      <c r="D289" s="5" t="s">
        <v>59</v>
      </c>
      <c r="E289" s="16">
        <v>290987.0</v>
      </c>
      <c r="F289" s="16">
        <v>292047.0</v>
      </c>
      <c r="G289" s="5"/>
      <c r="H289" s="5"/>
      <c r="I289" s="5" t="s">
        <v>7828</v>
      </c>
      <c r="J289" s="11" t="str">
        <f>HYPERLINK("http://www.ncbi.nlm.nih.gov/nuccore/NC_017250","Brucella suis 1330 genome; accesion number NC017250")</f>
        <v>Brucella suis 1330 genome; accesion number NC017250</v>
      </c>
      <c r="K289" s="11" t="str">
        <f>HYPERLINK("http://www.ncbi.nlm.nih.gov/nuccore/NC_006933","Brucella abortus 9-941 accession number NC_006933")</f>
        <v>Brucella abortus 9-941 accession number NC_006933</v>
      </c>
      <c r="L289" s="3"/>
      <c r="M289" s="3"/>
      <c r="N289" s="3"/>
      <c r="O289" s="3"/>
      <c r="P289" s="3"/>
      <c r="Q289" s="3"/>
      <c r="R289" s="3"/>
      <c r="S289" s="3"/>
      <c r="T289" s="3"/>
      <c r="U289" s="3"/>
      <c r="V289" s="3"/>
      <c r="W289" s="3"/>
      <c r="X289" s="3"/>
      <c r="Y289" s="3"/>
      <c r="Z289" s="3"/>
    </row>
    <row r="290" ht="30.0" customHeight="1">
      <c r="A290" s="5" t="s">
        <v>7829</v>
      </c>
      <c r="B290" s="5" t="s">
        <v>7829</v>
      </c>
      <c r="C290" s="5" t="s">
        <v>7830</v>
      </c>
      <c r="D290" s="5"/>
      <c r="E290" s="16">
        <v>292193.0</v>
      </c>
      <c r="F290" s="16">
        <v>293782.0</v>
      </c>
      <c r="G290" s="5"/>
      <c r="H290" s="5" t="s">
        <v>7831</v>
      </c>
      <c r="I290" s="5"/>
      <c r="J290" s="15" t="str">
        <f t="shared" ref="J290:J298" si="66">HYPERLINK("http://www.ncbi.nlm.nih.gov/pubmed/?term=16299333","Chain et al. 2005. Infect Immun. 73:8353-61")</f>
        <v>Chain et al. 2005. Infect Immun. 73:8353-61</v>
      </c>
      <c r="K290" s="11" t="str">
        <f t="shared" ref="K290:K298" si="67">HYPERLINK("http://www.ncbi.nlm.nih.gov/nuccore/NC_007624","Brucella abortus 2308; accesion number NC_007624")</f>
        <v>Brucella abortus 2308; accesion number NC_007624</v>
      </c>
      <c r="L290" s="3"/>
      <c r="M290" s="3"/>
      <c r="N290" s="3"/>
      <c r="O290" s="3"/>
      <c r="P290" s="3"/>
      <c r="Q290" s="3"/>
      <c r="R290" s="3"/>
      <c r="S290" s="3"/>
      <c r="T290" s="3"/>
      <c r="U290" s="3"/>
      <c r="V290" s="3"/>
      <c r="W290" s="3"/>
      <c r="X290" s="3"/>
      <c r="Y290" s="3"/>
      <c r="Z290" s="3"/>
    </row>
    <row r="291" ht="30.0" customHeight="1">
      <c r="A291" s="5" t="s">
        <v>7832</v>
      </c>
      <c r="B291" s="5" t="s">
        <v>7832</v>
      </c>
      <c r="C291" s="5" t="s">
        <v>7833</v>
      </c>
      <c r="D291" s="5"/>
      <c r="E291" s="16">
        <v>293782.0</v>
      </c>
      <c r="F291" s="16">
        <v>294972.0</v>
      </c>
      <c r="G291" s="5"/>
      <c r="H291" s="5" t="s">
        <v>42</v>
      </c>
      <c r="I291" s="5"/>
      <c r="J291" s="15" t="str">
        <f t="shared" si="66"/>
        <v>Chain et al. 2005. Infect Immun. 73:8353-61</v>
      </c>
      <c r="K291" s="11" t="str">
        <f t="shared" si="67"/>
        <v>Brucella abortus 2308; accesion number NC_007624</v>
      </c>
      <c r="L291" s="3"/>
      <c r="M291" s="3"/>
      <c r="N291" s="3"/>
      <c r="O291" s="3"/>
      <c r="P291" s="3"/>
      <c r="Q291" s="3"/>
      <c r="R291" s="3"/>
      <c r="S291" s="3"/>
      <c r="T291" s="3"/>
      <c r="U291" s="3"/>
      <c r="V291" s="3"/>
      <c r="W291" s="3"/>
      <c r="X291" s="3"/>
      <c r="Y291" s="3"/>
      <c r="Z291" s="3"/>
    </row>
    <row r="292" ht="30.0" customHeight="1">
      <c r="A292" s="5" t="s">
        <v>7834</v>
      </c>
      <c r="B292" s="5" t="s">
        <v>7834</v>
      </c>
      <c r="C292" s="5" t="s">
        <v>7835</v>
      </c>
      <c r="D292" s="5"/>
      <c r="E292" s="16">
        <v>295123.0</v>
      </c>
      <c r="F292" s="16">
        <v>296004.0</v>
      </c>
      <c r="G292" s="5" t="s">
        <v>35</v>
      </c>
      <c r="H292" s="5" t="s">
        <v>7836</v>
      </c>
      <c r="I292" s="5" t="s">
        <v>7837</v>
      </c>
      <c r="J292" s="15" t="str">
        <f t="shared" si="66"/>
        <v>Chain et al. 2005. Infect Immun. 73:8353-61</v>
      </c>
      <c r="K292" s="11" t="str">
        <f t="shared" si="67"/>
        <v>Brucella abortus 2308; accesion number NC_007624</v>
      </c>
      <c r="L292" s="3"/>
      <c r="M292" s="3"/>
      <c r="N292" s="3"/>
      <c r="O292" s="3"/>
      <c r="P292" s="3"/>
      <c r="Q292" s="3"/>
      <c r="R292" s="3"/>
      <c r="S292" s="3"/>
      <c r="T292" s="3"/>
      <c r="U292" s="3"/>
      <c r="V292" s="3"/>
      <c r="W292" s="3"/>
      <c r="X292" s="3"/>
      <c r="Y292" s="3"/>
      <c r="Z292" s="3"/>
    </row>
    <row r="293" ht="30.0" customHeight="1">
      <c r="A293" s="5" t="s">
        <v>7838</v>
      </c>
      <c r="B293" s="5" t="s">
        <v>7839</v>
      </c>
      <c r="C293" s="5" t="s">
        <v>7840</v>
      </c>
      <c r="D293" s="5"/>
      <c r="E293" s="16">
        <v>296092.0</v>
      </c>
      <c r="F293" s="16">
        <v>296715.0</v>
      </c>
      <c r="G293" s="5" t="s">
        <v>35</v>
      </c>
      <c r="H293" s="5" t="s">
        <v>7841</v>
      </c>
      <c r="I293" s="5"/>
      <c r="J293" s="15" t="str">
        <f t="shared" si="66"/>
        <v>Chain et al. 2005. Infect Immun. 73:8353-61</v>
      </c>
      <c r="K293" s="11" t="str">
        <f t="shared" si="67"/>
        <v>Brucella abortus 2308; accesion number NC_007624</v>
      </c>
      <c r="L293" s="3"/>
      <c r="M293" s="3"/>
      <c r="N293" s="3"/>
      <c r="O293" s="3"/>
      <c r="P293" s="3"/>
      <c r="Q293" s="3"/>
      <c r="R293" s="3"/>
      <c r="S293" s="3"/>
      <c r="T293" s="3"/>
      <c r="U293" s="3"/>
      <c r="V293" s="3"/>
      <c r="W293" s="3"/>
      <c r="X293" s="3"/>
      <c r="Y293" s="3"/>
      <c r="Z293" s="3"/>
    </row>
    <row r="294" ht="30.0" customHeight="1">
      <c r="A294" s="5" t="s">
        <v>7842</v>
      </c>
      <c r="B294" s="5" t="s">
        <v>7843</v>
      </c>
      <c r="C294" s="5" t="s">
        <v>7844</v>
      </c>
      <c r="D294" s="5"/>
      <c r="E294" s="16">
        <v>296722.0</v>
      </c>
      <c r="F294" s="16">
        <v>298395.0</v>
      </c>
      <c r="G294" s="5" t="s">
        <v>35</v>
      </c>
      <c r="H294" s="5" t="s">
        <v>7845</v>
      </c>
      <c r="I294" s="5" t="s">
        <v>7846</v>
      </c>
      <c r="J294" s="15" t="str">
        <f t="shared" si="66"/>
        <v>Chain et al. 2005. Infect Immun. 73:8353-61</v>
      </c>
      <c r="K294" s="11" t="str">
        <f t="shared" si="67"/>
        <v>Brucella abortus 2308; accesion number NC_007624</v>
      </c>
      <c r="L294" s="3"/>
      <c r="M294" s="3"/>
      <c r="N294" s="3"/>
      <c r="O294" s="3"/>
      <c r="P294" s="3"/>
      <c r="Q294" s="3"/>
      <c r="R294" s="3"/>
      <c r="S294" s="3"/>
      <c r="T294" s="3"/>
      <c r="U294" s="3"/>
      <c r="V294" s="3"/>
      <c r="W294" s="3"/>
      <c r="X294" s="3"/>
      <c r="Y294" s="3"/>
      <c r="Z294" s="3"/>
    </row>
    <row r="295" ht="30.0" customHeight="1">
      <c r="A295" s="5" t="s">
        <v>7847</v>
      </c>
      <c r="B295" s="5" t="s">
        <v>7848</v>
      </c>
      <c r="C295" s="5" t="s">
        <v>7849</v>
      </c>
      <c r="D295" s="5"/>
      <c r="E295" s="16">
        <v>298406.0</v>
      </c>
      <c r="F295" s="16">
        <v>299206.0</v>
      </c>
      <c r="G295" s="5" t="s">
        <v>35</v>
      </c>
      <c r="H295" s="5" t="s">
        <v>5349</v>
      </c>
      <c r="I295" s="5"/>
      <c r="J295" s="15" t="str">
        <f t="shared" si="66"/>
        <v>Chain et al. 2005. Infect Immun. 73:8353-61</v>
      </c>
      <c r="K295" s="11" t="str">
        <f t="shared" si="67"/>
        <v>Brucella abortus 2308; accesion number NC_007624</v>
      </c>
      <c r="L295" s="3"/>
      <c r="M295" s="3"/>
      <c r="N295" s="3"/>
      <c r="O295" s="3"/>
      <c r="P295" s="3"/>
      <c r="Q295" s="3"/>
      <c r="R295" s="3"/>
      <c r="S295" s="3"/>
      <c r="T295" s="3"/>
      <c r="U295" s="3"/>
      <c r="V295" s="3"/>
      <c r="W295" s="3"/>
      <c r="X295" s="3"/>
      <c r="Y295" s="3"/>
      <c r="Z295" s="3"/>
    </row>
    <row r="296" ht="30.0" customHeight="1">
      <c r="A296" s="5" t="s">
        <v>7850</v>
      </c>
      <c r="B296" s="5" t="s">
        <v>7851</v>
      </c>
      <c r="C296" s="5" t="s">
        <v>7852</v>
      </c>
      <c r="D296" s="5"/>
      <c r="E296" s="16">
        <v>299208.0</v>
      </c>
      <c r="F296" s="16">
        <v>300743.0</v>
      </c>
      <c r="G296" s="5" t="s">
        <v>35</v>
      </c>
      <c r="H296" s="5" t="s">
        <v>7853</v>
      </c>
      <c r="I296" s="5" t="s">
        <v>7854</v>
      </c>
      <c r="J296" s="15" t="str">
        <f t="shared" si="66"/>
        <v>Chain et al. 2005. Infect Immun. 73:8353-61</v>
      </c>
      <c r="K296" s="11" t="str">
        <f t="shared" si="67"/>
        <v>Brucella abortus 2308; accesion number NC_007624</v>
      </c>
      <c r="L296" s="3"/>
      <c r="M296" s="3"/>
      <c r="N296" s="3"/>
      <c r="O296" s="3"/>
      <c r="P296" s="3"/>
      <c r="Q296" s="3"/>
      <c r="R296" s="3"/>
      <c r="S296" s="3"/>
      <c r="T296" s="3"/>
      <c r="U296" s="3"/>
      <c r="V296" s="3"/>
      <c r="W296" s="3"/>
      <c r="X296" s="3"/>
      <c r="Y296" s="3"/>
      <c r="Z296" s="3"/>
    </row>
    <row r="297" ht="30.0" customHeight="1">
      <c r="A297" s="5" t="s">
        <v>7855</v>
      </c>
      <c r="B297" s="5" t="s">
        <v>7856</v>
      </c>
      <c r="C297" s="5" t="s">
        <v>7857</v>
      </c>
      <c r="D297" s="5"/>
      <c r="E297" s="16">
        <v>300768.0</v>
      </c>
      <c r="F297" s="16">
        <v>301985.0</v>
      </c>
      <c r="G297" s="5" t="s">
        <v>35</v>
      </c>
      <c r="H297" s="5" t="s">
        <v>7858</v>
      </c>
      <c r="I297" s="5" t="s">
        <v>7859</v>
      </c>
      <c r="J297" s="15" t="str">
        <f t="shared" si="66"/>
        <v>Chain et al. 2005. Infect Immun. 73:8353-61</v>
      </c>
      <c r="K297" s="11" t="str">
        <f t="shared" si="67"/>
        <v>Brucella abortus 2308; accesion number NC_007624</v>
      </c>
      <c r="L297" s="3"/>
      <c r="M297" s="3"/>
      <c r="N297" s="3"/>
      <c r="O297" s="3"/>
      <c r="P297" s="3"/>
      <c r="Q297" s="3"/>
      <c r="R297" s="3"/>
      <c r="S297" s="3"/>
      <c r="T297" s="3"/>
      <c r="U297" s="3"/>
      <c r="V297" s="3"/>
      <c r="W297" s="3"/>
      <c r="X297" s="3"/>
      <c r="Y297" s="3"/>
      <c r="Z297" s="3"/>
    </row>
    <row r="298" ht="30.0" customHeight="1">
      <c r="A298" s="5" t="s">
        <v>7860</v>
      </c>
      <c r="B298" s="5" t="s">
        <v>7861</v>
      </c>
      <c r="C298" s="5" t="s">
        <v>7862</v>
      </c>
      <c r="D298" s="5"/>
      <c r="E298" s="16">
        <v>302116.0</v>
      </c>
      <c r="F298" s="16">
        <v>303480.0</v>
      </c>
      <c r="G298" s="5"/>
      <c r="H298" s="5" t="s">
        <v>7863</v>
      </c>
      <c r="I298" s="5" t="s">
        <v>7864</v>
      </c>
      <c r="J298" s="15" t="str">
        <f t="shared" si="66"/>
        <v>Chain et al. 2005. Infect Immun. 73:8353-61</v>
      </c>
      <c r="K298" s="11" t="str">
        <f t="shared" si="67"/>
        <v>Brucella abortus 2308; accesion number NC_007624</v>
      </c>
      <c r="L298" s="3"/>
      <c r="M298" s="3"/>
      <c r="N298" s="3"/>
      <c r="O298" s="3"/>
      <c r="P298" s="3"/>
      <c r="Q298" s="3"/>
      <c r="R298" s="3"/>
      <c r="S298" s="3"/>
      <c r="T298" s="3"/>
      <c r="U298" s="3"/>
      <c r="V298" s="3"/>
      <c r="W298" s="3"/>
      <c r="X298" s="3"/>
      <c r="Y298" s="3"/>
      <c r="Z298" s="3"/>
    </row>
    <row r="299" ht="30.0" customHeight="1">
      <c r="A299" s="5" t="s">
        <v>7865</v>
      </c>
      <c r="B299" s="5" t="s">
        <v>7866</v>
      </c>
      <c r="C299" s="5" t="s">
        <v>7867</v>
      </c>
      <c r="D299" s="5"/>
      <c r="E299" s="16">
        <v>303492.0</v>
      </c>
      <c r="F299" s="16">
        <v>304235.0</v>
      </c>
      <c r="G299" s="5"/>
      <c r="H299" s="5" t="s">
        <v>7868</v>
      </c>
      <c r="I299" s="5" t="s">
        <v>3410</v>
      </c>
      <c r="J299" s="11" t="str">
        <f>HYPERLINK("http://www.ncbi.nlm.nih.gov/pubmed/19854911","Sieira et al. J Bacteriol. 2010 Jan;192(1):217-24.")</f>
        <v>Sieira et al. J Bacteriol. 2010 Jan;192(1):217-24.</v>
      </c>
      <c r="K299" s="3"/>
      <c r="L299" s="3"/>
      <c r="M299" s="3"/>
      <c r="N299" s="3"/>
      <c r="O299" s="3"/>
      <c r="P299" s="3"/>
      <c r="Q299" s="3"/>
      <c r="R299" s="3"/>
      <c r="S299" s="3"/>
      <c r="T299" s="3"/>
      <c r="U299" s="3"/>
      <c r="V299" s="3"/>
      <c r="W299" s="3"/>
      <c r="X299" s="3"/>
      <c r="Y299" s="3"/>
      <c r="Z299" s="3"/>
    </row>
    <row r="300" ht="30.0" customHeight="1">
      <c r="A300" s="5" t="s">
        <v>7869</v>
      </c>
      <c r="B300" s="5" t="s">
        <v>7869</v>
      </c>
      <c r="C300" s="5" t="s">
        <v>7870</v>
      </c>
      <c r="D300" s="5"/>
      <c r="E300" s="16">
        <v>304306.0</v>
      </c>
      <c r="F300" s="16">
        <v>305634.0</v>
      </c>
      <c r="G300" s="5" t="s">
        <v>35</v>
      </c>
      <c r="H300" s="5" t="s">
        <v>7871</v>
      </c>
      <c r="I300" s="5" t="s">
        <v>7872</v>
      </c>
      <c r="J300" s="15" t="str">
        <f t="shared" ref="J300:J310" si="68">HYPERLINK("http://www.ncbi.nlm.nih.gov/pubmed/?term=16299333","Chain et al. 2005. Infect Immun. 73:8353-61")</f>
        <v>Chain et al. 2005. Infect Immun. 73:8353-61</v>
      </c>
      <c r="K300" s="11" t="str">
        <f t="shared" ref="K300:K310" si="69">HYPERLINK("http://www.ncbi.nlm.nih.gov/nuccore/NC_007624","Brucella abortus 2308; accesion number NC_007624")</f>
        <v>Brucella abortus 2308; accesion number NC_007624</v>
      </c>
      <c r="L300" s="3"/>
      <c r="M300" s="3"/>
      <c r="N300" s="3"/>
      <c r="O300" s="3"/>
      <c r="P300" s="3"/>
      <c r="Q300" s="3"/>
      <c r="R300" s="3"/>
      <c r="S300" s="3"/>
      <c r="T300" s="3"/>
      <c r="U300" s="3"/>
      <c r="V300" s="3"/>
      <c r="W300" s="3"/>
      <c r="X300" s="3"/>
      <c r="Y300" s="3"/>
      <c r="Z300" s="3"/>
    </row>
    <row r="301" ht="30.0" customHeight="1">
      <c r="A301" s="5" t="s">
        <v>7873</v>
      </c>
      <c r="B301" s="5" t="s">
        <v>7873</v>
      </c>
      <c r="C301" s="5" t="s">
        <v>7874</v>
      </c>
      <c r="D301" s="5"/>
      <c r="E301" s="16">
        <v>305780.0</v>
      </c>
      <c r="F301" s="16">
        <v>306328.0</v>
      </c>
      <c r="G301" s="5"/>
      <c r="H301" s="5" t="s">
        <v>675</v>
      </c>
      <c r="I301" s="5"/>
      <c r="J301" s="15" t="str">
        <f t="shared" si="68"/>
        <v>Chain et al. 2005. Infect Immun. 73:8353-61</v>
      </c>
      <c r="K301" s="11" t="str">
        <f t="shared" si="69"/>
        <v>Brucella abortus 2308; accesion number NC_007624</v>
      </c>
      <c r="L301" s="3"/>
      <c r="M301" s="3"/>
      <c r="N301" s="3"/>
      <c r="O301" s="3"/>
      <c r="P301" s="3"/>
      <c r="Q301" s="3"/>
      <c r="R301" s="3"/>
      <c r="S301" s="3"/>
      <c r="T301" s="3"/>
      <c r="U301" s="3"/>
      <c r="V301" s="3"/>
      <c r="W301" s="3"/>
      <c r="X301" s="3"/>
      <c r="Y301" s="3"/>
      <c r="Z301" s="3"/>
    </row>
    <row r="302" ht="30.0" customHeight="1">
      <c r="A302" s="5" t="s">
        <v>7875</v>
      </c>
      <c r="B302" s="5" t="s">
        <v>7875</v>
      </c>
      <c r="C302" s="5" t="s">
        <v>7876</v>
      </c>
      <c r="D302" s="5"/>
      <c r="E302" s="16">
        <v>306371.0</v>
      </c>
      <c r="F302" s="16">
        <v>307621.0</v>
      </c>
      <c r="G302" s="5" t="s">
        <v>35</v>
      </c>
      <c r="H302" s="5" t="s">
        <v>7877</v>
      </c>
      <c r="I302" s="5" t="s">
        <v>7878</v>
      </c>
      <c r="J302" s="15" t="str">
        <f t="shared" si="68"/>
        <v>Chain et al. 2005. Infect Immun. 73:8353-61</v>
      </c>
      <c r="K302" s="11" t="str">
        <f t="shared" si="69"/>
        <v>Brucella abortus 2308; accesion number NC_007624</v>
      </c>
      <c r="L302" s="3"/>
      <c r="M302" s="3"/>
      <c r="N302" s="3"/>
      <c r="O302" s="3"/>
      <c r="P302" s="3"/>
      <c r="Q302" s="3"/>
      <c r="R302" s="3"/>
      <c r="S302" s="3"/>
      <c r="T302" s="3"/>
      <c r="U302" s="3"/>
      <c r="V302" s="3"/>
      <c r="W302" s="3"/>
      <c r="X302" s="3"/>
      <c r="Y302" s="3"/>
      <c r="Z302" s="3"/>
    </row>
    <row r="303" ht="30.0" customHeight="1">
      <c r="A303" s="5" t="s">
        <v>7879</v>
      </c>
      <c r="B303" s="5" t="s">
        <v>7879</v>
      </c>
      <c r="C303" s="5" t="s">
        <v>7880</v>
      </c>
      <c r="D303" s="5"/>
      <c r="E303" s="16">
        <v>307637.0</v>
      </c>
      <c r="F303" s="16">
        <v>308827.0</v>
      </c>
      <c r="G303" s="5" t="s">
        <v>35</v>
      </c>
      <c r="H303" s="5" t="s">
        <v>7881</v>
      </c>
      <c r="I303" s="5"/>
      <c r="J303" s="15" t="str">
        <f t="shared" si="68"/>
        <v>Chain et al. 2005. Infect Immun. 73:8353-61</v>
      </c>
      <c r="K303" s="11" t="str">
        <f t="shared" si="69"/>
        <v>Brucella abortus 2308; accesion number NC_007624</v>
      </c>
      <c r="L303" s="3"/>
      <c r="M303" s="3"/>
      <c r="N303" s="3"/>
      <c r="O303" s="3"/>
      <c r="P303" s="3"/>
      <c r="Q303" s="3"/>
      <c r="R303" s="3"/>
      <c r="S303" s="3"/>
      <c r="T303" s="3"/>
      <c r="U303" s="3"/>
      <c r="V303" s="3"/>
      <c r="W303" s="3"/>
      <c r="X303" s="3"/>
      <c r="Y303" s="3"/>
      <c r="Z303" s="3"/>
    </row>
    <row r="304" ht="30.0" customHeight="1">
      <c r="A304" s="5" t="s">
        <v>7882</v>
      </c>
      <c r="B304" s="5" t="s">
        <v>7882</v>
      </c>
      <c r="C304" s="5" t="s">
        <v>7883</v>
      </c>
      <c r="D304" s="5"/>
      <c r="E304" s="16">
        <v>309077.0</v>
      </c>
      <c r="F304" s="16">
        <v>309544.0</v>
      </c>
      <c r="G304" s="5"/>
      <c r="H304" s="5" t="s">
        <v>337</v>
      </c>
      <c r="I304" s="5"/>
      <c r="J304" s="15" t="str">
        <f t="shared" si="68"/>
        <v>Chain et al. 2005. Infect Immun. 73:8353-61</v>
      </c>
      <c r="K304" s="11" t="str">
        <f t="shared" si="69"/>
        <v>Brucella abortus 2308; accesion number NC_007624</v>
      </c>
      <c r="L304" s="3"/>
      <c r="M304" s="3"/>
      <c r="N304" s="3"/>
      <c r="O304" s="3"/>
      <c r="P304" s="3"/>
      <c r="Q304" s="3"/>
      <c r="R304" s="3"/>
      <c r="S304" s="3"/>
      <c r="T304" s="3"/>
      <c r="U304" s="3"/>
      <c r="V304" s="3"/>
      <c r="W304" s="3"/>
      <c r="X304" s="3"/>
      <c r="Y304" s="3"/>
      <c r="Z304" s="3"/>
    </row>
    <row r="305" ht="30.0" customHeight="1">
      <c r="A305" s="5" t="s">
        <v>7884</v>
      </c>
      <c r="B305" s="5" t="s">
        <v>7884</v>
      </c>
      <c r="C305" s="5" t="s">
        <v>7885</v>
      </c>
      <c r="D305" s="5"/>
      <c r="E305" s="16">
        <v>309692.0</v>
      </c>
      <c r="F305" s="16">
        <v>310546.0</v>
      </c>
      <c r="G305" s="5" t="s">
        <v>35</v>
      </c>
      <c r="H305" s="5" t="s">
        <v>7886</v>
      </c>
      <c r="I305" s="5"/>
      <c r="J305" s="15" t="str">
        <f t="shared" si="68"/>
        <v>Chain et al. 2005. Infect Immun. 73:8353-61</v>
      </c>
      <c r="K305" s="11" t="str">
        <f t="shared" si="69"/>
        <v>Brucella abortus 2308; accesion number NC_007624</v>
      </c>
      <c r="L305" s="3"/>
      <c r="M305" s="3"/>
      <c r="N305" s="3"/>
      <c r="O305" s="3"/>
      <c r="P305" s="3"/>
      <c r="Q305" s="3"/>
      <c r="R305" s="3"/>
      <c r="S305" s="3"/>
      <c r="T305" s="3"/>
      <c r="U305" s="3"/>
      <c r="V305" s="3"/>
      <c r="W305" s="3"/>
      <c r="X305" s="3"/>
      <c r="Y305" s="3"/>
      <c r="Z305" s="3"/>
    </row>
    <row r="306" ht="30.0" customHeight="1">
      <c r="A306" s="5" t="s">
        <v>7887</v>
      </c>
      <c r="B306" s="5" t="s">
        <v>7888</v>
      </c>
      <c r="C306" s="5" t="s">
        <v>7889</v>
      </c>
      <c r="D306" s="5"/>
      <c r="E306" s="16">
        <v>310825.0</v>
      </c>
      <c r="F306" s="16">
        <v>311970.0</v>
      </c>
      <c r="G306" s="5" t="s">
        <v>35</v>
      </c>
      <c r="H306" s="5" t="s">
        <v>7890</v>
      </c>
      <c r="I306" s="5"/>
      <c r="J306" s="15" t="str">
        <f t="shared" si="68"/>
        <v>Chain et al. 2005. Infect Immun. 73:8353-61</v>
      </c>
      <c r="K306" s="11" t="str">
        <f t="shared" si="69"/>
        <v>Brucella abortus 2308; accesion number NC_007624</v>
      </c>
      <c r="L306" s="3"/>
      <c r="M306" s="3"/>
      <c r="N306" s="3"/>
      <c r="O306" s="3"/>
      <c r="P306" s="3"/>
      <c r="Q306" s="3"/>
      <c r="R306" s="3"/>
      <c r="S306" s="3"/>
      <c r="T306" s="3"/>
      <c r="U306" s="3"/>
      <c r="V306" s="3"/>
      <c r="W306" s="3"/>
      <c r="X306" s="3"/>
      <c r="Y306" s="3"/>
      <c r="Z306" s="3"/>
    </row>
    <row r="307" ht="30.0" customHeight="1">
      <c r="A307" s="5" t="s">
        <v>7891</v>
      </c>
      <c r="B307" s="5" t="s">
        <v>7892</v>
      </c>
      <c r="C307" s="5" t="s">
        <v>7893</v>
      </c>
      <c r="D307" s="5"/>
      <c r="E307" s="16">
        <v>312175.0</v>
      </c>
      <c r="F307" s="16">
        <v>314487.0</v>
      </c>
      <c r="G307" s="5"/>
      <c r="H307" s="5" t="s">
        <v>6951</v>
      </c>
      <c r="I307" s="5"/>
      <c r="J307" s="15" t="str">
        <f t="shared" si="68"/>
        <v>Chain et al. 2005. Infect Immun. 73:8353-61</v>
      </c>
      <c r="K307" s="11" t="str">
        <f t="shared" si="69"/>
        <v>Brucella abortus 2308; accesion number NC_007624</v>
      </c>
      <c r="L307" s="3"/>
      <c r="M307" s="3"/>
      <c r="N307" s="3"/>
      <c r="O307" s="3"/>
      <c r="P307" s="3"/>
      <c r="Q307" s="3"/>
      <c r="R307" s="3"/>
      <c r="S307" s="3"/>
      <c r="T307" s="3"/>
      <c r="U307" s="3"/>
      <c r="V307" s="3"/>
      <c r="W307" s="3"/>
      <c r="X307" s="3"/>
      <c r="Y307" s="3"/>
      <c r="Z307" s="3"/>
    </row>
    <row r="308" ht="30.0" customHeight="1">
      <c r="A308" s="5" t="s">
        <v>7894</v>
      </c>
      <c r="B308" s="5" t="s">
        <v>7894</v>
      </c>
      <c r="C308" s="5" t="s">
        <v>7895</v>
      </c>
      <c r="D308" s="5"/>
      <c r="E308" s="16">
        <v>314484.0</v>
      </c>
      <c r="F308" s="16">
        <v>314774.0</v>
      </c>
      <c r="G308" s="5"/>
      <c r="H308" s="5" t="s">
        <v>52</v>
      </c>
      <c r="I308" s="5"/>
      <c r="J308" s="15" t="str">
        <f t="shared" si="68"/>
        <v>Chain et al. 2005. Infect Immun. 73:8353-61</v>
      </c>
      <c r="K308" s="11" t="str">
        <f t="shared" si="69"/>
        <v>Brucella abortus 2308; accesion number NC_007624</v>
      </c>
      <c r="L308" s="26"/>
      <c r="M308" s="3"/>
      <c r="N308" s="3"/>
      <c r="O308" s="3"/>
      <c r="P308" s="3"/>
      <c r="Q308" s="3"/>
      <c r="R308" s="3"/>
      <c r="S308" s="3"/>
      <c r="T308" s="3"/>
      <c r="U308" s="3"/>
      <c r="V308" s="3"/>
      <c r="W308" s="3"/>
      <c r="X308" s="3"/>
      <c r="Y308" s="3"/>
      <c r="Z308" s="3"/>
    </row>
    <row r="309" ht="30.0" customHeight="1">
      <c r="A309" s="5" t="s">
        <v>7896</v>
      </c>
      <c r="B309" s="5" t="s">
        <v>7896</v>
      </c>
      <c r="C309" s="5" t="s">
        <v>7897</v>
      </c>
      <c r="D309" s="5"/>
      <c r="E309" s="16">
        <v>314790.0</v>
      </c>
      <c r="F309" s="16">
        <v>315005.0</v>
      </c>
      <c r="G309" s="5"/>
      <c r="H309" s="5" t="s">
        <v>52</v>
      </c>
      <c r="I309" s="5"/>
      <c r="J309" s="15" t="str">
        <f t="shared" si="68"/>
        <v>Chain et al. 2005. Infect Immun. 73:8353-61</v>
      </c>
      <c r="K309" s="11" t="str">
        <f t="shared" si="69"/>
        <v>Brucella abortus 2308; accesion number NC_007624</v>
      </c>
      <c r="L309" s="26"/>
      <c r="M309" s="3"/>
      <c r="N309" s="3"/>
      <c r="O309" s="3"/>
      <c r="P309" s="3"/>
      <c r="Q309" s="3"/>
      <c r="R309" s="3"/>
      <c r="S309" s="3"/>
      <c r="T309" s="3"/>
      <c r="U309" s="3"/>
      <c r="V309" s="3"/>
      <c r="W309" s="3"/>
      <c r="X309" s="3"/>
      <c r="Y309" s="3"/>
      <c r="Z309" s="3"/>
    </row>
    <row r="310" ht="30.0" customHeight="1">
      <c r="A310" s="5" t="s">
        <v>7898</v>
      </c>
      <c r="B310" s="5" t="s">
        <v>7898</v>
      </c>
      <c r="C310" s="5" t="s">
        <v>7899</v>
      </c>
      <c r="D310" s="5"/>
      <c r="E310" s="16">
        <v>315060.0</v>
      </c>
      <c r="F310" s="16">
        <v>316178.0</v>
      </c>
      <c r="G310" s="5"/>
      <c r="H310" s="5" t="s">
        <v>7900</v>
      </c>
      <c r="I310" s="5"/>
      <c r="J310" s="15" t="str">
        <f t="shared" si="68"/>
        <v>Chain et al. 2005. Infect Immun. 73:8353-61</v>
      </c>
      <c r="K310" s="11" t="str">
        <f t="shared" si="69"/>
        <v>Brucella abortus 2308; accesion number NC_007624</v>
      </c>
      <c r="L310" s="3"/>
      <c r="M310" s="3"/>
      <c r="N310" s="3"/>
      <c r="O310" s="3"/>
      <c r="P310" s="3"/>
      <c r="Q310" s="3"/>
      <c r="R310" s="3"/>
      <c r="S310" s="3"/>
      <c r="T310" s="3"/>
      <c r="U310" s="3"/>
      <c r="V310" s="3"/>
      <c r="W310" s="3"/>
      <c r="X310" s="3"/>
      <c r="Y310" s="3"/>
      <c r="Z310" s="3"/>
    </row>
    <row r="311" ht="30.0" customHeight="1">
      <c r="A311" s="5" t="s">
        <v>7901</v>
      </c>
      <c r="B311" s="5" t="s">
        <v>7901</v>
      </c>
      <c r="C311" s="5" t="s">
        <v>7902</v>
      </c>
      <c r="D311" s="5" t="s">
        <v>59</v>
      </c>
      <c r="E311" s="16">
        <v>316175.0</v>
      </c>
      <c r="F311" s="16">
        <v>317194.0</v>
      </c>
      <c r="G311" s="5"/>
      <c r="H311" s="5"/>
      <c r="I311" s="5" t="s">
        <v>7903</v>
      </c>
      <c r="J311" s="11" t="str">
        <f>HYPERLINK("http://www.ncbi.nlm.nih.gov/nuccore/NC_017250","Brucella suis 1330 genome; accesion number NC017250")</f>
        <v>Brucella suis 1330 genome; accesion number NC017250</v>
      </c>
      <c r="K311" s="11" t="str">
        <f>HYPERLINK("http://www.ncbi.nlm.nih.gov/pubmed/12271122","Paulsen et al. 2002. Proc Natl Acad Sci U S A. 99(20):13148-53")</f>
        <v>Paulsen et al. 2002. Proc Natl Acad Sci U S A. 99(20):13148-53</v>
      </c>
      <c r="L311" s="3"/>
      <c r="M311" s="3"/>
      <c r="N311" s="3"/>
      <c r="O311" s="3"/>
      <c r="P311" s="3"/>
      <c r="Q311" s="3"/>
      <c r="R311" s="3"/>
      <c r="S311" s="3"/>
      <c r="T311" s="3"/>
      <c r="U311" s="3"/>
      <c r="V311" s="3"/>
      <c r="W311" s="3"/>
      <c r="X311" s="3"/>
      <c r="Y311" s="3"/>
      <c r="Z311" s="3"/>
    </row>
    <row r="312" ht="30.0" customHeight="1">
      <c r="A312" s="5" t="s">
        <v>7904</v>
      </c>
      <c r="B312" s="5" t="s">
        <v>7904</v>
      </c>
      <c r="C312" s="5" t="s">
        <v>7905</v>
      </c>
      <c r="D312" s="5"/>
      <c r="E312" s="16">
        <v>317191.0</v>
      </c>
      <c r="F312" s="16">
        <v>320265.0</v>
      </c>
      <c r="G312" s="5"/>
      <c r="H312" s="5" t="s">
        <v>947</v>
      </c>
      <c r="I312" s="5" t="s">
        <v>7906</v>
      </c>
      <c r="J312" s="15" t="str">
        <f>HYPERLINK("http://www.ncbi.nlm.nih.gov/pubmed/?term=16299333","Chain et al. 2005. Infect Immun. 73:8353-61")</f>
        <v>Chain et al. 2005. Infect Immun. 73:8353-61</v>
      </c>
      <c r="K312" s="11" t="str">
        <f>HYPERLINK("http://www.ncbi.nlm.nih.gov/nuccore/NC_007624","Brucella abortus 2308; accesion number NC_007624")</f>
        <v>Brucella abortus 2308; accesion number NC_007624</v>
      </c>
      <c r="L312" s="3"/>
      <c r="M312" s="3"/>
      <c r="N312" s="3"/>
      <c r="O312" s="3"/>
      <c r="P312" s="3"/>
      <c r="Q312" s="3"/>
      <c r="R312" s="3"/>
      <c r="S312" s="3"/>
      <c r="T312" s="3"/>
      <c r="U312" s="3"/>
      <c r="V312" s="3"/>
      <c r="W312" s="3"/>
      <c r="X312" s="3"/>
      <c r="Y312" s="3"/>
      <c r="Z312" s="3"/>
    </row>
    <row r="313" ht="30.0" customHeight="1">
      <c r="A313" s="5" t="s">
        <v>7907</v>
      </c>
      <c r="B313" s="5" t="s">
        <v>7907</v>
      </c>
      <c r="C313" s="5" t="s">
        <v>7908</v>
      </c>
      <c r="D313" s="5"/>
      <c r="E313" s="16">
        <v>320410.0</v>
      </c>
      <c r="F313" s="16">
        <v>321135.0</v>
      </c>
      <c r="G313" s="5"/>
      <c r="H313" s="5" t="s">
        <v>3410</v>
      </c>
      <c r="I313" s="5"/>
      <c r="J313" s="12" t="s">
        <v>208</v>
      </c>
      <c r="K313" s="3"/>
      <c r="L313" s="3"/>
      <c r="M313" s="3"/>
      <c r="N313" s="3"/>
      <c r="O313" s="3"/>
      <c r="P313" s="3"/>
      <c r="Q313" s="3"/>
      <c r="R313" s="3"/>
      <c r="S313" s="3"/>
      <c r="T313" s="3"/>
      <c r="U313" s="3"/>
      <c r="V313" s="3"/>
      <c r="W313" s="3"/>
      <c r="X313" s="3"/>
      <c r="Y313" s="3"/>
      <c r="Z313" s="3"/>
    </row>
    <row r="314" ht="30.0" customHeight="1">
      <c r="A314" s="5" t="s">
        <v>7909</v>
      </c>
      <c r="B314" s="5" t="s">
        <v>7910</v>
      </c>
      <c r="C314" s="5" t="s">
        <v>7911</v>
      </c>
      <c r="D314" s="5"/>
      <c r="E314" s="16">
        <v>321138.0</v>
      </c>
      <c r="F314" s="16">
        <v>322169.0</v>
      </c>
      <c r="G314" s="5"/>
      <c r="H314" s="5" t="s">
        <v>7912</v>
      </c>
      <c r="I314" s="5" t="s">
        <v>7913</v>
      </c>
      <c r="J314" s="15" t="str">
        <f t="shared" ref="J314:J317" si="70">HYPERLINK("http://www.ncbi.nlm.nih.gov/pubmed/?term=16299333","Chain et al. 2005. Infect Immun. 73:8353-61")</f>
        <v>Chain et al. 2005. Infect Immun. 73:8353-61</v>
      </c>
      <c r="K314" s="11" t="str">
        <f t="shared" ref="K314:K317" si="71">HYPERLINK("http://www.ncbi.nlm.nih.gov/nuccore/NC_007624","Brucella abortus 2308; accesion number NC_007624")</f>
        <v>Brucella abortus 2308; accesion number NC_007624</v>
      </c>
      <c r="L314" s="3"/>
      <c r="M314" s="3"/>
      <c r="N314" s="3"/>
      <c r="O314" s="3"/>
      <c r="P314" s="3"/>
      <c r="Q314" s="3"/>
      <c r="R314" s="3"/>
      <c r="S314" s="3"/>
      <c r="T314" s="3"/>
      <c r="U314" s="3"/>
      <c r="V314" s="3"/>
      <c r="W314" s="3"/>
      <c r="X314" s="3"/>
      <c r="Y314" s="3"/>
      <c r="Z314" s="3"/>
    </row>
    <row r="315" ht="30.0" customHeight="1">
      <c r="A315" s="5" t="s">
        <v>7914</v>
      </c>
      <c r="B315" s="5" t="s">
        <v>7915</v>
      </c>
      <c r="C315" s="5" t="s">
        <v>7916</v>
      </c>
      <c r="D315" s="5"/>
      <c r="E315" s="16">
        <v>322166.0</v>
      </c>
      <c r="F315" s="16">
        <v>323332.0</v>
      </c>
      <c r="G315" s="5"/>
      <c r="H315" s="5" t="s">
        <v>7917</v>
      </c>
      <c r="I315" s="5"/>
      <c r="J315" s="15" t="str">
        <f t="shared" si="70"/>
        <v>Chain et al. 2005. Infect Immun. 73:8353-61</v>
      </c>
      <c r="K315" s="11" t="str">
        <f t="shared" si="71"/>
        <v>Brucella abortus 2308; accesion number NC_007624</v>
      </c>
      <c r="L315" s="3"/>
      <c r="M315" s="3"/>
      <c r="N315" s="3"/>
      <c r="O315" s="3"/>
      <c r="P315" s="3"/>
      <c r="Q315" s="3"/>
      <c r="R315" s="3"/>
      <c r="S315" s="3"/>
      <c r="T315" s="3"/>
      <c r="U315" s="3"/>
      <c r="V315" s="3"/>
      <c r="W315" s="3"/>
      <c r="X315" s="3"/>
      <c r="Y315" s="3"/>
      <c r="Z315" s="3"/>
    </row>
    <row r="316" ht="30.0" customHeight="1">
      <c r="A316" s="5" t="s">
        <v>7918</v>
      </c>
      <c r="B316" s="5" t="s">
        <v>7918</v>
      </c>
      <c r="C316" s="5" t="s">
        <v>7919</v>
      </c>
      <c r="D316" s="5"/>
      <c r="E316" s="16">
        <v>323340.0</v>
      </c>
      <c r="F316" s="16">
        <v>324068.0</v>
      </c>
      <c r="G316" s="5"/>
      <c r="H316" s="5" t="s">
        <v>52</v>
      </c>
      <c r="I316" s="5"/>
      <c r="J316" s="15" t="str">
        <f t="shared" si="70"/>
        <v>Chain et al. 2005. Infect Immun. 73:8353-61</v>
      </c>
      <c r="K316" s="11" t="str">
        <f t="shared" si="71"/>
        <v>Brucella abortus 2308; accesion number NC_007624</v>
      </c>
      <c r="L316" s="3"/>
      <c r="M316" s="26"/>
      <c r="N316" s="26"/>
      <c r="O316" s="26"/>
      <c r="P316" s="26"/>
      <c r="Q316" s="26"/>
      <c r="R316" s="26"/>
      <c r="S316" s="26"/>
      <c r="T316" s="26"/>
      <c r="U316" s="26"/>
      <c r="V316" s="26"/>
      <c r="W316" s="26"/>
      <c r="X316" s="26"/>
      <c r="Y316" s="26"/>
      <c r="Z316" s="26"/>
    </row>
    <row r="317" ht="30.0" customHeight="1">
      <c r="A317" s="5" t="s">
        <v>7920</v>
      </c>
      <c r="B317" s="5" t="s">
        <v>7921</v>
      </c>
      <c r="C317" s="5" t="s">
        <v>7922</v>
      </c>
      <c r="D317" s="5"/>
      <c r="E317" s="16">
        <v>324212.0</v>
      </c>
      <c r="F317" s="16">
        <v>325096.0</v>
      </c>
      <c r="G317" s="5"/>
      <c r="H317" s="5" t="s">
        <v>7923</v>
      </c>
      <c r="I317" s="5" t="s">
        <v>7924</v>
      </c>
      <c r="J317" s="15" t="str">
        <f t="shared" si="70"/>
        <v>Chain et al. 2005. Infect Immun. 73:8353-61</v>
      </c>
      <c r="K317" s="11" t="str">
        <f t="shared" si="71"/>
        <v>Brucella abortus 2308; accesion number NC_007624</v>
      </c>
      <c r="L317" s="3"/>
      <c r="M317" s="26"/>
      <c r="N317" s="26"/>
      <c r="O317" s="26"/>
      <c r="P317" s="26"/>
      <c r="Q317" s="26"/>
      <c r="R317" s="26"/>
      <c r="S317" s="26"/>
      <c r="T317" s="26"/>
      <c r="U317" s="26"/>
      <c r="V317" s="26"/>
      <c r="W317" s="26"/>
      <c r="X317" s="26"/>
      <c r="Y317" s="26"/>
      <c r="Z317" s="26"/>
    </row>
    <row r="318" ht="30.0" customHeight="1">
      <c r="A318" s="5" t="s">
        <v>7925</v>
      </c>
      <c r="B318" s="5" t="s">
        <v>7925</v>
      </c>
      <c r="C318" s="5" t="s">
        <v>7926</v>
      </c>
      <c r="D318" s="5"/>
      <c r="E318" s="16">
        <v>325320.0</v>
      </c>
      <c r="F318" s="16">
        <v>326822.0</v>
      </c>
      <c r="G318" s="5" t="s">
        <v>35</v>
      </c>
      <c r="H318" s="5" t="s">
        <v>675</v>
      </c>
      <c r="I318" s="5" t="s">
        <v>7927</v>
      </c>
      <c r="J318" s="11" t="str">
        <f>HYPERLINK("http://www.ncbi.nlm.nih.gov/nuccore/NC_007624","Brucella abortus 2308; accesion number NC_007624")</f>
        <v>Brucella abortus 2308; accesion number NC_007624</v>
      </c>
      <c r="K318" s="11" t="str">
        <f>HYPERLINK("http://www.ncbi.nlm.nih.gov/pubmed/20462421","Lamontagne et al. 2010. BMC Genomics. 11:300.")</f>
        <v>Lamontagne et al. 2010. BMC Genomics. 11:300.</v>
      </c>
      <c r="L318" s="3"/>
      <c r="M318" s="3"/>
      <c r="N318" s="3"/>
      <c r="O318" s="3"/>
      <c r="P318" s="3"/>
      <c r="Q318" s="3"/>
      <c r="R318" s="3"/>
      <c r="S318" s="3"/>
      <c r="T318" s="3"/>
      <c r="U318" s="3"/>
      <c r="V318" s="3"/>
      <c r="W318" s="3"/>
      <c r="X318" s="3"/>
      <c r="Y318" s="3"/>
      <c r="Z318" s="3"/>
    </row>
    <row r="319" ht="30.0" customHeight="1">
      <c r="A319" s="5" t="s">
        <v>7928</v>
      </c>
      <c r="B319" s="5" t="s">
        <v>7928</v>
      </c>
      <c r="C319" s="5" t="s">
        <v>7929</v>
      </c>
      <c r="D319" s="5"/>
      <c r="E319" s="16">
        <v>326896.0</v>
      </c>
      <c r="F319" s="16">
        <v>328296.0</v>
      </c>
      <c r="G319" s="5" t="s">
        <v>35</v>
      </c>
      <c r="H319" s="5" t="s">
        <v>52</v>
      </c>
      <c r="I319" s="5"/>
      <c r="J319" s="15" t="str">
        <f>HYPERLINK("http://www.ncbi.nlm.nih.gov/pubmed/?term=16299333","Chain et al. 2005. Infect Immun. 73:8353-61")</f>
        <v>Chain et al. 2005. Infect Immun. 73:8353-61</v>
      </c>
      <c r="K319" s="11" t="str">
        <f>HYPERLINK("http://www.ncbi.nlm.nih.gov/nuccore/NC_007624","Brucella abortus 2308; accesion number NC_007624")</f>
        <v>Brucella abortus 2308; accesion number NC_007624</v>
      </c>
      <c r="L319" s="3"/>
      <c r="M319" s="3"/>
      <c r="N319" s="3"/>
      <c r="O319" s="3"/>
      <c r="P319" s="3"/>
      <c r="Q319" s="3"/>
      <c r="R319" s="3"/>
      <c r="S319" s="3"/>
      <c r="T319" s="3"/>
      <c r="U319" s="3"/>
      <c r="V319" s="3"/>
      <c r="W319" s="3"/>
      <c r="X319" s="3"/>
      <c r="Y319" s="3"/>
      <c r="Z319" s="3"/>
    </row>
    <row r="320" ht="30.0" customHeight="1">
      <c r="A320" s="5" t="s">
        <v>7930</v>
      </c>
      <c r="B320" s="5" t="s">
        <v>7930</v>
      </c>
      <c r="C320" s="5" t="s">
        <v>7931</v>
      </c>
      <c r="D320" s="5"/>
      <c r="E320" s="16">
        <v>328444.0</v>
      </c>
      <c r="F320" s="16">
        <v>329376.0</v>
      </c>
      <c r="G320" s="5"/>
      <c r="H320" s="5" t="s">
        <v>108</v>
      </c>
      <c r="I320" s="5"/>
      <c r="J320" s="12" t="s">
        <v>208</v>
      </c>
      <c r="K320" s="3"/>
      <c r="L320" s="3"/>
      <c r="M320" s="3"/>
      <c r="N320" s="3"/>
      <c r="O320" s="3"/>
      <c r="P320" s="3"/>
      <c r="Q320" s="3"/>
      <c r="R320" s="3"/>
      <c r="S320" s="3"/>
      <c r="T320" s="3"/>
      <c r="U320" s="3"/>
      <c r="V320" s="3"/>
      <c r="W320" s="3"/>
      <c r="X320" s="3"/>
      <c r="Y320" s="3"/>
      <c r="Z320" s="3"/>
    </row>
    <row r="321" ht="30.0" customHeight="1">
      <c r="A321" s="5" t="s">
        <v>7932</v>
      </c>
      <c r="B321" s="5" t="s">
        <v>7932</v>
      </c>
      <c r="C321" s="5" t="s">
        <v>7933</v>
      </c>
      <c r="D321" s="5"/>
      <c r="E321" s="16">
        <v>329476.0</v>
      </c>
      <c r="F321" s="16">
        <v>330759.0</v>
      </c>
      <c r="G321" s="5"/>
      <c r="H321" s="5" t="s">
        <v>774</v>
      </c>
      <c r="I321" s="5"/>
      <c r="J321" s="15" t="str">
        <f>HYPERLINK("http://www.ncbi.nlm.nih.gov/pubmed/?term=16299333","Chain et al. 2005. Infect Immun. 73:8353-61")</f>
        <v>Chain et al. 2005. Infect Immun. 73:8353-61</v>
      </c>
      <c r="K321" s="11" t="str">
        <f>HYPERLINK("http://www.ncbi.nlm.nih.gov/nuccore/NC_007624","Brucella abortus 2308; accesion number NC_007624")</f>
        <v>Brucella abortus 2308; accesion number NC_007624</v>
      </c>
      <c r="L321" s="3"/>
      <c r="M321" s="3"/>
      <c r="N321" s="3"/>
      <c r="O321" s="3"/>
      <c r="P321" s="3"/>
      <c r="Q321" s="3"/>
      <c r="R321" s="3"/>
      <c r="S321" s="3"/>
      <c r="T321" s="3"/>
      <c r="U321" s="3"/>
      <c r="V321" s="3"/>
      <c r="W321" s="3"/>
      <c r="X321" s="3"/>
      <c r="Y321" s="3"/>
      <c r="Z321" s="3"/>
    </row>
    <row r="322" ht="30.0" customHeight="1">
      <c r="A322" s="5" t="s">
        <v>7934</v>
      </c>
      <c r="B322" s="5" t="s">
        <v>7934</v>
      </c>
      <c r="C322" s="5" t="s">
        <v>7935</v>
      </c>
      <c r="D322" s="5" t="s">
        <v>59</v>
      </c>
      <c r="E322" s="16">
        <v>330854.0</v>
      </c>
      <c r="F322" s="16">
        <v>333147.0</v>
      </c>
      <c r="G322" s="5" t="s">
        <v>35</v>
      </c>
      <c r="H322" s="5"/>
      <c r="I322" s="5" t="s">
        <v>7936</v>
      </c>
      <c r="J322" s="11" t="str">
        <f>HYPERLINK("http://www.ncbi.nlm.nih.gov/nuccore/NC_017250","Brucella suis 1330 genome; accesion number NC017250")</f>
        <v>Brucella suis 1330 genome; accesion number NC017250</v>
      </c>
      <c r="K322" s="11" t="str">
        <f>HYPERLINK("http://www.ncbi.nlm.nih.gov/pubmed/12271122","Paulsen et al. 2002. Proc Natl Acad Sci U S A. 99(20):13148-53")</f>
        <v>Paulsen et al. 2002. Proc Natl Acad Sci U S A. 99(20):13148-53</v>
      </c>
      <c r="L322" s="3"/>
      <c r="M322" s="3"/>
      <c r="N322" s="3"/>
      <c r="O322" s="3"/>
      <c r="P322" s="3"/>
      <c r="Q322" s="3"/>
      <c r="R322" s="3"/>
      <c r="S322" s="3"/>
      <c r="T322" s="3"/>
      <c r="U322" s="3"/>
      <c r="V322" s="3"/>
      <c r="W322" s="3"/>
      <c r="X322" s="3"/>
      <c r="Y322" s="3"/>
      <c r="Z322" s="3"/>
    </row>
    <row r="323" ht="30.0" customHeight="1">
      <c r="A323" s="5" t="s">
        <v>7937</v>
      </c>
      <c r="B323" s="5" t="s">
        <v>7937</v>
      </c>
      <c r="C323" s="5" t="s">
        <v>7938</v>
      </c>
      <c r="D323" s="5"/>
      <c r="E323" s="16">
        <v>333365.0</v>
      </c>
      <c r="F323" s="16">
        <v>333673.0</v>
      </c>
      <c r="G323" s="5"/>
      <c r="H323" s="5" t="s">
        <v>7939</v>
      </c>
      <c r="I323" s="5"/>
      <c r="J323" s="12" t="s">
        <v>208</v>
      </c>
      <c r="K323" s="3"/>
      <c r="L323" s="3"/>
      <c r="M323" s="3"/>
      <c r="N323" s="3"/>
      <c r="O323" s="3"/>
      <c r="P323" s="3"/>
      <c r="Q323" s="3"/>
      <c r="R323" s="3"/>
      <c r="S323" s="3"/>
      <c r="T323" s="3"/>
      <c r="U323" s="3"/>
      <c r="V323" s="3"/>
      <c r="W323" s="3"/>
      <c r="X323" s="3"/>
      <c r="Y323" s="3"/>
      <c r="Z323" s="3"/>
    </row>
    <row r="324" ht="30.0" customHeight="1">
      <c r="A324" s="5" t="s">
        <v>7940</v>
      </c>
      <c r="B324" s="5" t="s">
        <v>7940</v>
      </c>
      <c r="C324" s="5" t="s">
        <v>7941</v>
      </c>
      <c r="D324" s="5"/>
      <c r="E324" s="16">
        <v>333717.0</v>
      </c>
      <c r="F324" s="16">
        <v>334832.0</v>
      </c>
      <c r="G324" s="5"/>
      <c r="H324" s="5" t="s">
        <v>7942</v>
      </c>
      <c r="I324" s="5"/>
      <c r="J324" s="11" t="str">
        <f>HYPERLINK("http://www.ncbi.nlm.nih.gov/pubmed/20462421","Lamontagne et al. 2010. BMC Genomics. 11:300.")</f>
        <v>Lamontagne et al. 2010. BMC Genomics. 11:300.</v>
      </c>
      <c r="K324" s="3"/>
      <c r="L324" s="3"/>
      <c r="M324" s="3"/>
      <c r="N324" s="3"/>
      <c r="O324" s="3"/>
      <c r="P324" s="3"/>
      <c r="Q324" s="3"/>
      <c r="R324" s="3"/>
      <c r="S324" s="3"/>
      <c r="T324" s="3"/>
      <c r="U324" s="3"/>
      <c r="V324" s="3"/>
      <c r="W324" s="3"/>
      <c r="X324" s="3"/>
      <c r="Y324" s="3"/>
      <c r="Z324" s="3"/>
    </row>
    <row r="325" ht="30.0" customHeight="1">
      <c r="A325" s="5" t="s">
        <v>7943</v>
      </c>
      <c r="B325" s="5" t="s">
        <v>7943</v>
      </c>
      <c r="C325" s="5" t="s">
        <v>7944</v>
      </c>
      <c r="D325" s="5"/>
      <c r="E325" s="16">
        <v>334870.0</v>
      </c>
      <c r="F325" s="16">
        <v>335307.0</v>
      </c>
      <c r="G325" s="5" t="s">
        <v>35</v>
      </c>
      <c r="H325" s="5" t="s">
        <v>337</v>
      </c>
      <c r="I325" s="5"/>
      <c r="J325" s="15" t="str">
        <f>HYPERLINK("http://www.ncbi.nlm.nih.gov/pubmed/?term=16299333","Chain et al. 2005. Infect Immun. 73:8353-61")</f>
        <v>Chain et al. 2005. Infect Immun. 73:8353-61</v>
      </c>
      <c r="K325" s="11" t="str">
        <f>HYPERLINK("http://www.ncbi.nlm.nih.gov/nuccore/NC_007624","Brucella abortus 2308; accesion number NC_007624")</f>
        <v>Brucella abortus 2308; accesion number NC_007624</v>
      </c>
      <c r="L325" s="3"/>
      <c r="M325" s="3"/>
      <c r="N325" s="3"/>
      <c r="O325" s="3"/>
      <c r="P325" s="3"/>
      <c r="Q325" s="3"/>
      <c r="R325" s="3"/>
      <c r="S325" s="3"/>
      <c r="T325" s="3"/>
      <c r="U325" s="3"/>
      <c r="V325" s="3"/>
      <c r="W325" s="3"/>
      <c r="X325" s="3"/>
      <c r="Y325" s="3"/>
      <c r="Z325" s="3"/>
    </row>
    <row r="326" ht="30.0" customHeight="1">
      <c r="A326" s="5" t="s">
        <v>7945</v>
      </c>
      <c r="B326" s="5" t="s">
        <v>7946</v>
      </c>
      <c r="C326" s="5" t="s">
        <v>7947</v>
      </c>
      <c r="D326" s="5"/>
      <c r="E326" s="16">
        <v>335438.0</v>
      </c>
      <c r="F326" s="16">
        <v>336358.0</v>
      </c>
      <c r="G326" s="5"/>
      <c r="H326" s="5" t="s">
        <v>7948</v>
      </c>
      <c r="I326" s="5"/>
      <c r="J326" s="12" t="s">
        <v>7949</v>
      </c>
      <c r="K326" s="3"/>
      <c r="L326" s="3"/>
      <c r="M326" s="3"/>
      <c r="N326" s="3"/>
      <c r="O326" s="3"/>
      <c r="P326" s="3"/>
      <c r="Q326" s="3"/>
      <c r="R326" s="3"/>
      <c r="S326" s="3"/>
      <c r="T326" s="3"/>
      <c r="U326" s="3"/>
      <c r="V326" s="3"/>
      <c r="W326" s="3"/>
      <c r="X326" s="3"/>
      <c r="Y326" s="3"/>
      <c r="Z326" s="3"/>
    </row>
    <row r="327" ht="30.0" customHeight="1">
      <c r="A327" s="5" t="s">
        <v>7950</v>
      </c>
      <c r="B327" s="5" t="s">
        <v>7950</v>
      </c>
      <c r="C327" s="5" t="s">
        <v>7951</v>
      </c>
      <c r="D327" s="5"/>
      <c r="E327" s="16">
        <v>336397.0</v>
      </c>
      <c r="F327" s="16">
        <v>337473.0</v>
      </c>
      <c r="G327" s="5"/>
      <c r="H327" s="5" t="s">
        <v>7952</v>
      </c>
      <c r="I327" s="5" t="s">
        <v>7953</v>
      </c>
      <c r="J327" s="15" t="str">
        <f t="shared" ref="J327:J331" si="72">HYPERLINK("http://www.ncbi.nlm.nih.gov/pubmed/?term=16299333","Chain et al. 2005. Infect Immun. 73:8353-61")</f>
        <v>Chain et al. 2005. Infect Immun. 73:8353-61</v>
      </c>
      <c r="K327" s="11" t="str">
        <f t="shared" ref="K327:K331" si="73">HYPERLINK("http://www.ncbi.nlm.nih.gov/nuccore/NC_007624","Brucella abortus 2308; accesion number NC_007624")</f>
        <v>Brucella abortus 2308; accesion number NC_007624</v>
      </c>
      <c r="L327" s="3"/>
      <c r="M327" s="3"/>
      <c r="N327" s="3"/>
      <c r="O327" s="3"/>
      <c r="P327" s="3"/>
      <c r="Q327" s="3"/>
      <c r="R327" s="3"/>
      <c r="S327" s="3"/>
      <c r="T327" s="3"/>
      <c r="U327" s="3"/>
      <c r="V327" s="3"/>
      <c r="W327" s="3"/>
      <c r="X327" s="3"/>
      <c r="Y327" s="3"/>
      <c r="Z327" s="3"/>
    </row>
    <row r="328" ht="30.0" customHeight="1">
      <c r="A328" s="5" t="s">
        <v>7954</v>
      </c>
      <c r="B328" s="5" t="s">
        <v>7954</v>
      </c>
      <c r="C328" s="5" t="s">
        <v>7955</v>
      </c>
      <c r="D328" s="5"/>
      <c r="E328" s="16">
        <v>337486.0</v>
      </c>
      <c r="F328" s="16">
        <v>337911.0</v>
      </c>
      <c r="G328" s="5" t="s">
        <v>35</v>
      </c>
      <c r="H328" s="5" t="s">
        <v>7956</v>
      </c>
      <c r="I328" s="5"/>
      <c r="J328" s="15" t="str">
        <f t="shared" si="72"/>
        <v>Chain et al. 2005. Infect Immun. 73:8353-61</v>
      </c>
      <c r="K328" s="11" t="str">
        <f t="shared" si="73"/>
        <v>Brucella abortus 2308; accesion number NC_007624</v>
      </c>
      <c r="L328" s="3"/>
      <c r="M328" s="3"/>
      <c r="N328" s="3"/>
      <c r="O328" s="3"/>
      <c r="P328" s="3"/>
      <c r="Q328" s="3"/>
      <c r="R328" s="3"/>
      <c r="S328" s="3"/>
      <c r="T328" s="3"/>
      <c r="U328" s="3"/>
      <c r="V328" s="3"/>
      <c r="W328" s="3"/>
      <c r="X328" s="3"/>
      <c r="Y328" s="3"/>
      <c r="Z328" s="3"/>
    </row>
    <row r="329" ht="30.0" customHeight="1">
      <c r="A329" s="5" t="s">
        <v>7957</v>
      </c>
      <c r="B329" s="5" t="s">
        <v>7957</v>
      </c>
      <c r="C329" s="5" t="s">
        <v>7958</v>
      </c>
      <c r="D329" s="5"/>
      <c r="E329" s="16">
        <v>337983.0</v>
      </c>
      <c r="F329" s="16">
        <v>338492.0</v>
      </c>
      <c r="G329" s="5"/>
      <c r="H329" s="5" t="s">
        <v>52</v>
      </c>
      <c r="I329" s="5"/>
      <c r="J329" s="15" t="str">
        <f t="shared" si="72"/>
        <v>Chain et al. 2005. Infect Immun. 73:8353-61</v>
      </c>
      <c r="K329" s="11" t="str">
        <f t="shared" si="73"/>
        <v>Brucella abortus 2308; accesion number NC_007624</v>
      </c>
      <c r="L329" s="3"/>
      <c r="M329" s="3"/>
      <c r="N329" s="3"/>
      <c r="O329" s="3"/>
      <c r="P329" s="3"/>
      <c r="Q329" s="3"/>
      <c r="R329" s="3"/>
      <c r="S329" s="3"/>
      <c r="T329" s="3"/>
      <c r="U329" s="3"/>
      <c r="V329" s="3"/>
      <c r="W329" s="3"/>
      <c r="X329" s="3"/>
      <c r="Y329" s="3"/>
      <c r="Z329" s="3"/>
    </row>
    <row r="330" ht="30.0" customHeight="1">
      <c r="A330" s="5" t="s">
        <v>7959</v>
      </c>
      <c r="B330" s="5" t="s">
        <v>7959</v>
      </c>
      <c r="C330" s="5" t="s">
        <v>7960</v>
      </c>
      <c r="D330" s="5"/>
      <c r="E330" s="16">
        <v>338707.0</v>
      </c>
      <c r="F330" s="16">
        <v>338898.0</v>
      </c>
      <c r="G330" s="5"/>
      <c r="H330" s="5" t="s">
        <v>52</v>
      </c>
      <c r="I330" s="5"/>
      <c r="J330" s="15" t="str">
        <f t="shared" si="72"/>
        <v>Chain et al. 2005. Infect Immun. 73:8353-61</v>
      </c>
      <c r="K330" s="11" t="str">
        <f t="shared" si="73"/>
        <v>Brucella abortus 2308; accesion number NC_007624</v>
      </c>
      <c r="L330" s="3"/>
      <c r="M330" s="3"/>
      <c r="N330" s="3"/>
      <c r="O330" s="3"/>
      <c r="P330" s="3"/>
      <c r="Q330" s="3"/>
      <c r="R330" s="3"/>
      <c r="S330" s="3"/>
      <c r="T330" s="3"/>
      <c r="U330" s="3"/>
      <c r="V330" s="3"/>
      <c r="W330" s="3"/>
      <c r="X330" s="3"/>
      <c r="Y330" s="3"/>
      <c r="Z330" s="3"/>
    </row>
    <row r="331" ht="30.0" customHeight="1">
      <c r="A331" s="5" t="s">
        <v>7961</v>
      </c>
      <c r="B331" s="5" t="s">
        <v>7961</v>
      </c>
      <c r="C331" s="5" t="s">
        <v>7962</v>
      </c>
      <c r="D331" s="5"/>
      <c r="E331" s="16">
        <v>338906.0</v>
      </c>
      <c r="F331" s="16">
        <v>339448.0</v>
      </c>
      <c r="G331" s="5"/>
      <c r="H331" s="5" t="s">
        <v>52</v>
      </c>
      <c r="I331" s="5"/>
      <c r="J331" s="15" t="str">
        <f t="shared" si="72"/>
        <v>Chain et al. 2005. Infect Immun. 73:8353-61</v>
      </c>
      <c r="K331" s="11" t="str">
        <f t="shared" si="73"/>
        <v>Brucella abortus 2308; accesion number NC_007624</v>
      </c>
      <c r="L331" s="3"/>
      <c r="M331" s="3"/>
      <c r="N331" s="3"/>
      <c r="O331" s="3"/>
      <c r="P331" s="3"/>
      <c r="Q331" s="3"/>
      <c r="R331" s="3"/>
      <c r="S331" s="3"/>
      <c r="T331" s="3"/>
      <c r="U331" s="3"/>
      <c r="V331" s="3"/>
      <c r="W331" s="3"/>
      <c r="X331" s="3"/>
      <c r="Y331" s="3"/>
      <c r="Z331" s="3"/>
    </row>
    <row r="332" ht="30.0" customHeight="1">
      <c r="A332" s="5" t="s">
        <v>7963</v>
      </c>
      <c r="B332" s="5" t="s">
        <v>7964</v>
      </c>
      <c r="C332" s="5" t="s">
        <v>7965</v>
      </c>
      <c r="D332" s="5"/>
      <c r="E332" s="16">
        <v>339696.0</v>
      </c>
      <c r="F332" s="16">
        <v>340670.0</v>
      </c>
      <c r="G332" s="5"/>
      <c r="H332" s="5" t="s">
        <v>7966</v>
      </c>
      <c r="I332" s="5" t="s">
        <v>7967</v>
      </c>
      <c r="J332" s="12" t="s">
        <v>7949</v>
      </c>
      <c r="K332" s="3"/>
      <c r="L332" s="3"/>
      <c r="M332" s="3"/>
      <c r="N332" s="3"/>
      <c r="O332" s="3"/>
      <c r="P332" s="3"/>
      <c r="Q332" s="3"/>
      <c r="R332" s="3"/>
      <c r="S332" s="3"/>
      <c r="T332" s="3"/>
      <c r="U332" s="3"/>
      <c r="V332" s="3"/>
      <c r="W332" s="3"/>
      <c r="X332" s="3"/>
      <c r="Y332" s="3"/>
      <c r="Z332" s="3"/>
    </row>
    <row r="333" ht="30.0" customHeight="1">
      <c r="A333" s="5" t="s">
        <v>7968</v>
      </c>
      <c r="B333" s="5" t="s">
        <v>7968</v>
      </c>
      <c r="C333" s="5" t="s">
        <v>7969</v>
      </c>
      <c r="D333" s="5"/>
      <c r="E333" s="16">
        <v>340734.0</v>
      </c>
      <c r="F333" s="16">
        <v>341438.0</v>
      </c>
      <c r="G333" s="5"/>
      <c r="H333" s="5" t="s">
        <v>7970</v>
      </c>
      <c r="I333" s="5"/>
      <c r="J333" s="15" t="str">
        <f t="shared" ref="J333:J335" si="74">HYPERLINK("http://www.ncbi.nlm.nih.gov/pubmed/?term=16299333","Chain et al. 2005. Infect Immun. 73:8353-61")</f>
        <v>Chain et al. 2005. Infect Immun. 73:8353-61</v>
      </c>
      <c r="K333" s="11" t="str">
        <f t="shared" ref="K333:K335" si="75">HYPERLINK("http://www.ncbi.nlm.nih.gov/nuccore/NC_007624","Brucella abortus 2308; accesion number NC_007624")</f>
        <v>Brucella abortus 2308; accesion number NC_007624</v>
      </c>
      <c r="L333" s="3"/>
      <c r="M333" s="3"/>
      <c r="N333" s="3"/>
      <c r="O333" s="3"/>
      <c r="P333" s="3"/>
      <c r="Q333" s="3"/>
      <c r="R333" s="3"/>
      <c r="S333" s="3"/>
      <c r="T333" s="3"/>
      <c r="U333" s="3"/>
      <c r="V333" s="3"/>
      <c r="W333" s="3"/>
      <c r="X333" s="3"/>
      <c r="Y333" s="3"/>
      <c r="Z333" s="3"/>
    </row>
    <row r="334" ht="30.0" customHeight="1">
      <c r="A334" s="5" t="s">
        <v>7971</v>
      </c>
      <c r="B334" s="5" t="s">
        <v>7971</v>
      </c>
      <c r="C334" s="5" t="s">
        <v>7972</v>
      </c>
      <c r="D334" s="5"/>
      <c r="E334" s="16">
        <v>341615.0</v>
      </c>
      <c r="F334" s="16">
        <v>341809.0</v>
      </c>
      <c r="G334" s="5"/>
      <c r="H334" s="5" t="s">
        <v>52</v>
      </c>
      <c r="I334" s="5"/>
      <c r="J334" s="15" t="str">
        <f t="shared" si="74"/>
        <v>Chain et al. 2005. Infect Immun. 73:8353-61</v>
      </c>
      <c r="K334" s="11" t="str">
        <f t="shared" si="75"/>
        <v>Brucella abortus 2308; accesion number NC_007624</v>
      </c>
      <c r="L334" s="3"/>
      <c r="M334" s="3"/>
      <c r="N334" s="3"/>
      <c r="O334" s="3"/>
      <c r="P334" s="3"/>
      <c r="Q334" s="3"/>
      <c r="R334" s="3"/>
      <c r="S334" s="3"/>
      <c r="T334" s="3"/>
      <c r="U334" s="3"/>
      <c r="V334" s="3"/>
      <c r="W334" s="3"/>
      <c r="X334" s="3"/>
      <c r="Y334" s="3"/>
      <c r="Z334" s="3"/>
    </row>
    <row r="335" ht="30.0" customHeight="1">
      <c r="A335" s="5" t="s">
        <v>7973</v>
      </c>
      <c r="B335" s="5" t="s">
        <v>7974</v>
      </c>
      <c r="C335" s="5" t="s">
        <v>7975</v>
      </c>
      <c r="D335" s="5"/>
      <c r="E335" s="16">
        <v>342109.0</v>
      </c>
      <c r="F335" s="16">
        <v>343221.0</v>
      </c>
      <c r="G335" s="5"/>
      <c r="H335" s="5" t="s">
        <v>7976</v>
      </c>
      <c r="I335" s="5" t="s">
        <v>7977</v>
      </c>
      <c r="J335" s="15" t="str">
        <f t="shared" si="74"/>
        <v>Chain et al. 2005. Infect Immun. 73:8353-61</v>
      </c>
      <c r="K335" s="11" t="str">
        <f t="shared" si="75"/>
        <v>Brucella abortus 2308; accesion number NC_007624</v>
      </c>
      <c r="L335" s="3"/>
      <c r="M335" s="3"/>
      <c r="N335" s="3"/>
      <c r="O335" s="3"/>
      <c r="P335" s="3"/>
      <c r="Q335" s="3"/>
      <c r="R335" s="3"/>
      <c r="S335" s="3"/>
      <c r="T335" s="3"/>
      <c r="U335" s="3"/>
      <c r="V335" s="3"/>
      <c r="W335" s="3"/>
      <c r="X335" s="3"/>
      <c r="Y335" s="3"/>
      <c r="Z335" s="3"/>
    </row>
    <row r="336" ht="30.0" customHeight="1">
      <c r="A336" s="5" t="s">
        <v>7978</v>
      </c>
      <c r="B336" s="5" t="s">
        <v>7978</v>
      </c>
      <c r="C336" s="5" t="s">
        <v>7979</v>
      </c>
      <c r="D336" s="5"/>
      <c r="E336" s="16">
        <v>343362.0</v>
      </c>
      <c r="F336" s="16">
        <v>344414.0</v>
      </c>
      <c r="G336" s="5"/>
      <c r="H336" s="5" t="s">
        <v>7980</v>
      </c>
      <c r="I336" s="5"/>
      <c r="J336" s="12" t="s">
        <v>208</v>
      </c>
      <c r="K336" s="3"/>
      <c r="L336" s="3"/>
      <c r="M336" s="3"/>
      <c r="N336" s="3"/>
      <c r="O336" s="3"/>
      <c r="P336" s="3"/>
      <c r="Q336" s="3"/>
      <c r="R336" s="3"/>
      <c r="S336" s="3"/>
      <c r="T336" s="3"/>
      <c r="U336" s="3"/>
      <c r="V336" s="3"/>
      <c r="W336" s="3"/>
      <c r="X336" s="3"/>
      <c r="Y336" s="3"/>
      <c r="Z336" s="3"/>
    </row>
    <row r="337" ht="30.0" customHeight="1">
      <c r="A337" s="5" t="s">
        <v>7981</v>
      </c>
      <c r="B337" s="5" t="s">
        <v>7981</v>
      </c>
      <c r="C337" s="5" t="s">
        <v>7982</v>
      </c>
      <c r="D337" s="5"/>
      <c r="E337" s="16">
        <v>344472.0</v>
      </c>
      <c r="F337" s="16">
        <v>346370.0</v>
      </c>
      <c r="G337" s="5" t="s">
        <v>35</v>
      </c>
      <c r="H337" s="5" t="s">
        <v>7983</v>
      </c>
      <c r="I337" s="5" t="s">
        <v>7984</v>
      </c>
      <c r="J337" s="11" t="str">
        <f>HYPERLINK("http://www.ncbi.nlm.nih.gov/nuccore/NC_017250","Brucella suis 1330 genome; accesion number NC017250")</f>
        <v>Brucella suis 1330 genome; accesion number NC017250</v>
      </c>
      <c r="K337" s="11" t="str">
        <f>HYPERLINK("http://www.ncbi.nlm.nih.gov/nuccore/NC_006933","Brucella abortus 9-941 accession number NC_006933")</f>
        <v>Brucella abortus 9-941 accession number NC_006933</v>
      </c>
      <c r="L337" s="3"/>
      <c r="M337" s="3"/>
      <c r="N337" s="3"/>
      <c r="O337" s="3"/>
      <c r="P337" s="3"/>
      <c r="Q337" s="3"/>
      <c r="R337" s="3"/>
      <c r="S337" s="3"/>
      <c r="T337" s="3"/>
      <c r="U337" s="3"/>
      <c r="V337" s="3"/>
      <c r="W337" s="3"/>
      <c r="X337" s="3"/>
      <c r="Y337" s="3"/>
      <c r="Z337" s="3"/>
    </row>
    <row r="338" ht="30.0" customHeight="1">
      <c r="A338" s="5" t="s">
        <v>7985</v>
      </c>
      <c r="B338" s="5" t="s">
        <v>7986</v>
      </c>
      <c r="C338" s="5" t="s">
        <v>7987</v>
      </c>
      <c r="D338" s="5"/>
      <c r="E338" s="16">
        <v>346893.0</v>
      </c>
      <c r="F338" s="16">
        <v>347927.0</v>
      </c>
      <c r="G338" s="5"/>
      <c r="H338" s="5" t="s">
        <v>7988</v>
      </c>
      <c r="I338" s="5" t="s">
        <v>7989</v>
      </c>
      <c r="J338" s="15" t="str">
        <f>HYPERLINK("http://www.ncbi.nlm.nih.gov/pubmed/?term=16299333","Chain et al. 2005. Infect Immun. 73:8353-61")</f>
        <v>Chain et al. 2005. Infect Immun. 73:8353-61</v>
      </c>
      <c r="K338" s="11" t="str">
        <f>HYPERLINK("http://www.ncbi.nlm.nih.gov/nuccore/NC_007624","Brucella abortus 2308; accesion number NC_007624")</f>
        <v>Brucella abortus 2308; accesion number NC_007624</v>
      </c>
      <c r="L338" s="3"/>
      <c r="M338" s="3"/>
      <c r="N338" s="3"/>
      <c r="O338" s="3"/>
      <c r="P338" s="3"/>
      <c r="Q338" s="3"/>
      <c r="R338" s="3"/>
      <c r="S338" s="3"/>
      <c r="T338" s="3"/>
      <c r="U338" s="3"/>
      <c r="V338" s="3"/>
      <c r="W338" s="3"/>
      <c r="X338" s="3"/>
      <c r="Y338" s="3"/>
      <c r="Z338" s="3"/>
    </row>
    <row r="339" ht="30.0" customHeight="1">
      <c r="A339" s="5" t="s">
        <v>7990</v>
      </c>
      <c r="B339" s="5" t="s">
        <v>7990</v>
      </c>
      <c r="C339" s="5" t="s">
        <v>7991</v>
      </c>
      <c r="D339" s="5"/>
      <c r="E339" s="16">
        <v>347991.0</v>
      </c>
      <c r="F339" s="16">
        <v>348446.0</v>
      </c>
      <c r="G339" s="5" t="s">
        <v>35</v>
      </c>
      <c r="H339" s="5" t="s">
        <v>7992</v>
      </c>
      <c r="I339" s="5" t="s">
        <v>757</v>
      </c>
      <c r="J339" s="11" t="str">
        <f t="shared" ref="J339:J340" si="76">HYPERLINK("http://www.ncbi.nlm.nih.gov/pubmed/?term=10.1128%2FJB.00873-12","Caswell et al. 2012. J. Bacteriol. 194:5065-5072")</f>
        <v>Caswell et al. 2012. J. Bacteriol. 194:5065-5072</v>
      </c>
      <c r="K339" s="3"/>
      <c r="L339" s="3"/>
      <c r="M339" s="3"/>
      <c r="N339" s="3"/>
      <c r="O339" s="3"/>
      <c r="P339" s="3"/>
      <c r="Q339" s="3"/>
      <c r="R339" s="3"/>
      <c r="S339" s="3"/>
      <c r="T339" s="3"/>
      <c r="U339" s="3"/>
      <c r="V339" s="3"/>
      <c r="W339" s="3"/>
      <c r="X339" s="3"/>
      <c r="Y339" s="3"/>
      <c r="Z339" s="3"/>
    </row>
    <row r="340" ht="30.0" customHeight="1">
      <c r="A340" s="5" t="s">
        <v>7993</v>
      </c>
      <c r="B340" s="5" t="s">
        <v>7994</v>
      </c>
      <c r="C340" s="5" t="s">
        <v>7995</v>
      </c>
      <c r="D340" s="5"/>
      <c r="E340" s="16">
        <v>348652.0</v>
      </c>
      <c r="F340" s="16">
        <v>349074.0</v>
      </c>
      <c r="G340" s="5"/>
      <c r="H340" s="5" t="s">
        <v>7996</v>
      </c>
      <c r="I340" s="5" t="s">
        <v>7997</v>
      </c>
      <c r="J340" s="11" t="str">
        <f t="shared" si="76"/>
        <v>Caswell et al. 2012. J. Bacteriol. 194:5065-5072</v>
      </c>
      <c r="K340" s="3"/>
      <c r="L340" s="3"/>
      <c r="M340" s="3"/>
      <c r="N340" s="3"/>
      <c r="O340" s="3"/>
      <c r="P340" s="3"/>
      <c r="Q340" s="3"/>
      <c r="R340" s="3"/>
      <c r="S340" s="3"/>
      <c r="T340" s="3"/>
      <c r="U340" s="3"/>
      <c r="V340" s="3"/>
      <c r="W340" s="3"/>
      <c r="X340" s="3"/>
      <c r="Y340" s="3"/>
      <c r="Z340" s="3"/>
    </row>
    <row r="341" ht="30.0" customHeight="1">
      <c r="A341" s="5" t="s">
        <v>7998</v>
      </c>
      <c r="B341" s="5" t="s">
        <v>7998</v>
      </c>
      <c r="C341" s="5" t="s">
        <v>7999</v>
      </c>
      <c r="D341" s="5"/>
      <c r="E341" s="16">
        <v>349125.0</v>
      </c>
      <c r="F341" s="16">
        <v>349547.0</v>
      </c>
      <c r="G341" s="5" t="s">
        <v>35</v>
      </c>
      <c r="H341" s="5" t="s">
        <v>8000</v>
      </c>
      <c r="I341" s="5"/>
      <c r="J341" s="15" t="str">
        <f t="shared" ref="J341:J343" si="77">HYPERLINK("http://www.ncbi.nlm.nih.gov/pubmed/?term=16299333","Chain et al. 2005. Infect Immun. 73:8353-61")</f>
        <v>Chain et al. 2005. Infect Immun. 73:8353-61</v>
      </c>
      <c r="K341" s="11" t="str">
        <f t="shared" ref="K341:K343" si="78">HYPERLINK("http://www.ncbi.nlm.nih.gov/nuccore/NC_007624","Brucella abortus 2308; accesion number NC_007624")</f>
        <v>Brucella abortus 2308; accesion number NC_007624</v>
      </c>
      <c r="L341" s="3"/>
      <c r="M341" s="3"/>
      <c r="N341" s="3"/>
      <c r="O341" s="3"/>
      <c r="P341" s="3"/>
      <c r="Q341" s="3"/>
      <c r="R341" s="3"/>
      <c r="S341" s="3"/>
      <c r="T341" s="3"/>
      <c r="U341" s="3"/>
      <c r="V341" s="3"/>
      <c r="W341" s="3"/>
      <c r="X341" s="3"/>
      <c r="Y341" s="3"/>
      <c r="Z341" s="3"/>
    </row>
    <row r="342" ht="30.0" customHeight="1">
      <c r="A342" s="5" t="s">
        <v>8001</v>
      </c>
      <c r="B342" s="5" t="s">
        <v>8002</v>
      </c>
      <c r="C342" s="5" t="s">
        <v>8003</v>
      </c>
      <c r="D342" s="5"/>
      <c r="E342" s="16">
        <v>349633.0</v>
      </c>
      <c r="F342" s="16">
        <v>350238.0</v>
      </c>
      <c r="G342" s="5" t="s">
        <v>35</v>
      </c>
      <c r="H342" s="5" t="s">
        <v>8004</v>
      </c>
      <c r="I342" s="5" t="s">
        <v>8005</v>
      </c>
      <c r="J342" s="15" t="str">
        <f t="shared" si="77"/>
        <v>Chain et al. 2005. Infect Immun. 73:8353-61</v>
      </c>
      <c r="K342" s="11" t="str">
        <f t="shared" si="78"/>
        <v>Brucella abortus 2308; accesion number NC_007624</v>
      </c>
      <c r="L342" s="3"/>
      <c r="M342" s="3"/>
      <c r="N342" s="3"/>
      <c r="O342" s="3"/>
      <c r="P342" s="3"/>
      <c r="Q342" s="3"/>
      <c r="R342" s="3"/>
      <c r="S342" s="3"/>
      <c r="T342" s="3"/>
      <c r="U342" s="3"/>
      <c r="V342" s="3"/>
      <c r="W342" s="3"/>
      <c r="X342" s="3"/>
      <c r="Y342" s="3"/>
      <c r="Z342" s="3"/>
    </row>
    <row r="343" ht="30.0" customHeight="1">
      <c r="A343" s="5" t="s">
        <v>8006</v>
      </c>
      <c r="B343" s="5" t="s">
        <v>8006</v>
      </c>
      <c r="C343" s="5" t="s">
        <v>8007</v>
      </c>
      <c r="D343" s="5"/>
      <c r="E343" s="16">
        <v>350303.0</v>
      </c>
      <c r="F343" s="16">
        <v>350509.0</v>
      </c>
      <c r="G343" s="5" t="s">
        <v>35</v>
      </c>
      <c r="H343" s="5" t="s">
        <v>52</v>
      </c>
      <c r="I343" s="5"/>
      <c r="J343" s="15" t="str">
        <f t="shared" si="77"/>
        <v>Chain et al. 2005. Infect Immun. 73:8353-61</v>
      </c>
      <c r="K343" s="11" t="str">
        <f t="shared" si="78"/>
        <v>Brucella abortus 2308; accesion number NC_007624</v>
      </c>
      <c r="L343" s="3"/>
      <c r="M343" s="3"/>
      <c r="N343" s="3"/>
      <c r="O343" s="3"/>
      <c r="P343" s="3"/>
      <c r="Q343" s="3"/>
      <c r="R343" s="3"/>
      <c r="S343" s="3"/>
      <c r="T343" s="3"/>
      <c r="U343" s="3"/>
      <c r="V343" s="3"/>
      <c r="W343" s="3"/>
      <c r="X343" s="3"/>
      <c r="Y343" s="3"/>
      <c r="Z343" s="3"/>
    </row>
    <row r="344" ht="30.0" customHeight="1">
      <c r="A344" s="5" t="s">
        <v>8008</v>
      </c>
      <c r="B344" s="5" t="s">
        <v>8008</v>
      </c>
      <c r="C344" s="5" t="s">
        <v>8009</v>
      </c>
      <c r="D344" s="5"/>
      <c r="E344" s="16">
        <v>350534.0</v>
      </c>
      <c r="F344" s="16">
        <v>351538.0</v>
      </c>
      <c r="G344" s="5"/>
      <c r="H344" s="5" t="s">
        <v>7426</v>
      </c>
      <c r="I344" s="5" t="s">
        <v>7173</v>
      </c>
      <c r="J344" s="11" t="str">
        <f>HYPERLINK("http://www.ncbi.nlm.nih.gov/nuccore/NC_017250","Brucella suis 1330 genome; accesion number NC017250")</f>
        <v>Brucella suis 1330 genome; accesion number NC017250</v>
      </c>
      <c r="K344" s="11" t="str">
        <f>HYPERLINK("http://www.ncbi.nlm.nih.gov/nuccore/NC_006933","Brucella abortus 9-941 accession number NC_006933")</f>
        <v>Brucella abortus 9-941 accession number NC_006933</v>
      </c>
      <c r="L344" s="3"/>
      <c r="M344" s="3"/>
      <c r="N344" s="3"/>
      <c r="O344" s="3"/>
      <c r="P344" s="3"/>
      <c r="Q344" s="3"/>
      <c r="R344" s="3"/>
      <c r="S344" s="3"/>
      <c r="T344" s="3"/>
      <c r="U344" s="3"/>
      <c r="V344" s="3"/>
      <c r="W344" s="3"/>
      <c r="X344" s="3"/>
      <c r="Y344" s="3"/>
      <c r="Z344" s="3"/>
    </row>
    <row r="345" ht="30.0" customHeight="1">
      <c r="A345" s="5" t="s">
        <v>8010</v>
      </c>
      <c r="B345" s="5" t="s">
        <v>8010</v>
      </c>
      <c r="C345" s="5" t="s">
        <v>8011</v>
      </c>
      <c r="D345" s="5"/>
      <c r="E345" s="16">
        <v>351556.0</v>
      </c>
      <c r="F345" s="16">
        <v>351762.0</v>
      </c>
      <c r="G345" s="5"/>
      <c r="H345" s="5" t="s">
        <v>52</v>
      </c>
      <c r="I345" s="5"/>
      <c r="J345" s="15" t="str">
        <f t="shared" ref="J345:J346" si="79">HYPERLINK("http://www.ncbi.nlm.nih.gov/pubmed/?term=16299333","Chain et al. 2005. Infect Immun. 73:8353-61")</f>
        <v>Chain et al. 2005. Infect Immun. 73:8353-61</v>
      </c>
      <c r="K345" s="11" t="str">
        <f t="shared" ref="K345:K346" si="80">HYPERLINK("http://www.ncbi.nlm.nih.gov/nuccore/NC_007624","Brucella abortus 2308; accesion number NC_007624")</f>
        <v>Brucella abortus 2308; accesion number NC_007624</v>
      </c>
      <c r="L345" s="3"/>
      <c r="M345" s="3"/>
      <c r="N345" s="3"/>
      <c r="O345" s="3"/>
      <c r="P345" s="3"/>
      <c r="Q345" s="3"/>
      <c r="R345" s="3"/>
      <c r="S345" s="3"/>
      <c r="T345" s="3"/>
      <c r="U345" s="3"/>
      <c r="V345" s="3"/>
      <c r="W345" s="3"/>
      <c r="X345" s="3"/>
      <c r="Y345" s="3"/>
      <c r="Z345" s="3"/>
    </row>
    <row r="346" ht="30.0" customHeight="1">
      <c r="A346" s="5" t="s">
        <v>8012</v>
      </c>
      <c r="B346" s="5" t="s">
        <v>8012</v>
      </c>
      <c r="C346" s="5" t="s">
        <v>8013</v>
      </c>
      <c r="D346" s="5"/>
      <c r="E346" s="16">
        <v>351762.0</v>
      </c>
      <c r="F346" s="16">
        <v>352115.0</v>
      </c>
      <c r="G346" s="5"/>
      <c r="H346" s="5" t="s">
        <v>1645</v>
      </c>
      <c r="I346" s="5" t="s">
        <v>8014</v>
      </c>
      <c r="J346" s="15" t="str">
        <f t="shared" si="79"/>
        <v>Chain et al. 2005. Infect Immun. 73:8353-61</v>
      </c>
      <c r="K346" s="11" t="str">
        <f t="shared" si="80"/>
        <v>Brucella abortus 2308; accesion number NC_007624</v>
      </c>
      <c r="L346" s="3"/>
      <c r="M346" s="3"/>
      <c r="N346" s="3"/>
      <c r="O346" s="3"/>
      <c r="P346" s="3"/>
      <c r="Q346" s="3"/>
      <c r="R346" s="3"/>
      <c r="S346" s="3"/>
      <c r="T346" s="3"/>
      <c r="U346" s="3"/>
      <c r="V346" s="3"/>
      <c r="W346" s="3"/>
      <c r="X346" s="3"/>
      <c r="Y346" s="3"/>
      <c r="Z346" s="3"/>
    </row>
    <row r="347" ht="30.0" customHeight="1">
      <c r="A347" s="5" t="s">
        <v>8015</v>
      </c>
      <c r="B347" s="5" t="s">
        <v>8016</v>
      </c>
      <c r="C347" s="5" t="s">
        <v>8017</v>
      </c>
      <c r="D347" s="5"/>
      <c r="E347" s="16">
        <v>352144.0</v>
      </c>
      <c r="F347" s="16">
        <v>354192.0</v>
      </c>
      <c r="G347" s="5" t="s">
        <v>35</v>
      </c>
      <c r="H347" s="5" t="s">
        <v>8018</v>
      </c>
      <c r="I347" s="5"/>
      <c r="J347" s="12" t="s">
        <v>7949</v>
      </c>
      <c r="K347" s="3"/>
      <c r="L347" s="3"/>
      <c r="M347" s="3"/>
      <c r="N347" s="3"/>
      <c r="O347" s="3"/>
      <c r="P347" s="3"/>
      <c r="Q347" s="3"/>
      <c r="R347" s="3"/>
      <c r="S347" s="3"/>
      <c r="T347" s="3"/>
      <c r="U347" s="3"/>
      <c r="V347" s="3"/>
      <c r="W347" s="3"/>
      <c r="X347" s="3"/>
      <c r="Y347" s="3"/>
      <c r="Z347" s="3"/>
    </row>
    <row r="348" ht="30.0" customHeight="1">
      <c r="A348" s="5" t="s">
        <v>8019</v>
      </c>
      <c r="B348" s="5" t="s">
        <v>8019</v>
      </c>
      <c r="C348" s="5" t="s">
        <v>8020</v>
      </c>
      <c r="D348" s="5"/>
      <c r="E348" s="16">
        <v>354287.0</v>
      </c>
      <c r="F348" s="16">
        <v>354451.0</v>
      </c>
      <c r="G348" s="5"/>
      <c r="H348" s="5" t="s">
        <v>52</v>
      </c>
      <c r="I348" s="5"/>
      <c r="J348" s="15" t="str">
        <f>HYPERLINK("http://www.ncbi.nlm.nih.gov/pubmed/?term=16299333","Chain et al. 2005. Infect Immun. 73:8353-61")</f>
        <v>Chain et al. 2005. Infect Immun. 73:8353-61</v>
      </c>
      <c r="K348" s="11" t="str">
        <f>HYPERLINK("http://www.ncbi.nlm.nih.gov/nuccore/NC_007624","Brucella abortus 2308; accesion number NC_007624")</f>
        <v>Brucella abortus 2308; accesion number NC_007624</v>
      </c>
      <c r="L348" s="3"/>
      <c r="M348" s="3"/>
      <c r="N348" s="3"/>
      <c r="O348" s="3"/>
      <c r="P348" s="3"/>
      <c r="Q348" s="3"/>
      <c r="R348" s="3"/>
      <c r="S348" s="3"/>
      <c r="T348" s="3"/>
      <c r="U348" s="3"/>
      <c r="V348" s="3"/>
      <c r="W348" s="3"/>
      <c r="X348" s="3"/>
      <c r="Y348" s="3"/>
      <c r="Z348" s="3"/>
    </row>
    <row r="349" ht="30.0" customHeight="1">
      <c r="A349" s="5" t="s">
        <v>8021</v>
      </c>
      <c r="B349" s="5" t="s">
        <v>8022</v>
      </c>
      <c r="C349" s="5" t="s">
        <v>8023</v>
      </c>
      <c r="D349" s="5"/>
      <c r="E349" s="16">
        <v>354518.0</v>
      </c>
      <c r="F349" s="16">
        <v>355915.0</v>
      </c>
      <c r="G349" s="5"/>
      <c r="H349" s="5" t="s">
        <v>8024</v>
      </c>
      <c r="I349" s="5"/>
      <c r="J349" s="3" t="s">
        <v>8025</v>
      </c>
      <c r="K349" s="3"/>
      <c r="L349" s="3"/>
      <c r="M349" s="3"/>
      <c r="N349" s="3"/>
      <c r="O349" s="3"/>
      <c r="P349" s="3"/>
      <c r="Q349" s="3"/>
      <c r="R349" s="3"/>
      <c r="S349" s="3"/>
      <c r="T349" s="3"/>
      <c r="U349" s="3"/>
      <c r="V349" s="3"/>
      <c r="W349" s="3"/>
      <c r="X349" s="3"/>
      <c r="Y349" s="3"/>
      <c r="Z349" s="3"/>
    </row>
    <row r="350" ht="30.0" customHeight="1">
      <c r="A350" s="5" t="s">
        <v>8026</v>
      </c>
      <c r="B350" s="5" t="s">
        <v>8027</v>
      </c>
      <c r="C350" s="5" t="s">
        <v>8028</v>
      </c>
      <c r="D350" s="5"/>
      <c r="E350" s="16">
        <v>356158.0</v>
      </c>
      <c r="F350" s="16">
        <v>357984.0</v>
      </c>
      <c r="G350" s="5"/>
      <c r="H350" s="5" t="s">
        <v>8029</v>
      </c>
      <c r="I350" s="5"/>
      <c r="J350" s="12" t="s">
        <v>7949</v>
      </c>
      <c r="K350" s="3"/>
      <c r="L350" s="3"/>
      <c r="M350" s="3"/>
      <c r="N350" s="3"/>
      <c r="O350" s="3"/>
      <c r="P350" s="3"/>
      <c r="Q350" s="3"/>
      <c r="R350" s="3"/>
      <c r="S350" s="3"/>
      <c r="T350" s="3"/>
      <c r="U350" s="3"/>
      <c r="V350" s="3"/>
      <c r="W350" s="3"/>
      <c r="X350" s="3"/>
      <c r="Y350" s="3"/>
      <c r="Z350" s="3"/>
    </row>
    <row r="351" ht="30.0" customHeight="1">
      <c r="A351" s="5" t="s">
        <v>8030</v>
      </c>
      <c r="B351" s="5" t="s">
        <v>8030</v>
      </c>
      <c r="C351" s="5" t="s">
        <v>8031</v>
      </c>
      <c r="D351" s="5"/>
      <c r="E351" s="16">
        <v>358034.0</v>
      </c>
      <c r="F351" s="16">
        <v>358723.0</v>
      </c>
      <c r="G351" s="5"/>
      <c r="H351" s="5" t="s">
        <v>52</v>
      </c>
      <c r="I351" s="5"/>
      <c r="J351" s="15" t="str">
        <f t="shared" ref="J351:J353" si="81">HYPERLINK("http://www.ncbi.nlm.nih.gov/pubmed/?term=16299333","Chain et al. 2005. Infect Immun. 73:8353-61")</f>
        <v>Chain et al. 2005. Infect Immun. 73:8353-61</v>
      </c>
      <c r="K351" s="11" t="str">
        <f t="shared" ref="K351:K353" si="82">HYPERLINK("http://www.ncbi.nlm.nih.gov/nuccore/NC_007624","Brucella abortus 2308; accesion number NC_007624")</f>
        <v>Brucella abortus 2308; accesion number NC_007624</v>
      </c>
      <c r="L351" s="3"/>
      <c r="M351" s="3"/>
      <c r="N351" s="3"/>
      <c r="O351" s="3"/>
      <c r="P351" s="3"/>
      <c r="Q351" s="3"/>
      <c r="R351" s="3"/>
      <c r="S351" s="3"/>
      <c r="T351" s="3"/>
      <c r="U351" s="3"/>
      <c r="V351" s="3"/>
      <c r="W351" s="3"/>
      <c r="X351" s="3"/>
      <c r="Y351" s="3"/>
      <c r="Z351" s="3"/>
    </row>
    <row r="352" ht="30.0" customHeight="1">
      <c r="A352" s="5" t="s">
        <v>8032</v>
      </c>
      <c r="B352" s="5" t="s">
        <v>8032</v>
      </c>
      <c r="C352" s="5" t="s">
        <v>8033</v>
      </c>
      <c r="D352" s="5"/>
      <c r="E352" s="16">
        <v>358921.0</v>
      </c>
      <c r="F352" s="16">
        <v>359160.0</v>
      </c>
      <c r="G352" s="5"/>
      <c r="H352" s="5" t="s">
        <v>52</v>
      </c>
      <c r="I352" s="5"/>
      <c r="J352" s="15" t="str">
        <f t="shared" si="81"/>
        <v>Chain et al. 2005. Infect Immun. 73:8353-61</v>
      </c>
      <c r="K352" s="11" t="str">
        <f t="shared" si="82"/>
        <v>Brucella abortus 2308; accesion number NC_007624</v>
      </c>
      <c r="L352" s="3"/>
      <c r="M352" s="3"/>
      <c r="N352" s="3"/>
      <c r="O352" s="3"/>
      <c r="P352" s="3"/>
      <c r="Q352" s="3"/>
      <c r="R352" s="3"/>
      <c r="S352" s="3"/>
      <c r="T352" s="3"/>
      <c r="U352" s="3"/>
      <c r="V352" s="3"/>
      <c r="W352" s="3"/>
      <c r="X352" s="3"/>
      <c r="Y352" s="3"/>
      <c r="Z352" s="3"/>
    </row>
    <row r="353" ht="30.0" customHeight="1">
      <c r="A353" s="5" t="s">
        <v>8034</v>
      </c>
      <c r="B353" s="5" t="s">
        <v>8035</v>
      </c>
      <c r="C353" s="5" t="s">
        <v>8036</v>
      </c>
      <c r="D353" s="5"/>
      <c r="E353" s="16">
        <v>359157.0</v>
      </c>
      <c r="F353" s="16">
        <v>360179.0</v>
      </c>
      <c r="G353" s="5"/>
      <c r="H353" s="5" t="s">
        <v>8037</v>
      </c>
      <c r="I353" s="5" t="s">
        <v>8038</v>
      </c>
      <c r="J353" s="15" t="str">
        <f t="shared" si="81"/>
        <v>Chain et al. 2005. Infect Immun. 73:8353-61</v>
      </c>
      <c r="K353" s="11" t="str">
        <f t="shared" si="82"/>
        <v>Brucella abortus 2308; accesion number NC_007624</v>
      </c>
      <c r="L353" s="8" t="str">
        <f>HYPERLINK("http://www.ncbi.nlm.nih.gov/pubmed/?term=24936050","Zúñiga-Ripa et al. 2014. J. Bacteriol. 96(16):3045-57")</f>
        <v>Zúñiga-Ripa et al. 2014. J. Bacteriol. 96(16):3045-57</v>
      </c>
      <c r="M353" s="3"/>
      <c r="N353" s="3"/>
      <c r="O353" s="3"/>
      <c r="P353" s="3"/>
      <c r="Q353" s="3"/>
      <c r="R353" s="3"/>
      <c r="S353" s="3"/>
      <c r="T353" s="3"/>
      <c r="U353" s="3"/>
      <c r="V353" s="3"/>
      <c r="W353" s="3"/>
      <c r="X353" s="3"/>
      <c r="Y353" s="3"/>
      <c r="Z353" s="3"/>
    </row>
    <row r="354" ht="30.0" customHeight="1">
      <c r="A354" s="5" t="s">
        <v>8039</v>
      </c>
      <c r="B354" s="5" t="s">
        <v>8040</v>
      </c>
      <c r="C354" s="5" t="s">
        <v>8041</v>
      </c>
      <c r="D354" s="5"/>
      <c r="E354" s="16">
        <v>360210.0</v>
      </c>
      <c r="F354" s="16">
        <v>361274.0</v>
      </c>
      <c r="G354" s="5"/>
      <c r="H354" s="5" t="s">
        <v>8042</v>
      </c>
      <c r="I354" s="5" t="s">
        <v>8043</v>
      </c>
      <c r="J354" s="12" t="s">
        <v>7949</v>
      </c>
      <c r="K354" s="3"/>
      <c r="L354" s="3"/>
      <c r="M354" s="3"/>
      <c r="N354" s="3"/>
      <c r="O354" s="3"/>
      <c r="P354" s="3"/>
      <c r="Q354" s="3"/>
      <c r="R354" s="3"/>
      <c r="S354" s="3"/>
      <c r="T354" s="3"/>
      <c r="U354" s="3"/>
      <c r="V354" s="3"/>
      <c r="W354" s="3"/>
      <c r="X354" s="3"/>
      <c r="Y354" s="3"/>
      <c r="Z354" s="3"/>
    </row>
    <row r="355" ht="30.0" customHeight="1">
      <c r="A355" s="5" t="s">
        <v>8044</v>
      </c>
      <c r="B355" s="5" t="s">
        <v>8045</v>
      </c>
      <c r="C355" s="5" t="s">
        <v>8046</v>
      </c>
      <c r="D355" s="5"/>
      <c r="E355" s="16">
        <v>361341.0</v>
      </c>
      <c r="F355" s="16">
        <v>361796.0</v>
      </c>
      <c r="G355" s="5" t="s">
        <v>35</v>
      </c>
      <c r="H355" s="5" t="s">
        <v>8047</v>
      </c>
      <c r="I355" s="5" t="s">
        <v>8048</v>
      </c>
      <c r="J355" s="11" t="str">
        <f t="shared" ref="J355:J357" si="83">HYPERLINK("http://www.ncbi.nlm.nih.gov/pubmed/25453104","Barbier et al. 2014. Proc Natl Acad Sci U S A. 16;111(50):17815-20")</f>
        <v>Barbier et al. 2014. Proc Natl Acad Sci U S A. 16;111(50):17815-20</v>
      </c>
      <c r="K355" s="3"/>
      <c r="L355" s="3"/>
      <c r="M355" s="3"/>
      <c r="N355" s="3"/>
      <c r="O355" s="3"/>
      <c r="P355" s="3"/>
      <c r="Q355" s="3"/>
      <c r="R355" s="3"/>
      <c r="S355" s="3"/>
      <c r="T355" s="3"/>
      <c r="U355" s="3"/>
      <c r="V355" s="3"/>
      <c r="W355" s="3"/>
      <c r="X355" s="3"/>
      <c r="Y355" s="3"/>
      <c r="Z355" s="3"/>
    </row>
    <row r="356" ht="30.0" customHeight="1">
      <c r="A356" s="5" t="s">
        <v>8049</v>
      </c>
      <c r="B356" s="5" t="s">
        <v>8050</v>
      </c>
      <c r="C356" s="5" t="s">
        <v>8051</v>
      </c>
      <c r="D356" s="5"/>
      <c r="E356" s="16">
        <v>361808.0</v>
      </c>
      <c r="F356" s="16">
        <v>362578.0</v>
      </c>
      <c r="G356" s="5" t="s">
        <v>35</v>
      </c>
      <c r="H356" s="5" t="s">
        <v>8052</v>
      </c>
      <c r="I356" s="5" t="s">
        <v>3542</v>
      </c>
      <c r="J356" s="11" t="str">
        <f t="shared" si="83"/>
        <v>Barbier et al. 2014. Proc Natl Acad Sci U S A. 16;111(50):17815-20</v>
      </c>
      <c r="K356" s="3"/>
      <c r="L356" s="3"/>
      <c r="M356" s="3"/>
      <c r="N356" s="3"/>
      <c r="O356" s="3"/>
      <c r="P356" s="3"/>
      <c r="Q356" s="3"/>
      <c r="R356" s="3"/>
      <c r="S356" s="3"/>
      <c r="T356" s="3"/>
      <c r="U356" s="3"/>
      <c r="V356" s="3"/>
      <c r="W356" s="3"/>
      <c r="X356" s="3"/>
      <c r="Y356" s="3"/>
      <c r="Z356" s="3"/>
    </row>
    <row r="357" ht="30.0" customHeight="1">
      <c r="A357" s="5" t="s">
        <v>8053</v>
      </c>
      <c r="B357" s="5" t="s">
        <v>8053</v>
      </c>
      <c r="C357" s="5" t="s">
        <v>8054</v>
      </c>
      <c r="D357" s="5"/>
      <c r="E357" s="16">
        <v>362591.0</v>
      </c>
      <c r="F357" s="16">
        <v>363355.0</v>
      </c>
      <c r="G357" s="5" t="s">
        <v>35</v>
      </c>
      <c r="H357" s="5" t="s">
        <v>5305</v>
      </c>
      <c r="I357" s="5"/>
      <c r="J357" s="11" t="str">
        <f t="shared" si="83"/>
        <v>Barbier et al. 2014. Proc Natl Acad Sci U S A. 16;111(50):17815-20</v>
      </c>
      <c r="K357" s="3"/>
      <c r="L357" s="3"/>
      <c r="M357" s="3"/>
      <c r="N357" s="3"/>
      <c r="O357" s="3"/>
      <c r="P357" s="3"/>
      <c r="Q357" s="3"/>
      <c r="R357" s="3"/>
      <c r="S357" s="3"/>
      <c r="T357" s="3"/>
      <c r="U357" s="3"/>
      <c r="V357" s="3"/>
      <c r="W357" s="3"/>
      <c r="X357" s="3"/>
      <c r="Y357" s="3"/>
      <c r="Z357" s="3"/>
    </row>
    <row r="358" ht="30.0" customHeight="1">
      <c r="A358" s="5" t="s">
        <v>8055</v>
      </c>
      <c r="B358" s="5" t="s">
        <v>8056</v>
      </c>
      <c r="C358" s="5" t="s">
        <v>8057</v>
      </c>
      <c r="D358" s="5"/>
      <c r="E358" s="16">
        <v>363443.0</v>
      </c>
      <c r="F358" s="16">
        <v>364393.0</v>
      </c>
      <c r="G358" s="5" t="s">
        <v>35</v>
      </c>
      <c r="H358" s="5" t="s">
        <v>8058</v>
      </c>
      <c r="I358" s="5"/>
      <c r="J358" s="15" t="str">
        <f>HYPERLINK("http://www.ncbi.nlm.nih.gov/pubmed/?term=16299333","Chain et al. 2005. Infect Immun. 73:8353-61")</f>
        <v>Chain et al. 2005. Infect Immun. 73:8353-61</v>
      </c>
      <c r="K358" s="11" t="str">
        <f>HYPERLINK("http://www.ncbi.nlm.nih.gov/nuccore/NC_007624","Brucella abortus 2308; accesion number NC_007624")</f>
        <v>Brucella abortus 2308; accesion number NC_007624</v>
      </c>
      <c r="L358" s="15" t="str">
        <f>HYPERLINK("http://www.ncbi.nlm.nih.gov/pubmed/?term=16299333","Sangari et al. 2000. Microbiology 146(Pt 2):487–495. ")</f>
        <v>Sangari et al. 2000. Microbiology 146(Pt 2):487–495. </v>
      </c>
      <c r="M358" s="3"/>
      <c r="N358" s="3"/>
      <c r="O358" s="3"/>
      <c r="P358" s="3"/>
      <c r="Q358" s="3"/>
      <c r="R358" s="3"/>
      <c r="S358" s="3"/>
      <c r="T358" s="3"/>
      <c r="U358" s="3"/>
      <c r="V358" s="3"/>
      <c r="W358" s="3"/>
      <c r="X358" s="3"/>
      <c r="Y358" s="3"/>
      <c r="Z358" s="3"/>
    </row>
    <row r="359" ht="30.0" customHeight="1">
      <c r="A359" s="5" t="s">
        <v>8059</v>
      </c>
      <c r="B359" s="5" t="s">
        <v>8060</v>
      </c>
      <c r="C359" s="5" t="s">
        <v>8061</v>
      </c>
      <c r="D359" s="5"/>
      <c r="E359" s="16">
        <v>364421.0</v>
      </c>
      <c r="F359" s="16">
        <v>365353.0</v>
      </c>
      <c r="G359" s="5" t="s">
        <v>35</v>
      </c>
      <c r="H359" s="5" t="s">
        <v>8062</v>
      </c>
      <c r="I359" s="5"/>
      <c r="J359" s="11" t="str">
        <f t="shared" ref="J359:J361" si="84">HYPERLINK("http://www.ncbi.nlm.nih.gov/pubmed/25453104","Barbier et al. 2014. Proc Natl Acad Sci U S A. 16;111(50):17815-20")</f>
        <v>Barbier et al. 2014. Proc Natl Acad Sci U S A. 16;111(50):17815-20</v>
      </c>
      <c r="K359" s="3"/>
      <c r="L359" s="3"/>
      <c r="M359" s="3"/>
      <c r="N359" s="3"/>
      <c r="O359" s="3"/>
      <c r="P359" s="3"/>
      <c r="Q359" s="3"/>
      <c r="R359" s="3"/>
      <c r="S359" s="3"/>
      <c r="T359" s="3"/>
      <c r="U359" s="3"/>
      <c r="V359" s="3"/>
      <c r="W359" s="3"/>
      <c r="X359" s="3"/>
      <c r="Y359" s="3"/>
      <c r="Z359" s="3"/>
    </row>
    <row r="360" ht="30.0" customHeight="1">
      <c r="A360" s="5" t="s">
        <v>8063</v>
      </c>
      <c r="B360" s="5" t="s">
        <v>8064</v>
      </c>
      <c r="C360" s="5" t="s">
        <v>8065</v>
      </c>
      <c r="D360" s="5"/>
      <c r="E360" s="16">
        <v>365361.0</v>
      </c>
      <c r="F360" s="16">
        <v>366869.0</v>
      </c>
      <c r="G360" s="5" t="s">
        <v>35</v>
      </c>
      <c r="H360" s="5" t="s">
        <v>8066</v>
      </c>
      <c r="I360" s="5" t="s">
        <v>654</v>
      </c>
      <c r="J360" s="11" t="str">
        <f t="shared" si="84"/>
        <v>Barbier et al. 2014. Proc Natl Acad Sci U S A. 16;111(50):17815-20</v>
      </c>
      <c r="K360" s="3"/>
      <c r="L360" s="3"/>
      <c r="M360" s="3"/>
      <c r="N360" s="3"/>
      <c r="O360" s="3"/>
      <c r="P360" s="3"/>
      <c r="Q360" s="3"/>
      <c r="R360" s="3"/>
      <c r="S360" s="3"/>
      <c r="T360" s="3"/>
      <c r="U360" s="3"/>
      <c r="V360" s="3"/>
      <c r="W360" s="3"/>
      <c r="X360" s="3"/>
      <c r="Y360" s="3"/>
      <c r="Z360" s="3"/>
    </row>
    <row r="361" ht="30.0" customHeight="1">
      <c r="A361" s="5" t="s">
        <v>8067</v>
      </c>
      <c r="B361" s="5" t="s">
        <v>8068</v>
      </c>
      <c r="C361" s="5" t="s">
        <v>8069</v>
      </c>
      <c r="D361" s="5"/>
      <c r="E361" s="16">
        <v>366882.0</v>
      </c>
      <c r="F361" s="16">
        <v>368435.0</v>
      </c>
      <c r="G361" s="5" t="s">
        <v>35</v>
      </c>
      <c r="H361" s="5" t="s">
        <v>8070</v>
      </c>
      <c r="I361" s="5"/>
      <c r="J361" s="11" t="str">
        <f t="shared" si="84"/>
        <v>Barbier et al. 2014. Proc Natl Acad Sci U S A. 16;111(50):17815-20</v>
      </c>
      <c r="K361" s="11" t="str">
        <f>HYPERLINK("http://www.ncbi.nlm.nih.gov/pubmed/25453104","Lillo et al. 2003. Bioorg Med Chem Lett 13(4):737–739.")</f>
        <v>Lillo et al. 2003. Bioorg Med Chem Lett 13(4):737–739.</v>
      </c>
      <c r="L361" s="3"/>
      <c r="M361" s="3"/>
      <c r="N361" s="3"/>
      <c r="O361" s="3"/>
      <c r="P361" s="3"/>
      <c r="Q361" s="3"/>
      <c r="R361" s="3"/>
      <c r="S361" s="3"/>
      <c r="T361" s="3"/>
      <c r="U361" s="3"/>
      <c r="V361" s="3"/>
      <c r="W361" s="3"/>
      <c r="X361" s="3"/>
      <c r="Y361" s="3"/>
      <c r="Z361" s="3"/>
    </row>
    <row r="362" ht="30.0" customHeight="1">
      <c r="A362" s="5" t="s">
        <v>8071</v>
      </c>
      <c r="B362" s="5" t="s">
        <v>8071</v>
      </c>
      <c r="C362" s="5" t="s">
        <v>8072</v>
      </c>
      <c r="D362" s="5"/>
      <c r="E362" s="16">
        <v>368428.0</v>
      </c>
      <c r="F362" s="16">
        <v>368580.0</v>
      </c>
      <c r="G362" s="5" t="s">
        <v>35</v>
      </c>
      <c r="H362" s="5" t="s">
        <v>52</v>
      </c>
      <c r="I362" s="5"/>
      <c r="J362" s="15" t="str">
        <f t="shared" ref="J362:J364" si="85">HYPERLINK("http://www.ncbi.nlm.nih.gov/pubmed/?term=16299333","Chain et al. 2005. Infect Immun. 73:8353-61")</f>
        <v>Chain et al. 2005. Infect Immun. 73:8353-61</v>
      </c>
      <c r="K362" s="11" t="str">
        <f t="shared" ref="K362:K364" si="86">HYPERLINK("http://www.ncbi.nlm.nih.gov/nuccore/NC_007624","Brucella abortus 2308; accesion number NC_007624")</f>
        <v>Brucella abortus 2308; accesion number NC_007624</v>
      </c>
      <c r="L362" s="3"/>
      <c r="M362" s="3"/>
      <c r="N362" s="3"/>
      <c r="O362" s="3"/>
      <c r="P362" s="3"/>
      <c r="Q362" s="3"/>
      <c r="R362" s="3"/>
      <c r="S362" s="3"/>
      <c r="T362" s="3"/>
      <c r="U362" s="3"/>
      <c r="V362" s="3"/>
      <c r="W362" s="3"/>
      <c r="X362" s="3"/>
      <c r="Y362" s="3"/>
      <c r="Z362" s="3"/>
    </row>
    <row r="363" ht="30.0" customHeight="1">
      <c r="A363" s="5" t="s">
        <v>8073</v>
      </c>
      <c r="B363" s="5" t="s">
        <v>8073</v>
      </c>
      <c r="C363" s="5" t="s">
        <v>8074</v>
      </c>
      <c r="D363" s="5"/>
      <c r="E363" s="16">
        <v>369178.0</v>
      </c>
      <c r="F363" s="16">
        <v>369834.0</v>
      </c>
      <c r="G363" s="5"/>
      <c r="H363" s="5" t="s">
        <v>8075</v>
      </c>
      <c r="I363" s="5"/>
      <c r="J363" s="15" t="str">
        <f t="shared" si="85"/>
        <v>Chain et al. 2005. Infect Immun. 73:8353-61</v>
      </c>
      <c r="K363" s="11" t="str">
        <f t="shared" si="86"/>
        <v>Brucella abortus 2308; accesion number NC_007624</v>
      </c>
      <c r="L363" s="3"/>
      <c r="M363" s="3"/>
      <c r="N363" s="3"/>
      <c r="O363" s="3"/>
      <c r="P363" s="3"/>
      <c r="Q363" s="3"/>
      <c r="R363" s="3"/>
      <c r="S363" s="3"/>
      <c r="T363" s="3"/>
      <c r="U363" s="3"/>
      <c r="V363" s="3"/>
      <c r="W363" s="3"/>
      <c r="X363" s="3"/>
      <c r="Y363" s="3"/>
      <c r="Z363" s="3"/>
    </row>
    <row r="364" ht="30.0" customHeight="1">
      <c r="A364" s="5" t="s">
        <v>8076</v>
      </c>
      <c r="B364" s="5" t="s">
        <v>8077</v>
      </c>
      <c r="C364" s="5" t="s">
        <v>8078</v>
      </c>
      <c r="D364" s="5"/>
      <c r="E364" s="16">
        <v>369831.0</v>
      </c>
      <c r="F364" s="16">
        <v>371375.0</v>
      </c>
      <c r="G364" s="5"/>
      <c r="H364" s="5" t="s">
        <v>8079</v>
      </c>
      <c r="I364" s="5"/>
      <c r="J364" s="15" t="str">
        <f t="shared" si="85"/>
        <v>Chain et al. 2005. Infect Immun. 73:8353-61</v>
      </c>
      <c r="K364" s="11" t="str">
        <f t="shared" si="86"/>
        <v>Brucella abortus 2308; accesion number NC_007624</v>
      </c>
      <c r="L364" s="15" t="str">
        <f t="shared" ref="L364:L366" si="87">HYPERLINK("http://www.ncbi.nlm.nih.gov/pubmed/?term=16299333"," Crasta OR; et al. 2008.PLoS ONE 3(5):e2193")</f>
        <v> Crasta OR; et al. 2008.PLoS ONE 3(5):e2193</v>
      </c>
      <c r="M364" s="3"/>
      <c r="N364" s="3"/>
      <c r="O364" s="3"/>
      <c r="P364" s="3"/>
      <c r="Q364" s="3"/>
      <c r="R364" s="3"/>
      <c r="S364" s="3"/>
      <c r="T364" s="3"/>
      <c r="U364" s="3"/>
      <c r="V364" s="3"/>
      <c r="W364" s="3"/>
      <c r="X364" s="3"/>
      <c r="Y364" s="3"/>
      <c r="Z364" s="3"/>
    </row>
    <row r="365" ht="30.0" customHeight="1">
      <c r="A365" s="5" t="s">
        <v>8080</v>
      </c>
      <c r="B365" s="5" t="s">
        <v>8081</v>
      </c>
      <c r="C365" s="5" t="s">
        <v>8082</v>
      </c>
      <c r="D365" s="5"/>
      <c r="E365" s="16">
        <v>371399.0</v>
      </c>
      <c r="F365" s="16">
        <v>372439.0</v>
      </c>
      <c r="G365" s="5"/>
      <c r="H365" s="5" t="s">
        <v>8083</v>
      </c>
      <c r="I365" s="5" t="s">
        <v>5469</v>
      </c>
      <c r="J365" s="11" t="str">
        <f>HYPERLINK("http://www.ncbi.nlm.nih.gov/nuccore/NC_017250","Brucella suis 1330 genome; accesion number NC017250")</f>
        <v>Brucella suis 1330 genome; accesion number NC017250</v>
      </c>
      <c r="K365" s="11" t="str">
        <f>HYPERLINK("http://www.ncbi.nlm.nih.gov/nuccore/NC_006933","Brucella abortus 9-941 accession number NC_006933")</f>
        <v>Brucella abortus 9-941 accession number NC_006933</v>
      </c>
      <c r="L365" s="15" t="str">
        <f t="shared" si="87"/>
        <v> Crasta OR; et al. 2008.PLoS ONE 3(5):e2193</v>
      </c>
      <c r="M365" s="3"/>
      <c r="N365" s="3"/>
      <c r="O365" s="3"/>
      <c r="P365" s="3"/>
      <c r="Q365" s="3"/>
      <c r="R365" s="3"/>
      <c r="S365" s="3"/>
      <c r="T365" s="3"/>
      <c r="U365" s="3"/>
      <c r="V365" s="3"/>
      <c r="W365" s="3"/>
      <c r="X365" s="3"/>
      <c r="Y365" s="3"/>
      <c r="Z365" s="3"/>
    </row>
    <row r="366" ht="30.0" customHeight="1">
      <c r="A366" s="5" t="s">
        <v>8084</v>
      </c>
      <c r="B366" s="5" t="s">
        <v>8085</v>
      </c>
      <c r="C366" s="5" t="s">
        <v>8086</v>
      </c>
      <c r="D366" s="5"/>
      <c r="E366" s="16">
        <v>372606.0</v>
      </c>
      <c r="F366" s="16">
        <v>373553.0</v>
      </c>
      <c r="G366" s="5"/>
      <c r="H366" s="5" t="s">
        <v>8087</v>
      </c>
      <c r="I366" s="5"/>
      <c r="J366" s="15" t="str">
        <f>HYPERLINK("http://www.ncbi.nlm.nih.gov/pubmed/?term=16299333","Chain et al. 2005. Infect Immun. 73:8353-61")</f>
        <v>Chain et al. 2005. Infect Immun. 73:8353-61</v>
      </c>
      <c r="K366" s="11" t="str">
        <f>HYPERLINK("http://www.ncbi.nlm.nih.gov/nuccore/NC_007624","Brucella abortus 2308; accesion number NC_007624")</f>
        <v>Brucella abortus 2308; accesion number NC_007624</v>
      </c>
      <c r="L366" s="15" t="str">
        <f t="shared" si="87"/>
        <v> Crasta OR; et al. 2008.PLoS ONE 3(5):e2193</v>
      </c>
      <c r="M366" s="3"/>
      <c r="N366" s="3"/>
      <c r="O366" s="3"/>
      <c r="P366" s="3"/>
      <c r="Q366" s="3"/>
      <c r="R366" s="3"/>
      <c r="S366" s="3"/>
      <c r="T366" s="3"/>
      <c r="U366" s="3"/>
      <c r="V366" s="3"/>
      <c r="W366" s="3"/>
      <c r="X366" s="3"/>
      <c r="Y366" s="3"/>
      <c r="Z366" s="3"/>
    </row>
    <row r="367" ht="30.0" customHeight="1">
      <c r="A367" s="5" t="s">
        <v>8088</v>
      </c>
      <c r="B367" s="5" t="s">
        <v>8088</v>
      </c>
      <c r="C367" s="5" t="s">
        <v>8089</v>
      </c>
      <c r="D367" s="5"/>
      <c r="E367" s="16">
        <v>373761.0</v>
      </c>
      <c r="F367" s="16">
        <v>374582.0</v>
      </c>
      <c r="G367" s="5"/>
      <c r="H367" s="5" t="s">
        <v>5305</v>
      </c>
      <c r="I367" s="5"/>
      <c r="J367" s="12" t="s">
        <v>208</v>
      </c>
      <c r="K367" s="3"/>
      <c r="L367" s="3"/>
      <c r="M367" s="3"/>
      <c r="N367" s="3"/>
      <c r="O367" s="3"/>
      <c r="P367" s="3"/>
      <c r="Q367" s="3"/>
      <c r="R367" s="3"/>
      <c r="S367" s="3"/>
      <c r="T367" s="3"/>
      <c r="U367" s="3"/>
      <c r="V367" s="3"/>
      <c r="W367" s="3"/>
      <c r="X367" s="3"/>
      <c r="Y367" s="3"/>
      <c r="Z367" s="3"/>
    </row>
    <row r="368" ht="30.0" customHeight="1">
      <c r="A368" s="5" t="s">
        <v>8090</v>
      </c>
      <c r="B368" s="5" t="s">
        <v>8090</v>
      </c>
      <c r="C368" s="5" t="s">
        <v>8091</v>
      </c>
      <c r="D368" s="5"/>
      <c r="E368" s="16">
        <v>374874.0</v>
      </c>
      <c r="F368" s="16">
        <v>374969.0</v>
      </c>
      <c r="G368" s="5" t="s">
        <v>35</v>
      </c>
      <c r="H368" s="5" t="s">
        <v>52</v>
      </c>
      <c r="I368" s="5"/>
      <c r="J368" s="15" t="str">
        <f>HYPERLINK("http://www.ncbi.nlm.nih.gov/pubmed/?term=16299333","Chain et al. 2005. Infect Immun. 73:8353-61")</f>
        <v>Chain et al. 2005. Infect Immun. 73:8353-61</v>
      </c>
      <c r="K368" s="11" t="str">
        <f>HYPERLINK("http://www.ncbi.nlm.nih.gov/nuccore/NC_007624","Brucella abortus 2308; accesion number NC_007624")</f>
        <v>Brucella abortus 2308; accesion number NC_007624</v>
      </c>
      <c r="L368" s="3"/>
      <c r="M368" s="3"/>
      <c r="N368" s="3"/>
      <c r="O368" s="3"/>
      <c r="P368" s="3"/>
      <c r="Q368" s="3"/>
      <c r="R368" s="3"/>
      <c r="S368" s="3"/>
      <c r="T368" s="3"/>
      <c r="U368" s="3"/>
      <c r="V368" s="3"/>
      <c r="W368" s="3"/>
      <c r="X368" s="3"/>
      <c r="Y368" s="3"/>
      <c r="Z368" s="3"/>
    </row>
    <row r="369" ht="30.0" customHeight="1">
      <c r="A369" s="5" t="s">
        <v>8092</v>
      </c>
      <c r="B369" s="5" t="s">
        <v>8092</v>
      </c>
      <c r="C369" s="5" t="s">
        <v>8093</v>
      </c>
      <c r="D369" s="5" t="s">
        <v>59</v>
      </c>
      <c r="E369" s="16">
        <v>375205.0</v>
      </c>
      <c r="F369" s="16">
        <v>376646.0</v>
      </c>
      <c r="G369" s="5"/>
      <c r="H369" s="5"/>
      <c r="I369" s="5" t="s">
        <v>8094</v>
      </c>
      <c r="J369" s="11" t="str">
        <f>HYPERLINK("http://www.ncbi.nlm.nih.gov/nuccore/NC_017250","Brucella suis 1330 genome; accesion number NC017250")</f>
        <v>Brucella suis 1330 genome; accesion number NC017250</v>
      </c>
      <c r="K369" s="11" t="str">
        <f>HYPERLINK("http://www.ncbi.nlm.nih.gov/pubmed/12271122","Paulsen et al. 2002. Proc Natl Acad Sci U S A. 99(20):13148-53")</f>
        <v>Paulsen et al. 2002. Proc Natl Acad Sci U S A. 99(20):13148-53</v>
      </c>
      <c r="L369" s="3"/>
      <c r="M369" s="3"/>
      <c r="N369" s="3"/>
      <c r="O369" s="3"/>
      <c r="P369" s="3"/>
      <c r="Q369" s="3"/>
      <c r="R369" s="3"/>
      <c r="S369" s="3"/>
      <c r="T369" s="3"/>
      <c r="U369" s="3"/>
      <c r="V369" s="3"/>
      <c r="W369" s="3"/>
      <c r="X369" s="3"/>
      <c r="Y369" s="3"/>
      <c r="Z369" s="3"/>
    </row>
    <row r="370" ht="30.0" customHeight="1">
      <c r="A370" s="5" t="s">
        <v>8095</v>
      </c>
      <c r="B370" s="5" t="s">
        <v>8095</v>
      </c>
      <c r="C370" s="5" t="s">
        <v>8096</v>
      </c>
      <c r="D370" s="5"/>
      <c r="E370" s="16">
        <v>376646.0</v>
      </c>
      <c r="F370" s="16">
        <v>377980.0</v>
      </c>
      <c r="G370" s="5"/>
      <c r="H370" s="5" t="s">
        <v>1349</v>
      </c>
      <c r="I370" s="5"/>
      <c r="J370" s="15" t="str">
        <f t="shared" ref="J370:J373" si="88">HYPERLINK("http://www.ncbi.nlm.nih.gov/pubmed/?term=16299333","Chain et al. 2005. Infect Immun. 73:8353-61")</f>
        <v>Chain et al. 2005. Infect Immun. 73:8353-61</v>
      </c>
      <c r="K370" s="11" t="str">
        <f t="shared" ref="K370:K373" si="89">HYPERLINK("http://www.ncbi.nlm.nih.gov/nuccore/NC_007624","Brucella abortus 2308; accesion number NC_007624")</f>
        <v>Brucella abortus 2308; accesion number NC_007624</v>
      </c>
      <c r="L370" s="3"/>
      <c r="M370" s="3"/>
      <c r="N370" s="3"/>
      <c r="O370" s="3"/>
      <c r="P370" s="3"/>
      <c r="Q370" s="3"/>
      <c r="R370" s="3"/>
      <c r="S370" s="3"/>
      <c r="T370" s="3"/>
      <c r="U370" s="3"/>
      <c r="V370" s="3"/>
      <c r="W370" s="3"/>
      <c r="X370" s="3"/>
      <c r="Y370" s="3"/>
      <c r="Z370" s="3"/>
    </row>
    <row r="371" ht="30.0" customHeight="1">
      <c r="A371" s="5" t="s">
        <v>8097</v>
      </c>
      <c r="B371" s="5" t="s">
        <v>8097</v>
      </c>
      <c r="C371" s="5" t="s">
        <v>8098</v>
      </c>
      <c r="D371" s="5"/>
      <c r="E371" s="16">
        <v>378012.0</v>
      </c>
      <c r="F371" s="16">
        <v>378431.0</v>
      </c>
      <c r="G371" s="5"/>
      <c r="H371" s="5" t="s">
        <v>52</v>
      </c>
      <c r="I371" s="5"/>
      <c r="J371" s="15" t="str">
        <f t="shared" si="88"/>
        <v>Chain et al. 2005. Infect Immun. 73:8353-61</v>
      </c>
      <c r="K371" s="11" t="str">
        <f t="shared" si="89"/>
        <v>Brucella abortus 2308; accesion number NC_007624</v>
      </c>
      <c r="L371" s="3"/>
      <c r="M371" s="3"/>
      <c r="N371" s="3"/>
      <c r="O371" s="3"/>
      <c r="P371" s="3"/>
      <c r="Q371" s="3"/>
      <c r="R371" s="3"/>
      <c r="S371" s="3"/>
      <c r="T371" s="3"/>
      <c r="U371" s="3"/>
      <c r="V371" s="3"/>
      <c r="W371" s="3"/>
      <c r="X371" s="3"/>
      <c r="Y371" s="3"/>
      <c r="Z371" s="3"/>
    </row>
    <row r="372" ht="30.0" customHeight="1">
      <c r="A372" s="5" t="s">
        <v>8099</v>
      </c>
      <c r="B372" s="5" t="s">
        <v>8099</v>
      </c>
      <c r="C372" s="5" t="s">
        <v>8100</v>
      </c>
      <c r="D372" s="5"/>
      <c r="E372" s="16">
        <v>378480.0</v>
      </c>
      <c r="F372" s="16">
        <v>379490.0</v>
      </c>
      <c r="G372" s="5"/>
      <c r="H372" s="5" t="s">
        <v>8101</v>
      </c>
      <c r="I372" s="5"/>
      <c r="J372" s="15" t="str">
        <f t="shared" si="88"/>
        <v>Chain et al. 2005. Infect Immun. 73:8353-61</v>
      </c>
      <c r="K372" s="11" t="str">
        <f t="shared" si="89"/>
        <v>Brucella abortus 2308; accesion number NC_007624</v>
      </c>
      <c r="L372" s="3"/>
      <c r="M372" s="3"/>
      <c r="N372" s="3"/>
      <c r="O372" s="3"/>
      <c r="P372" s="3"/>
      <c r="Q372" s="3"/>
      <c r="R372" s="3"/>
      <c r="S372" s="3"/>
      <c r="T372" s="3"/>
      <c r="U372" s="3"/>
      <c r="V372" s="3"/>
      <c r="W372" s="3"/>
      <c r="X372" s="3"/>
      <c r="Y372" s="3"/>
      <c r="Z372" s="3"/>
    </row>
    <row r="373" ht="30.0" customHeight="1">
      <c r="A373" s="5" t="s">
        <v>8102</v>
      </c>
      <c r="B373" s="5" t="s">
        <v>8102</v>
      </c>
      <c r="C373" s="5" t="s">
        <v>8103</v>
      </c>
      <c r="D373" s="5"/>
      <c r="E373" s="16">
        <v>379501.0</v>
      </c>
      <c r="F373" s="16">
        <v>380955.0</v>
      </c>
      <c r="G373" s="5"/>
      <c r="H373" s="5" t="s">
        <v>8104</v>
      </c>
      <c r="I373" s="5"/>
      <c r="J373" s="15" t="str">
        <f t="shared" si="88"/>
        <v>Chain et al. 2005. Infect Immun. 73:8353-61</v>
      </c>
      <c r="K373" s="11" t="str">
        <f t="shared" si="89"/>
        <v>Brucella abortus 2308; accesion number NC_007624</v>
      </c>
      <c r="L373" s="3"/>
      <c r="M373" s="3"/>
      <c r="N373" s="3"/>
      <c r="O373" s="3"/>
      <c r="P373" s="3"/>
      <c r="Q373" s="3"/>
      <c r="R373" s="3"/>
      <c r="S373" s="3"/>
      <c r="T373" s="3"/>
      <c r="U373" s="3"/>
      <c r="V373" s="3"/>
      <c r="W373" s="3"/>
      <c r="X373" s="3"/>
      <c r="Y373" s="3"/>
      <c r="Z373" s="3"/>
    </row>
    <row r="374" ht="30.0" customHeight="1">
      <c r="A374" s="5" t="s">
        <v>8105</v>
      </c>
      <c r="B374" s="5" t="s">
        <v>8105</v>
      </c>
      <c r="C374" s="5" t="s">
        <v>8106</v>
      </c>
      <c r="D374" s="5" t="s">
        <v>59</v>
      </c>
      <c r="E374" s="16">
        <v>381119.0</v>
      </c>
      <c r="F374" s="16">
        <v>382803.0</v>
      </c>
      <c r="G374" s="5" t="s">
        <v>35</v>
      </c>
      <c r="H374" s="5"/>
      <c r="I374" s="5" t="s">
        <v>8107</v>
      </c>
      <c r="J374" s="11" t="str">
        <f>HYPERLINK("http://www.ncbi.nlm.nih.gov/nuccore/NC_017250","Brucella suis 1330 genome; accesion number NC017250")</f>
        <v>Brucella suis 1330 genome; accesion number NC017250</v>
      </c>
      <c r="K374" s="11" t="str">
        <f>HYPERLINK("http://www.ncbi.nlm.nih.gov/pubmed/12271122","Paulsen et al. 2002. Proc Natl Acad Sci U S A. 99(20):13148-53")</f>
        <v>Paulsen et al. 2002. Proc Natl Acad Sci U S A. 99(20):13148-53</v>
      </c>
      <c r="L374" s="3"/>
      <c r="M374" s="3"/>
      <c r="N374" s="3"/>
      <c r="O374" s="3"/>
      <c r="P374" s="3"/>
      <c r="Q374" s="3"/>
      <c r="R374" s="3"/>
      <c r="S374" s="3"/>
      <c r="T374" s="3"/>
      <c r="U374" s="3"/>
      <c r="V374" s="3"/>
      <c r="W374" s="3"/>
      <c r="X374" s="3"/>
      <c r="Y374" s="3"/>
      <c r="Z374" s="3"/>
    </row>
    <row r="375" ht="30.0" customHeight="1">
      <c r="A375" s="5" t="s">
        <v>8108</v>
      </c>
      <c r="B375" s="5" t="s">
        <v>8108</v>
      </c>
      <c r="C375" s="5" t="s">
        <v>8109</v>
      </c>
      <c r="D375" s="5"/>
      <c r="E375" s="16">
        <v>382914.0</v>
      </c>
      <c r="F375" s="16">
        <v>383360.0</v>
      </c>
      <c r="G375" s="5" t="s">
        <v>35</v>
      </c>
      <c r="H375" s="5" t="s">
        <v>52</v>
      </c>
      <c r="I375" s="5"/>
      <c r="J375" s="15" t="str">
        <f t="shared" ref="J375:J395" si="90">HYPERLINK("http://www.ncbi.nlm.nih.gov/pubmed/?term=16299333","Chain et al. 2005. Infect Immun. 73:8353-61")</f>
        <v>Chain et al. 2005. Infect Immun. 73:8353-61</v>
      </c>
      <c r="K375" s="11" t="str">
        <f t="shared" ref="K375:K395" si="91">HYPERLINK("http://www.ncbi.nlm.nih.gov/nuccore/NC_007624","Brucella abortus 2308; accesion number NC_007624")</f>
        <v>Brucella abortus 2308; accesion number NC_007624</v>
      </c>
      <c r="L375" s="3"/>
      <c r="M375" s="3"/>
      <c r="N375" s="3"/>
      <c r="O375" s="3"/>
      <c r="P375" s="3"/>
      <c r="Q375" s="3"/>
      <c r="R375" s="3"/>
      <c r="S375" s="3"/>
      <c r="T375" s="3"/>
      <c r="U375" s="3"/>
      <c r="V375" s="3"/>
      <c r="W375" s="3"/>
      <c r="X375" s="3"/>
      <c r="Y375" s="3"/>
      <c r="Z375" s="3"/>
    </row>
    <row r="376" ht="30.0" customHeight="1">
      <c r="A376" s="5" t="s">
        <v>8110</v>
      </c>
      <c r="B376" s="5" t="s">
        <v>8110</v>
      </c>
      <c r="C376" s="5" t="s">
        <v>8111</v>
      </c>
      <c r="D376" s="5"/>
      <c r="E376" s="16">
        <v>383622.0</v>
      </c>
      <c r="F376" s="16">
        <v>383756.0</v>
      </c>
      <c r="G376" s="5"/>
      <c r="H376" s="5" t="s">
        <v>52</v>
      </c>
      <c r="I376" s="5"/>
      <c r="J376" s="15" t="str">
        <f t="shared" si="90"/>
        <v>Chain et al. 2005. Infect Immun. 73:8353-61</v>
      </c>
      <c r="K376" s="11" t="str">
        <f t="shared" si="91"/>
        <v>Brucella abortus 2308; accesion number NC_007624</v>
      </c>
      <c r="L376" s="3"/>
      <c r="M376" s="3"/>
      <c r="N376" s="3"/>
      <c r="O376" s="3"/>
      <c r="P376" s="3"/>
      <c r="Q376" s="3"/>
      <c r="R376" s="3"/>
      <c r="S376" s="3"/>
      <c r="T376" s="3"/>
      <c r="U376" s="3"/>
      <c r="V376" s="3"/>
      <c r="W376" s="3"/>
      <c r="X376" s="3"/>
      <c r="Y376" s="3"/>
      <c r="Z376" s="3"/>
    </row>
    <row r="377" ht="30.0" customHeight="1">
      <c r="A377" s="5" t="s">
        <v>8112</v>
      </c>
      <c r="B377" s="5" t="s">
        <v>8112</v>
      </c>
      <c r="C377" s="5" t="s">
        <v>8113</v>
      </c>
      <c r="D377" s="5"/>
      <c r="E377" s="16">
        <v>383770.0</v>
      </c>
      <c r="F377" s="16">
        <v>384273.0</v>
      </c>
      <c r="G377" s="5" t="s">
        <v>35</v>
      </c>
      <c r="H377" s="5" t="s">
        <v>8114</v>
      </c>
      <c r="I377" s="5" t="s">
        <v>8115</v>
      </c>
      <c r="J377" s="15" t="str">
        <f t="shared" si="90"/>
        <v>Chain et al. 2005. Infect Immun. 73:8353-61</v>
      </c>
      <c r="K377" s="11" t="str">
        <f t="shared" si="91"/>
        <v>Brucella abortus 2308; accesion number NC_007624</v>
      </c>
      <c r="L377" s="3"/>
      <c r="M377" s="3"/>
      <c r="N377" s="3"/>
      <c r="O377" s="3"/>
      <c r="P377" s="3"/>
      <c r="Q377" s="3"/>
      <c r="R377" s="3"/>
      <c r="S377" s="3"/>
      <c r="T377" s="3"/>
      <c r="U377" s="3"/>
      <c r="V377" s="3"/>
      <c r="W377" s="3"/>
      <c r="X377" s="3"/>
      <c r="Y377" s="3"/>
      <c r="Z377" s="3"/>
    </row>
    <row r="378" ht="30.0" customHeight="1">
      <c r="A378" s="5" t="s">
        <v>8116</v>
      </c>
      <c r="B378" s="5" t="s">
        <v>8116</v>
      </c>
      <c r="C378" s="5" t="s">
        <v>8117</v>
      </c>
      <c r="D378" s="5"/>
      <c r="E378" s="16">
        <v>384305.0</v>
      </c>
      <c r="F378" s="16">
        <v>384616.0</v>
      </c>
      <c r="G378" s="5" t="s">
        <v>35</v>
      </c>
      <c r="H378" s="5" t="s">
        <v>8118</v>
      </c>
      <c r="I378" s="5"/>
      <c r="J378" s="15" t="str">
        <f t="shared" si="90"/>
        <v>Chain et al. 2005. Infect Immun. 73:8353-61</v>
      </c>
      <c r="K378" s="11" t="str">
        <f t="shared" si="91"/>
        <v>Brucella abortus 2308; accesion number NC_007624</v>
      </c>
      <c r="L378" s="3"/>
      <c r="M378" s="3"/>
      <c r="N378" s="3"/>
      <c r="O378" s="3"/>
      <c r="P378" s="3"/>
      <c r="Q378" s="3"/>
      <c r="R378" s="3"/>
      <c r="S378" s="3"/>
      <c r="T378" s="3"/>
      <c r="U378" s="3"/>
      <c r="V378" s="3"/>
      <c r="W378" s="3"/>
      <c r="X378" s="3"/>
      <c r="Y378" s="3"/>
      <c r="Z378" s="3"/>
    </row>
    <row r="379" ht="30.0" customHeight="1">
      <c r="A379" s="5" t="s">
        <v>8119</v>
      </c>
      <c r="B379" s="5" t="s">
        <v>8119</v>
      </c>
      <c r="C379" s="5" t="s">
        <v>8120</v>
      </c>
      <c r="D379" s="5"/>
      <c r="E379" s="16">
        <v>385151.0</v>
      </c>
      <c r="F379" s="16">
        <v>386815.0</v>
      </c>
      <c r="G379" s="5" t="s">
        <v>35</v>
      </c>
      <c r="H379" s="5" t="s">
        <v>52</v>
      </c>
      <c r="I379" s="5"/>
      <c r="J379" s="15" t="str">
        <f t="shared" si="90"/>
        <v>Chain et al. 2005. Infect Immun. 73:8353-61</v>
      </c>
      <c r="K379" s="11" t="str">
        <f t="shared" si="91"/>
        <v>Brucella abortus 2308; accesion number NC_007624</v>
      </c>
      <c r="L379" s="3"/>
      <c r="M379" s="3"/>
      <c r="N379" s="3"/>
      <c r="O379" s="3"/>
      <c r="P379" s="3"/>
      <c r="Q379" s="3"/>
      <c r="R379" s="3"/>
      <c r="S379" s="3"/>
      <c r="T379" s="3"/>
      <c r="U379" s="3"/>
      <c r="V379" s="3"/>
      <c r="W379" s="3"/>
      <c r="X379" s="3"/>
      <c r="Y379" s="3"/>
      <c r="Z379" s="3"/>
    </row>
    <row r="380" ht="30.0" customHeight="1">
      <c r="A380" s="5" t="s">
        <v>8121</v>
      </c>
      <c r="B380" s="5" t="s">
        <v>8121</v>
      </c>
      <c r="C380" s="5" t="s">
        <v>8122</v>
      </c>
      <c r="D380" s="5"/>
      <c r="E380" s="16">
        <v>387033.0</v>
      </c>
      <c r="F380" s="16">
        <v>387962.0</v>
      </c>
      <c r="G380" s="5" t="s">
        <v>35</v>
      </c>
      <c r="H380" s="5" t="s">
        <v>944</v>
      </c>
      <c r="I380" s="5"/>
      <c r="J380" s="15" t="str">
        <f t="shared" si="90"/>
        <v>Chain et al. 2005. Infect Immun. 73:8353-61</v>
      </c>
      <c r="K380" s="11" t="str">
        <f t="shared" si="91"/>
        <v>Brucella abortus 2308; accesion number NC_007624</v>
      </c>
      <c r="L380" s="3"/>
      <c r="M380" s="3"/>
      <c r="N380" s="3"/>
      <c r="O380" s="3"/>
      <c r="P380" s="3"/>
      <c r="Q380" s="3"/>
      <c r="R380" s="3"/>
      <c r="S380" s="3"/>
      <c r="T380" s="3"/>
      <c r="U380" s="3"/>
      <c r="V380" s="3"/>
      <c r="W380" s="3"/>
      <c r="X380" s="3"/>
      <c r="Y380" s="3"/>
      <c r="Z380" s="3"/>
    </row>
    <row r="381" ht="30.0" customHeight="1">
      <c r="A381" s="5" t="s">
        <v>8123</v>
      </c>
      <c r="B381" s="5" t="s">
        <v>8123</v>
      </c>
      <c r="C381" s="5" t="s">
        <v>8124</v>
      </c>
      <c r="D381" s="5"/>
      <c r="E381" s="16">
        <v>387970.0</v>
      </c>
      <c r="F381" s="16">
        <v>388710.0</v>
      </c>
      <c r="G381" s="5" t="s">
        <v>35</v>
      </c>
      <c r="H381" s="5" t="s">
        <v>52</v>
      </c>
      <c r="I381" s="5"/>
      <c r="J381" s="15" t="str">
        <f t="shared" si="90"/>
        <v>Chain et al. 2005. Infect Immun. 73:8353-61</v>
      </c>
      <c r="K381" s="11" t="str">
        <f t="shared" si="91"/>
        <v>Brucella abortus 2308; accesion number NC_007624</v>
      </c>
      <c r="L381" s="3"/>
      <c r="M381" s="3"/>
      <c r="N381" s="3"/>
      <c r="O381" s="3"/>
      <c r="P381" s="3"/>
      <c r="Q381" s="3"/>
      <c r="R381" s="3"/>
      <c r="S381" s="3"/>
      <c r="T381" s="3"/>
      <c r="U381" s="3"/>
      <c r="V381" s="3"/>
      <c r="W381" s="3"/>
      <c r="X381" s="3"/>
      <c r="Y381" s="3"/>
      <c r="Z381" s="3"/>
    </row>
    <row r="382" ht="30.0" customHeight="1">
      <c r="A382" s="5" t="s">
        <v>8125</v>
      </c>
      <c r="B382" s="5" t="s">
        <v>8126</v>
      </c>
      <c r="C382" s="5" t="s">
        <v>8127</v>
      </c>
      <c r="D382" s="5"/>
      <c r="E382" s="16">
        <v>388707.0</v>
      </c>
      <c r="F382" s="16">
        <v>391610.0</v>
      </c>
      <c r="G382" s="5" t="s">
        <v>35</v>
      </c>
      <c r="H382" s="5" t="s">
        <v>8128</v>
      </c>
      <c r="I382" s="5"/>
      <c r="J382" s="15" t="str">
        <f t="shared" si="90"/>
        <v>Chain et al. 2005. Infect Immun. 73:8353-61</v>
      </c>
      <c r="K382" s="11" t="str">
        <f t="shared" si="91"/>
        <v>Brucella abortus 2308; accesion number NC_007624</v>
      </c>
      <c r="L382" s="3"/>
      <c r="M382" s="3"/>
      <c r="N382" s="3"/>
      <c r="O382" s="3"/>
      <c r="P382" s="3"/>
      <c r="Q382" s="3"/>
      <c r="R382" s="3"/>
      <c r="S382" s="3"/>
      <c r="T382" s="3"/>
      <c r="U382" s="3"/>
      <c r="V382" s="3"/>
      <c r="W382" s="3"/>
      <c r="X382" s="3"/>
      <c r="Y382" s="3"/>
      <c r="Z382" s="3"/>
    </row>
    <row r="383" ht="30.0" customHeight="1">
      <c r="A383" s="5" t="s">
        <v>8129</v>
      </c>
      <c r="B383" s="5" t="s">
        <v>8130</v>
      </c>
      <c r="C383" s="5" t="s">
        <v>8131</v>
      </c>
      <c r="D383" s="5"/>
      <c r="E383" s="16">
        <v>391673.0</v>
      </c>
      <c r="F383" s="16">
        <v>392896.0</v>
      </c>
      <c r="G383" s="5" t="s">
        <v>35</v>
      </c>
      <c r="H383" s="5" t="s">
        <v>8132</v>
      </c>
      <c r="I383" s="5"/>
      <c r="J383" s="15" t="str">
        <f t="shared" si="90"/>
        <v>Chain et al. 2005. Infect Immun. 73:8353-61</v>
      </c>
      <c r="K383" s="11" t="str">
        <f t="shared" si="91"/>
        <v>Brucella abortus 2308; accesion number NC_007624</v>
      </c>
      <c r="L383" s="3"/>
      <c r="M383" s="3"/>
      <c r="N383" s="3"/>
      <c r="O383" s="3"/>
      <c r="P383" s="3"/>
      <c r="Q383" s="3"/>
      <c r="R383" s="3"/>
      <c r="S383" s="3"/>
      <c r="T383" s="3"/>
      <c r="U383" s="3"/>
      <c r="V383" s="3"/>
      <c r="W383" s="3"/>
      <c r="X383" s="3"/>
      <c r="Y383" s="3"/>
      <c r="Z383" s="3"/>
    </row>
    <row r="384" ht="30.0" customHeight="1">
      <c r="A384" s="5" t="s">
        <v>8133</v>
      </c>
      <c r="B384" s="5" t="s">
        <v>8134</v>
      </c>
      <c r="C384" s="5" t="s">
        <v>8135</v>
      </c>
      <c r="D384" s="5"/>
      <c r="E384" s="16">
        <v>392886.0</v>
      </c>
      <c r="F384" s="16">
        <v>394412.0</v>
      </c>
      <c r="G384" s="5" t="s">
        <v>35</v>
      </c>
      <c r="H384" s="5" t="s">
        <v>8136</v>
      </c>
      <c r="I384" s="5"/>
      <c r="J384" s="15" t="str">
        <f t="shared" si="90"/>
        <v>Chain et al. 2005. Infect Immun. 73:8353-61</v>
      </c>
      <c r="K384" s="11" t="str">
        <f t="shared" si="91"/>
        <v>Brucella abortus 2308; accesion number NC_007624</v>
      </c>
      <c r="L384" s="3"/>
      <c r="M384" s="3"/>
      <c r="N384" s="3"/>
      <c r="O384" s="3"/>
      <c r="P384" s="3"/>
      <c r="Q384" s="3"/>
      <c r="R384" s="3"/>
      <c r="S384" s="3"/>
      <c r="T384" s="3"/>
      <c r="U384" s="3"/>
      <c r="V384" s="3"/>
      <c r="W384" s="3"/>
      <c r="X384" s="3"/>
      <c r="Y384" s="3"/>
      <c r="Z384" s="3"/>
    </row>
    <row r="385" ht="30.0" customHeight="1">
      <c r="A385" s="5" t="s">
        <v>8137</v>
      </c>
      <c r="B385" s="5" t="s">
        <v>8137</v>
      </c>
      <c r="C385" s="5" t="s">
        <v>8138</v>
      </c>
      <c r="D385" s="5"/>
      <c r="E385" s="16">
        <v>394420.0</v>
      </c>
      <c r="F385" s="16">
        <v>395052.0</v>
      </c>
      <c r="G385" s="5" t="s">
        <v>35</v>
      </c>
      <c r="H385" s="5" t="s">
        <v>8139</v>
      </c>
      <c r="I385" s="5"/>
      <c r="J385" s="15" t="str">
        <f t="shared" si="90"/>
        <v>Chain et al. 2005. Infect Immun. 73:8353-61</v>
      </c>
      <c r="K385" s="11" t="str">
        <f t="shared" si="91"/>
        <v>Brucella abortus 2308; accesion number NC_007624</v>
      </c>
      <c r="L385" s="3"/>
      <c r="M385" s="3"/>
      <c r="N385" s="3"/>
      <c r="O385" s="3"/>
      <c r="P385" s="3"/>
      <c r="Q385" s="3"/>
      <c r="R385" s="3"/>
      <c r="S385" s="3"/>
      <c r="T385" s="3"/>
      <c r="U385" s="3"/>
      <c r="V385" s="3"/>
      <c r="W385" s="3"/>
      <c r="X385" s="3"/>
      <c r="Y385" s="3"/>
      <c r="Z385" s="3"/>
    </row>
    <row r="386" ht="30.0" customHeight="1">
      <c r="A386" s="5" t="s">
        <v>8140</v>
      </c>
      <c r="B386" s="5" t="s">
        <v>8140</v>
      </c>
      <c r="C386" s="5" t="s">
        <v>8141</v>
      </c>
      <c r="D386" s="5"/>
      <c r="E386" s="16">
        <v>395213.0</v>
      </c>
      <c r="F386" s="16">
        <v>395353.0</v>
      </c>
      <c r="G386" s="5"/>
      <c r="H386" s="5" t="s">
        <v>52</v>
      </c>
      <c r="I386" s="5"/>
      <c r="J386" s="15" t="str">
        <f t="shared" si="90"/>
        <v>Chain et al. 2005. Infect Immun. 73:8353-61</v>
      </c>
      <c r="K386" s="11" t="str">
        <f t="shared" si="91"/>
        <v>Brucella abortus 2308; accesion number NC_007624</v>
      </c>
      <c r="L386" s="3"/>
      <c r="M386" s="3"/>
      <c r="N386" s="3"/>
      <c r="O386" s="3"/>
      <c r="P386" s="3"/>
      <c r="Q386" s="3"/>
      <c r="R386" s="3"/>
      <c r="S386" s="3"/>
      <c r="T386" s="3"/>
      <c r="U386" s="3"/>
      <c r="V386" s="3"/>
      <c r="W386" s="3"/>
      <c r="X386" s="3"/>
      <c r="Y386" s="3"/>
      <c r="Z386" s="3"/>
    </row>
    <row r="387" ht="30.0" customHeight="1">
      <c r="A387" s="5" t="s">
        <v>8142</v>
      </c>
      <c r="B387" s="5" t="s">
        <v>8142</v>
      </c>
      <c r="C387" s="5" t="s">
        <v>8143</v>
      </c>
      <c r="D387" s="5"/>
      <c r="E387" s="16">
        <v>396371.0</v>
      </c>
      <c r="F387" s="16">
        <v>396601.0</v>
      </c>
      <c r="G387" s="5"/>
      <c r="H387" s="5" t="s">
        <v>52</v>
      </c>
      <c r="I387" s="5"/>
      <c r="J387" s="15" t="str">
        <f t="shared" si="90"/>
        <v>Chain et al. 2005. Infect Immun. 73:8353-61</v>
      </c>
      <c r="K387" s="11" t="str">
        <f t="shared" si="91"/>
        <v>Brucella abortus 2308; accesion number NC_007624</v>
      </c>
      <c r="L387" s="3"/>
      <c r="M387" s="3"/>
      <c r="N387" s="3"/>
      <c r="O387" s="3"/>
      <c r="P387" s="3"/>
      <c r="Q387" s="3"/>
      <c r="R387" s="3"/>
      <c r="S387" s="3"/>
      <c r="T387" s="3"/>
      <c r="U387" s="3"/>
      <c r="V387" s="3"/>
      <c r="W387" s="3"/>
      <c r="X387" s="3"/>
      <c r="Y387" s="3"/>
      <c r="Z387" s="3"/>
    </row>
    <row r="388" ht="30.0" customHeight="1">
      <c r="A388" s="5" t="s">
        <v>8144</v>
      </c>
      <c r="B388" s="5" t="s">
        <v>8144</v>
      </c>
      <c r="C388" s="5" t="s">
        <v>8145</v>
      </c>
      <c r="D388" s="5"/>
      <c r="E388" s="16">
        <v>396739.0</v>
      </c>
      <c r="F388" s="16">
        <v>396951.0</v>
      </c>
      <c r="G388" s="5"/>
      <c r="H388" s="5" t="s">
        <v>52</v>
      </c>
      <c r="I388" s="5"/>
      <c r="J388" s="15" t="str">
        <f t="shared" si="90"/>
        <v>Chain et al. 2005. Infect Immun. 73:8353-61</v>
      </c>
      <c r="K388" s="11" t="str">
        <f t="shared" si="91"/>
        <v>Brucella abortus 2308; accesion number NC_007624</v>
      </c>
      <c r="L388" s="3"/>
      <c r="M388" s="3"/>
      <c r="N388" s="3"/>
      <c r="O388" s="3"/>
      <c r="P388" s="3"/>
      <c r="Q388" s="3"/>
      <c r="R388" s="3"/>
      <c r="S388" s="3"/>
      <c r="T388" s="3"/>
      <c r="U388" s="3"/>
      <c r="V388" s="3"/>
      <c r="W388" s="3"/>
      <c r="X388" s="3"/>
      <c r="Y388" s="3"/>
      <c r="Z388" s="3"/>
    </row>
    <row r="389" ht="30.0" customHeight="1">
      <c r="A389" s="5" t="s">
        <v>8146</v>
      </c>
      <c r="B389" s="5" t="s">
        <v>8146</v>
      </c>
      <c r="C389" s="5" t="s">
        <v>8147</v>
      </c>
      <c r="D389" s="5"/>
      <c r="E389" s="16">
        <v>397120.0</v>
      </c>
      <c r="F389" s="16">
        <v>397620.0</v>
      </c>
      <c r="G389" s="5"/>
      <c r="H389" s="5" t="s">
        <v>52</v>
      </c>
      <c r="I389" s="5"/>
      <c r="J389" s="15" t="str">
        <f t="shared" si="90"/>
        <v>Chain et al. 2005. Infect Immun. 73:8353-61</v>
      </c>
      <c r="K389" s="11" t="str">
        <f t="shared" si="91"/>
        <v>Brucella abortus 2308; accesion number NC_007624</v>
      </c>
      <c r="L389" s="3"/>
      <c r="M389" s="3"/>
      <c r="N389" s="3"/>
      <c r="O389" s="3"/>
      <c r="P389" s="3"/>
      <c r="Q389" s="3"/>
      <c r="R389" s="3"/>
      <c r="S389" s="3"/>
      <c r="T389" s="3"/>
      <c r="U389" s="3"/>
      <c r="V389" s="3"/>
      <c r="W389" s="3"/>
      <c r="X389" s="3"/>
      <c r="Y389" s="3"/>
      <c r="Z389" s="3"/>
    </row>
    <row r="390" ht="30.0" customHeight="1">
      <c r="A390" s="5" t="s">
        <v>8148</v>
      </c>
      <c r="B390" s="5" t="s">
        <v>8148</v>
      </c>
      <c r="C390" s="5" t="s">
        <v>8149</v>
      </c>
      <c r="D390" s="5"/>
      <c r="E390" s="16">
        <v>397627.0</v>
      </c>
      <c r="F390" s="16">
        <v>398349.0</v>
      </c>
      <c r="G390" s="5" t="s">
        <v>35</v>
      </c>
      <c r="H390" s="5" t="s">
        <v>52</v>
      </c>
      <c r="I390" s="5"/>
      <c r="J390" s="15" t="str">
        <f t="shared" si="90"/>
        <v>Chain et al. 2005. Infect Immun. 73:8353-61</v>
      </c>
      <c r="K390" s="11" t="str">
        <f t="shared" si="91"/>
        <v>Brucella abortus 2308; accesion number NC_007624</v>
      </c>
      <c r="L390" s="3"/>
      <c r="M390" s="3"/>
      <c r="N390" s="3"/>
      <c r="O390" s="3"/>
      <c r="P390" s="3"/>
      <c r="Q390" s="3"/>
      <c r="R390" s="3"/>
      <c r="S390" s="3"/>
      <c r="T390" s="3"/>
      <c r="U390" s="3"/>
      <c r="V390" s="3"/>
      <c r="W390" s="3"/>
      <c r="X390" s="3"/>
      <c r="Y390" s="3"/>
      <c r="Z390" s="3"/>
    </row>
    <row r="391" ht="30.0" customHeight="1">
      <c r="A391" s="5" t="s">
        <v>8150</v>
      </c>
      <c r="B391" s="5" t="s">
        <v>8150</v>
      </c>
      <c r="C391" s="5" t="s">
        <v>8151</v>
      </c>
      <c r="D391" s="5"/>
      <c r="E391" s="16">
        <v>399208.0</v>
      </c>
      <c r="F391" s="16">
        <v>399501.0</v>
      </c>
      <c r="G391" s="5" t="s">
        <v>35</v>
      </c>
      <c r="H391" s="5" t="s">
        <v>52</v>
      </c>
      <c r="I391" s="5"/>
      <c r="J391" s="15" t="str">
        <f t="shared" si="90"/>
        <v>Chain et al. 2005. Infect Immun. 73:8353-61</v>
      </c>
      <c r="K391" s="11" t="str">
        <f t="shared" si="91"/>
        <v>Brucella abortus 2308; accesion number NC_007624</v>
      </c>
      <c r="L391" s="3"/>
      <c r="M391" s="3"/>
      <c r="N391" s="3"/>
      <c r="O391" s="3"/>
      <c r="P391" s="3"/>
      <c r="Q391" s="3"/>
      <c r="R391" s="3"/>
      <c r="S391" s="3"/>
      <c r="T391" s="3"/>
      <c r="U391" s="3"/>
      <c r="V391" s="3"/>
      <c r="W391" s="3"/>
      <c r="X391" s="3"/>
      <c r="Y391" s="3"/>
      <c r="Z391" s="3"/>
    </row>
    <row r="392" ht="30.0" customHeight="1">
      <c r="A392" s="5" t="s">
        <v>8152</v>
      </c>
      <c r="B392" s="5" t="s">
        <v>8152</v>
      </c>
      <c r="C392" s="5" t="s">
        <v>8153</v>
      </c>
      <c r="D392" s="5"/>
      <c r="E392" s="16">
        <v>399404.0</v>
      </c>
      <c r="F392" s="16">
        <v>400372.0</v>
      </c>
      <c r="G392" s="5" t="s">
        <v>35</v>
      </c>
      <c r="H392" s="5" t="s">
        <v>8154</v>
      </c>
      <c r="I392" s="5"/>
      <c r="J392" s="15" t="str">
        <f t="shared" si="90"/>
        <v>Chain et al. 2005. Infect Immun. 73:8353-61</v>
      </c>
      <c r="K392" s="11" t="str">
        <f t="shared" si="91"/>
        <v>Brucella abortus 2308; accesion number NC_007624</v>
      </c>
      <c r="L392" s="3"/>
      <c r="M392" s="3"/>
      <c r="N392" s="3"/>
      <c r="O392" s="3"/>
      <c r="P392" s="3"/>
      <c r="Q392" s="3"/>
      <c r="R392" s="3"/>
      <c r="S392" s="3"/>
      <c r="T392" s="3"/>
      <c r="U392" s="3"/>
      <c r="V392" s="3"/>
      <c r="W392" s="3"/>
      <c r="X392" s="3"/>
      <c r="Y392" s="3"/>
      <c r="Z392" s="3"/>
    </row>
    <row r="393" ht="30.0" customHeight="1">
      <c r="A393" s="5" t="s">
        <v>8155</v>
      </c>
      <c r="B393" s="5" t="s">
        <v>8155</v>
      </c>
      <c r="C393" s="5" t="s">
        <v>8156</v>
      </c>
      <c r="D393" s="5"/>
      <c r="E393" s="16">
        <v>400519.0</v>
      </c>
      <c r="F393" s="16">
        <v>400680.0</v>
      </c>
      <c r="G393" s="5"/>
      <c r="H393" s="5" t="s">
        <v>52</v>
      </c>
      <c r="I393" s="5"/>
      <c r="J393" s="15" t="str">
        <f t="shared" si="90"/>
        <v>Chain et al. 2005. Infect Immun. 73:8353-61</v>
      </c>
      <c r="K393" s="11" t="str">
        <f t="shared" si="91"/>
        <v>Brucella abortus 2308; accesion number NC_007624</v>
      </c>
      <c r="L393" s="3"/>
      <c r="M393" s="3"/>
      <c r="N393" s="3"/>
      <c r="O393" s="3"/>
      <c r="P393" s="3"/>
      <c r="Q393" s="3"/>
      <c r="R393" s="3"/>
      <c r="S393" s="3"/>
      <c r="T393" s="3"/>
      <c r="U393" s="3"/>
      <c r="V393" s="3"/>
      <c r="W393" s="3"/>
      <c r="X393" s="3"/>
      <c r="Y393" s="3"/>
      <c r="Z393" s="3"/>
    </row>
    <row r="394" ht="30.0" customHeight="1">
      <c r="A394" s="5" t="s">
        <v>8157</v>
      </c>
      <c r="B394" s="5" t="s">
        <v>8157</v>
      </c>
      <c r="C394" s="5" t="s">
        <v>8158</v>
      </c>
      <c r="D394" s="5"/>
      <c r="E394" s="16">
        <v>400878.0</v>
      </c>
      <c r="F394" s="16">
        <v>401900.0</v>
      </c>
      <c r="G394" s="5"/>
      <c r="H394" s="5" t="s">
        <v>52</v>
      </c>
      <c r="I394" s="5"/>
      <c r="J394" s="15" t="str">
        <f t="shared" si="90"/>
        <v>Chain et al. 2005. Infect Immun. 73:8353-61</v>
      </c>
      <c r="K394" s="11" t="str">
        <f t="shared" si="91"/>
        <v>Brucella abortus 2308; accesion number NC_007624</v>
      </c>
      <c r="L394" s="3"/>
      <c r="M394" s="3"/>
      <c r="N394" s="3"/>
      <c r="O394" s="3"/>
      <c r="P394" s="3"/>
      <c r="Q394" s="3"/>
      <c r="R394" s="3"/>
      <c r="S394" s="3"/>
      <c r="T394" s="3"/>
      <c r="U394" s="3"/>
      <c r="V394" s="3"/>
      <c r="W394" s="3"/>
      <c r="X394" s="3"/>
      <c r="Y394" s="3"/>
      <c r="Z394" s="3"/>
    </row>
    <row r="395" ht="30.0" customHeight="1">
      <c r="A395" s="5" t="s">
        <v>8159</v>
      </c>
      <c r="B395" s="5" t="s">
        <v>8159</v>
      </c>
      <c r="C395" s="5" t="s">
        <v>8160</v>
      </c>
      <c r="D395" s="5"/>
      <c r="E395" s="16">
        <v>401996.0</v>
      </c>
      <c r="F395" s="16">
        <v>402142.0</v>
      </c>
      <c r="G395" s="5"/>
      <c r="H395" s="5" t="s">
        <v>52</v>
      </c>
      <c r="I395" s="5"/>
      <c r="J395" s="15" t="str">
        <f t="shared" si="90"/>
        <v>Chain et al. 2005. Infect Immun. 73:8353-61</v>
      </c>
      <c r="K395" s="11" t="str">
        <f t="shared" si="91"/>
        <v>Brucella abortus 2308; accesion number NC_007624</v>
      </c>
      <c r="L395" s="3"/>
      <c r="M395" s="3"/>
      <c r="N395" s="3"/>
      <c r="O395" s="3"/>
      <c r="P395" s="3"/>
      <c r="Q395" s="3"/>
      <c r="R395" s="3"/>
      <c r="S395" s="3"/>
      <c r="T395" s="3"/>
      <c r="U395" s="3"/>
      <c r="V395" s="3"/>
      <c r="W395" s="3"/>
      <c r="X395" s="3"/>
      <c r="Y395" s="3"/>
      <c r="Z395" s="3"/>
    </row>
    <row r="396" ht="30.0" customHeight="1">
      <c r="A396" s="5" t="s">
        <v>8161</v>
      </c>
      <c r="B396" s="5" t="s">
        <v>8161</v>
      </c>
      <c r="C396" s="5" t="s">
        <v>8162</v>
      </c>
      <c r="D396" s="5"/>
      <c r="E396" s="16">
        <v>402152.0</v>
      </c>
      <c r="F396" s="16">
        <v>404707.0</v>
      </c>
      <c r="G396" s="5"/>
      <c r="H396" s="5" t="s">
        <v>8128</v>
      </c>
      <c r="I396" s="5"/>
      <c r="J396" s="11" t="str">
        <f>HYPERLINK("http://www.ncbi.nlm.nih.gov/nuccore/NC_017250","Brucella suis 1330 genome; accesion number NC017250")</f>
        <v>Brucella suis 1330 genome; accesion number NC017250</v>
      </c>
      <c r="K396" s="11" t="str">
        <f>HYPERLINK("http://www.ncbi.nlm.nih.gov/nuccore/NC_006933","Brucella abortus 9-941 accession number NC_006933")</f>
        <v>Brucella abortus 9-941 accession number NC_006933</v>
      </c>
      <c r="L396" s="3"/>
      <c r="M396" s="3"/>
      <c r="N396" s="3"/>
      <c r="O396" s="3"/>
      <c r="P396" s="3"/>
      <c r="Q396" s="3"/>
      <c r="R396" s="3"/>
      <c r="S396" s="3"/>
      <c r="T396" s="3"/>
      <c r="U396" s="3"/>
      <c r="V396" s="3"/>
      <c r="W396" s="3"/>
      <c r="X396" s="3"/>
      <c r="Y396" s="3"/>
      <c r="Z396" s="3"/>
    </row>
    <row r="397" ht="30.0" customHeight="1">
      <c r="A397" s="5" t="s">
        <v>8163</v>
      </c>
      <c r="B397" s="5" t="s">
        <v>8163</v>
      </c>
      <c r="C397" s="5" t="s">
        <v>8164</v>
      </c>
      <c r="D397" s="5"/>
      <c r="E397" s="16">
        <v>404704.0</v>
      </c>
      <c r="F397" s="16">
        <v>405420.0</v>
      </c>
      <c r="G397" s="5"/>
      <c r="H397" s="5" t="s">
        <v>52</v>
      </c>
      <c r="I397" s="5"/>
      <c r="J397" s="15" t="str">
        <f t="shared" ref="J397:J399" si="92">HYPERLINK("http://www.ncbi.nlm.nih.gov/pubmed/?term=16299333","Chain et al. 2005. Infect Immun. 73:8353-61")</f>
        <v>Chain et al. 2005. Infect Immun. 73:8353-61</v>
      </c>
      <c r="K397" s="11" t="str">
        <f t="shared" ref="K397:K399" si="93">HYPERLINK("http://www.ncbi.nlm.nih.gov/nuccore/NC_007624","Brucella abortus 2308; accesion number NC_007624")</f>
        <v>Brucella abortus 2308; accesion number NC_007624</v>
      </c>
      <c r="L397" s="3"/>
      <c r="M397" s="3"/>
      <c r="N397" s="3"/>
      <c r="O397" s="3"/>
      <c r="P397" s="3"/>
      <c r="Q397" s="3"/>
      <c r="R397" s="3"/>
      <c r="S397" s="3"/>
      <c r="T397" s="3"/>
      <c r="U397" s="3"/>
      <c r="V397" s="3"/>
      <c r="W397" s="3"/>
      <c r="X397" s="3"/>
      <c r="Y397" s="3"/>
      <c r="Z397" s="3"/>
    </row>
    <row r="398" ht="30.0" customHeight="1">
      <c r="A398" s="5" t="s">
        <v>8165</v>
      </c>
      <c r="B398" s="5" t="s">
        <v>8165</v>
      </c>
      <c r="C398" s="5" t="s">
        <v>8166</v>
      </c>
      <c r="D398" s="5"/>
      <c r="E398" s="16">
        <v>405518.0</v>
      </c>
      <c r="F398" s="16">
        <v>406309.0</v>
      </c>
      <c r="G398" s="5" t="s">
        <v>35</v>
      </c>
      <c r="H398" s="5" t="s">
        <v>52</v>
      </c>
      <c r="I398" s="5"/>
      <c r="J398" s="15" t="str">
        <f t="shared" si="92"/>
        <v>Chain et al. 2005. Infect Immun. 73:8353-61</v>
      </c>
      <c r="K398" s="11" t="str">
        <f t="shared" si="93"/>
        <v>Brucella abortus 2308; accesion number NC_007624</v>
      </c>
      <c r="L398" s="3"/>
      <c r="M398" s="3"/>
      <c r="N398" s="3"/>
      <c r="O398" s="3"/>
      <c r="P398" s="3"/>
      <c r="Q398" s="3"/>
      <c r="R398" s="3"/>
      <c r="S398" s="3"/>
      <c r="T398" s="3"/>
      <c r="U398" s="3"/>
      <c r="V398" s="3"/>
      <c r="W398" s="3"/>
      <c r="X398" s="3"/>
      <c r="Y398" s="3"/>
      <c r="Z398" s="3"/>
    </row>
    <row r="399" ht="30.0" customHeight="1">
      <c r="A399" s="5" t="s">
        <v>8167</v>
      </c>
      <c r="B399" s="5" t="s">
        <v>8167</v>
      </c>
      <c r="C399" s="5" t="s">
        <v>8168</v>
      </c>
      <c r="D399" s="5"/>
      <c r="E399" s="16">
        <v>406344.0</v>
      </c>
      <c r="F399" s="16">
        <v>407294.0</v>
      </c>
      <c r="G399" s="5" t="s">
        <v>35</v>
      </c>
      <c r="H399" s="5" t="s">
        <v>52</v>
      </c>
      <c r="I399" s="5"/>
      <c r="J399" s="15" t="str">
        <f t="shared" si="92"/>
        <v>Chain et al. 2005. Infect Immun. 73:8353-61</v>
      </c>
      <c r="K399" s="11" t="str">
        <f t="shared" si="93"/>
        <v>Brucella abortus 2308; accesion number NC_007624</v>
      </c>
      <c r="L399" s="3"/>
      <c r="M399" s="3"/>
      <c r="N399" s="3"/>
      <c r="O399" s="3"/>
      <c r="P399" s="3"/>
      <c r="Q399" s="3"/>
      <c r="R399" s="3"/>
      <c r="S399" s="3"/>
      <c r="T399" s="3"/>
      <c r="U399" s="3"/>
      <c r="V399" s="3"/>
      <c r="W399" s="3"/>
      <c r="X399" s="3"/>
      <c r="Y399" s="3"/>
      <c r="Z399" s="3"/>
    </row>
    <row r="400" ht="30.0" customHeight="1">
      <c r="A400" s="5" t="s">
        <v>8169</v>
      </c>
      <c r="B400" s="5" t="s">
        <v>8169</v>
      </c>
      <c r="C400" s="5" t="s">
        <v>8170</v>
      </c>
      <c r="D400" s="5"/>
      <c r="E400" s="16">
        <v>407531.0</v>
      </c>
      <c r="F400" s="16">
        <v>410272.0</v>
      </c>
      <c r="G400" s="5" t="s">
        <v>35</v>
      </c>
      <c r="H400" s="5" t="s">
        <v>7180</v>
      </c>
      <c r="I400" s="5" t="s">
        <v>8171</v>
      </c>
      <c r="J400" s="11" t="str">
        <f>HYPERLINK("http://www.ncbi.nlm.nih.gov/nuccore/NC_017250","Brucella suis 1330 genome; accesion number NC017250")</f>
        <v>Brucella suis 1330 genome; accesion number NC017250</v>
      </c>
      <c r="K400" s="11" t="str">
        <f>HYPERLINK("http://www.ncbi.nlm.nih.gov/nuccore/NC_006933","Brucella abortus 9-941 accession number NC_006933")</f>
        <v>Brucella abortus 9-941 accession number NC_006933</v>
      </c>
      <c r="L400" s="3"/>
      <c r="M400" s="3"/>
      <c r="N400" s="3"/>
      <c r="O400" s="3"/>
      <c r="P400" s="3"/>
      <c r="Q400" s="3"/>
      <c r="R400" s="3"/>
      <c r="S400" s="3"/>
      <c r="T400" s="3"/>
      <c r="U400" s="3"/>
      <c r="V400" s="3"/>
      <c r="W400" s="3"/>
      <c r="X400" s="3"/>
      <c r="Y400" s="3"/>
      <c r="Z400" s="3"/>
    </row>
    <row r="401" ht="30.0" customHeight="1">
      <c r="A401" s="5" t="s">
        <v>8172</v>
      </c>
      <c r="B401" s="5" t="s">
        <v>8172</v>
      </c>
      <c r="C401" s="5" t="s">
        <v>8173</v>
      </c>
      <c r="D401" s="5"/>
      <c r="E401" s="16">
        <v>410702.0</v>
      </c>
      <c r="F401" s="16">
        <v>411097.0</v>
      </c>
      <c r="G401" s="5"/>
      <c r="H401" s="5" t="s">
        <v>2459</v>
      </c>
      <c r="I401" s="5"/>
      <c r="J401" s="12" t="s">
        <v>208</v>
      </c>
      <c r="K401" s="3"/>
      <c r="L401" s="3"/>
      <c r="M401" s="3"/>
      <c r="N401" s="3"/>
      <c r="O401" s="3"/>
      <c r="P401" s="3"/>
      <c r="Q401" s="3"/>
      <c r="R401" s="3"/>
      <c r="S401" s="3"/>
      <c r="T401" s="3"/>
      <c r="U401" s="3"/>
      <c r="V401" s="3"/>
      <c r="W401" s="3"/>
      <c r="X401" s="3"/>
      <c r="Y401" s="3"/>
      <c r="Z401" s="3"/>
    </row>
    <row r="402" ht="30.0" customHeight="1">
      <c r="A402" s="5" t="s">
        <v>8174</v>
      </c>
      <c r="B402" s="5" t="s">
        <v>8174</v>
      </c>
      <c r="C402" s="5" t="s">
        <v>8175</v>
      </c>
      <c r="D402" s="5"/>
      <c r="E402" s="16">
        <v>411152.0</v>
      </c>
      <c r="F402" s="16">
        <v>411511.0</v>
      </c>
      <c r="G402" s="5" t="s">
        <v>35</v>
      </c>
      <c r="H402" s="5" t="s">
        <v>52</v>
      </c>
      <c r="I402" s="5"/>
      <c r="J402" s="15" t="str">
        <f t="shared" ref="J402:J404" si="94">HYPERLINK("http://www.ncbi.nlm.nih.gov/pubmed/?term=16299333","Chain et al. 2005. Infect Immun. 73:8353-61")</f>
        <v>Chain et al. 2005. Infect Immun. 73:8353-61</v>
      </c>
      <c r="K402" s="11" t="str">
        <f t="shared" ref="K402:K404" si="95">HYPERLINK("http://www.ncbi.nlm.nih.gov/nuccore/NC_007624","Brucella abortus 2308; accesion number NC_007624")</f>
        <v>Brucella abortus 2308; accesion number NC_007624</v>
      </c>
      <c r="L402" s="3"/>
      <c r="M402" s="3"/>
      <c r="N402" s="3"/>
      <c r="O402" s="3"/>
      <c r="P402" s="3"/>
      <c r="Q402" s="3"/>
      <c r="R402" s="3"/>
      <c r="S402" s="3"/>
      <c r="T402" s="3"/>
      <c r="U402" s="3"/>
      <c r="V402" s="3"/>
      <c r="W402" s="3"/>
      <c r="X402" s="3"/>
      <c r="Y402" s="3"/>
      <c r="Z402" s="3"/>
    </row>
    <row r="403" ht="30.0" customHeight="1">
      <c r="A403" s="5" t="s">
        <v>8176</v>
      </c>
      <c r="B403" s="5" t="s">
        <v>8176</v>
      </c>
      <c r="C403" s="5" t="s">
        <v>8177</v>
      </c>
      <c r="D403" s="5"/>
      <c r="E403" s="16">
        <v>411527.0</v>
      </c>
      <c r="F403" s="16">
        <v>411940.0</v>
      </c>
      <c r="G403" s="5" t="s">
        <v>35</v>
      </c>
      <c r="H403" s="5" t="s">
        <v>4277</v>
      </c>
      <c r="I403" s="5" t="s">
        <v>8178</v>
      </c>
      <c r="J403" s="15" t="str">
        <f t="shared" si="94"/>
        <v>Chain et al. 2005. Infect Immun. 73:8353-61</v>
      </c>
      <c r="K403" s="11" t="str">
        <f t="shared" si="95"/>
        <v>Brucella abortus 2308; accesion number NC_007624</v>
      </c>
      <c r="L403" s="3"/>
      <c r="M403" s="3"/>
      <c r="N403" s="3"/>
      <c r="O403" s="3"/>
      <c r="P403" s="3"/>
      <c r="Q403" s="3"/>
      <c r="R403" s="3"/>
      <c r="S403" s="3"/>
      <c r="T403" s="3"/>
      <c r="U403" s="3"/>
      <c r="V403" s="3"/>
      <c r="W403" s="3"/>
      <c r="X403" s="3"/>
      <c r="Y403" s="3"/>
      <c r="Z403" s="3"/>
    </row>
    <row r="404" ht="30.0" customHeight="1">
      <c r="A404" s="5" t="s">
        <v>8179</v>
      </c>
      <c r="B404" s="5" t="s">
        <v>8179</v>
      </c>
      <c r="C404" s="5" t="s">
        <v>8180</v>
      </c>
      <c r="D404" s="5"/>
      <c r="E404" s="16">
        <v>411937.0</v>
      </c>
      <c r="F404" s="16">
        <v>412338.0</v>
      </c>
      <c r="G404" s="5" t="s">
        <v>35</v>
      </c>
      <c r="H404" s="5" t="s">
        <v>4277</v>
      </c>
      <c r="I404" s="5" t="s">
        <v>8178</v>
      </c>
      <c r="J404" s="15" t="str">
        <f t="shared" si="94"/>
        <v>Chain et al. 2005. Infect Immun. 73:8353-61</v>
      </c>
      <c r="K404" s="11" t="str">
        <f t="shared" si="95"/>
        <v>Brucella abortus 2308; accesion number NC_007624</v>
      </c>
      <c r="L404" s="3"/>
      <c r="M404" s="3"/>
      <c r="N404" s="3"/>
      <c r="O404" s="3"/>
      <c r="P404" s="3"/>
      <c r="Q404" s="3"/>
      <c r="R404" s="3"/>
      <c r="S404" s="3"/>
      <c r="T404" s="3"/>
      <c r="U404" s="3"/>
      <c r="V404" s="3"/>
      <c r="W404" s="3"/>
      <c r="X404" s="3"/>
      <c r="Y404" s="3"/>
      <c r="Z404" s="3"/>
    </row>
    <row r="405" ht="30.0" customHeight="1">
      <c r="A405" s="5" t="s">
        <v>8181</v>
      </c>
      <c r="B405" s="5" t="s">
        <v>8181</v>
      </c>
      <c r="C405" s="5" t="s">
        <v>8182</v>
      </c>
      <c r="D405" s="5" t="s">
        <v>59</v>
      </c>
      <c r="E405" s="16">
        <v>412795.0</v>
      </c>
      <c r="F405" s="16">
        <v>413782.0</v>
      </c>
      <c r="G405" s="5"/>
      <c r="H405" s="5"/>
      <c r="I405" s="5" t="s">
        <v>8183</v>
      </c>
      <c r="J405" s="11" t="str">
        <f>HYPERLINK("http://www.ncbi.nlm.nih.gov/nuccore/NC_017250","Brucella suis 1330 genome; accesion number NC017250")</f>
        <v>Brucella suis 1330 genome; accesion number NC017250</v>
      </c>
      <c r="K405" s="11" t="str">
        <f>HYPERLINK("http://www.ncbi.nlm.nih.gov/pubmed/12271122","Paulsen et al. 2002. Proc Natl Acad Sci U S A. 99(20):13148-53")</f>
        <v>Paulsen et al. 2002. Proc Natl Acad Sci U S A. 99(20):13148-53</v>
      </c>
      <c r="L405" s="3"/>
      <c r="M405" s="3"/>
      <c r="N405" s="3"/>
      <c r="O405" s="3"/>
      <c r="P405" s="3"/>
      <c r="Q405" s="3"/>
      <c r="R405" s="3"/>
      <c r="S405" s="3"/>
      <c r="T405" s="3"/>
      <c r="U405" s="3"/>
      <c r="V405" s="3"/>
      <c r="W405" s="3"/>
      <c r="X405" s="3"/>
      <c r="Y405" s="3"/>
      <c r="Z405" s="3"/>
    </row>
    <row r="406" ht="30.0" customHeight="1">
      <c r="A406" s="5" t="s">
        <v>8184</v>
      </c>
      <c r="B406" s="5" t="s">
        <v>8184</v>
      </c>
      <c r="C406" s="5" t="s">
        <v>8185</v>
      </c>
      <c r="D406" s="5" t="s">
        <v>59</v>
      </c>
      <c r="E406" s="16">
        <v>413805.0</v>
      </c>
      <c r="F406" s="16">
        <v>416885.0</v>
      </c>
      <c r="G406" s="5"/>
      <c r="H406" s="5"/>
      <c r="I406" s="5" t="s">
        <v>8186</v>
      </c>
      <c r="J406" s="11" t="str">
        <f>HYPERLINK("http://www.ncbi.nlm.nih.gov/nuccore/NC_003318"," Brucella melitensis 16M genome; accesion number NC_003318")</f>
        <v> Brucella melitensis 16M genome; accesion number NC_003318</v>
      </c>
      <c r="K406" s="11" t="str">
        <f>HYPERLINK("http://www.ncbi.nlm.nih.gov/pubmed/11756688","DelVecchio et al. 2002. Proc Natl Acad Sci U S A. 99(1):443-8.")</f>
        <v>DelVecchio et al. 2002. Proc Natl Acad Sci U S A. 99(1):443-8.</v>
      </c>
      <c r="L406" s="3"/>
      <c r="M406" s="3"/>
      <c r="N406" s="3"/>
      <c r="O406" s="3"/>
      <c r="P406" s="3"/>
      <c r="Q406" s="3"/>
      <c r="R406" s="3"/>
      <c r="S406" s="3"/>
      <c r="T406" s="3"/>
      <c r="U406" s="3"/>
      <c r="V406" s="3"/>
      <c r="W406" s="3"/>
      <c r="X406" s="3"/>
      <c r="Y406" s="3"/>
      <c r="Z406" s="3"/>
    </row>
    <row r="407" ht="30.0" customHeight="1">
      <c r="A407" s="5" t="s">
        <v>8187</v>
      </c>
      <c r="B407" s="5" t="s">
        <v>8188</v>
      </c>
      <c r="C407" s="5" t="s">
        <v>8189</v>
      </c>
      <c r="D407" s="5"/>
      <c r="E407" s="16">
        <v>417069.0</v>
      </c>
      <c r="F407" s="16">
        <v>418274.0</v>
      </c>
      <c r="G407" s="5" t="s">
        <v>35</v>
      </c>
      <c r="H407" s="5" t="s">
        <v>8190</v>
      </c>
      <c r="I407" s="5" t="s">
        <v>8191</v>
      </c>
      <c r="J407" s="15" t="str">
        <f t="shared" ref="J407:J408" si="96">HYPERLINK("http://www.ncbi.nlm.nih.gov/pubmed/?term=16299333","Chain et al. 2005. Infect Immun. 73:8353-61")</f>
        <v>Chain et al. 2005. Infect Immun. 73:8353-61</v>
      </c>
      <c r="K407" s="11" t="str">
        <f t="shared" ref="K407:K408" si="97">HYPERLINK("http://www.ncbi.nlm.nih.gov/nuccore/NC_007624","Brucella abortus 2308; accesion number NC_007624")</f>
        <v>Brucella abortus 2308; accesion number NC_007624</v>
      </c>
      <c r="L407" s="3"/>
      <c r="M407" s="3"/>
      <c r="N407" s="3"/>
      <c r="O407" s="3"/>
      <c r="P407" s="3"/>
      <c r="Q407" s="3"/>
      <c r="R407" s="3"/>
      <c r="S407" s="3"/>
      <c r="T407" s="3"/>
      <c r="U407" s="3"/>
      <c r="V407" s="3"/>
      <c r="W407" s="3"/>
      <c r="X407" s="3"/>
      <c r="Y407" s="3"/>
      <c r="Z407" s="3"/>
    </row>
    <row r="408" ht="30.0" customHeight="1">
      <c r="A408" s="5" t="s">
        <v>8192</v>
      </c>
      <c r="B408" s="5" t="s">
        <v>8192</v>
      </c>
      <c r="C408" s="5" t="s">
        <v>8193</v>
      </c>
      <c r="D408" s="5"/>
      <c r="E408" s="16">
        <v>418335.0</v>
      </c>
      <c r="F408" s="16">
        <v>419108.0</v>
      </c>
      <c r="G408" s="5" t="s">
        <v>35</v>
      </c>
      <c r="H408" s="5" t="s">
        <v>3410</v>
      </c>
      <c r="I408" s="5"/>
      <c r="J408" s="15" t="str">
        <f t="shared" si="96"/>
        <v>Chain et al. 2005. Infect Immun. 73:8353-61</v>
      </c>
      <c r="K408" s="11" t="str">
        <f t="shared" si="97"/>
        <v>Brucella abortus 2308; accesion number NC_007624</v>
      </c>
      <c r="L408" s="3"/>
      <c r="M408" s="3"/>
      <c r="N408" s="3"/>
      <c r="O408" s="3"/>
      <c r="P408" s="3"/>
      <c r="Q408" s="3"/>
      <c r="R408" s="3"/>
      <c r="S408" s="3"/>
      <c r="T408" s="3"/>
      <c r="U408" s="3"/>
      <c r="V408" s="3"/>
      <c r="W408" s="3"/>
      <c r="X408" s="3"/>
      <c r="Y408" s="3"/>
      <c r="Z408" s="3"/>
    </row>
    <row r="409" ht="30.0" customHeight="1">
      <c r="A409" s="5" t="s">
        <v>8194</v>
      </c>
      <c r="B409" s="5" t="s">
        <v>8194</v>
      </c>
      <c r="C409" s="5" t="s">
        <v>8195</v>
      </c>
      <c r="D409" s="5" t="s">
        <v>59</v>
      </c>
      <c r="E409" s="16">
        <v>419437.0</v>
      </c>
      <c r="F409" s="16">
        <v>420836.0</v>
      </c>
      <c r="G409" s="5"/>
      <c r="H409" s="5"/>
      <c r="I409" s="5" t="s">
        <v>8196</v>
      </c>
      <c r="J409" s="11" t="str">
        <f>HYPERLINK("http://www.ncbi.nlm.nih.gov/nuccore/NC_017250","Brucella suis 1330 genome; accesion number NC017250")</f>
        <v>Brucella suis 1330 genome; accesion number NC017250</v>
      </c>
      <c r="K409" s="11" t="str">
        <f>HYPERLINK("http://www.ncbi.nlm.nih.gov/pubmed/12271122","Paulsen et al. 2002. Proc Natl Acad Sci U S A. 99(20):13148-53")</f>
        <v>Paulsen et al. 2002. Proc Natl Acad Sci U S A. 99(20):13148-53</v>
      </c>
      <c r="L409" s="3"/>
      <c r="M409" s="3"/>
      <c r="N409" s="3"/>
      <c r="O409" s="3"/>
      <c r="P409" s="3"/>
      <c r="Q409" s="3"/>
      <c r="R409" s="3"/>
      <c r="S409" s="3"/>
      <c r="T409" s="3"/>
      <c r="U409" s="3"/>
      <c r="V409" s="3"/>
      <c r="W409" s="3"/>
      <c r="X409" s="3"/>
      <c r="Y409" s="3"/>
      <c r="Z409" s="3"/>
    </row>
    <row r="410" ht="30.0" customHeight="1">
      <c r="A410" s="5" t="s">
        <v>8197</v>
      </c>
      <c r="B410" s="5" t="s">
        <v>8197</v>
      </c>
      <c r="C410" s="5" t="s">
        <v>8198</v>
      </c>
      <c r="D410" s="5"/>
      <c r="E410" s="16">
        <v>420839.0</v>
      </c>
      <c r="F410" s="16">
        <v>422341.0</v>
      </c>
      <c r="G410" s="5"/>
      <c r="H410" s="5" t="s">
        <v>8199</v>
      </c>
      <c r="I410" s="5"/>
      <c r="J410" s="15" t="str">
        <f t="shared" ref="J410:J412" si="98">HYPERLINK("http://www.ncbi.nlm.nih.gov/pubmed/?term=16299333","Chain et al. 2005. Infect Immun. 73:8353-61")</f>
        <v>Chain et al. 2005. Infect Immun. 73:8353-61</v>
      </c>
      <c r="K410" s="11" t="str">
        <f t="shared" ref="K410:K412" si="99">HYPERLINK("http://www.ncbi.nlm.nih.gov/nuccore/NC_007624","Brucella abortus 2308; accesion number NC_007624")</f>
        <v>Brucella abortus 2308; accesion number NC_007624</v>
      </c>
      <c r="L410" s="3"/>
      <c r="M410" s="3"/>
      <c r="N410" s="3"/>
      <c r="O410" s="3"/>
      <c r="P410" s="3"/>
      <c r="Q410" s="3"/>
      <c r="R410" s="3"/>
      <c r="S410" s="3"/>
      <c r="T410" s="3"/>
      <c r="U410" s="3"/>
      <c r="V410" s="3"/>
      <c r="W410" s="3"/>
      <c r="X410" s="3"/>
      <c r="Y410" s="3"/>
      <c r="Z410" s="3"/>
    </row>
    <row r="411" ht="30.0" customHeight="1">
      <c r="A411" s="5" t="s">
        <v>8200</v>
      </c>
      <c r="B411" s="5" t="s">
        <v>8200</v>
      </c>
      <c r="C411" s="5" t="s">
        <v>8201</v>
      </c>
      <c r="D411" s="5"/>
      <c r="E411" s="16">
        <v>422501.0</v>
      </c>
      <c r="F411" s="16">
        <v>423682.0</v>
      </c>
      <c r="G411" s="5"/>
      <c r="H411" s="5" t="s">
        <v>7766</v>
      </c>
      <c r="I411" s="5"/>
      <c r="J411" s="15" t="str">
        <f t="shared" si="98"/>
        <v>Chain et al. 2005. Infect Immun. 73:8353-61</v>
      </c>
      <c r="K411" s="11" t="str">
        <f t="shared" si="99"/>
        <v>Brucella abortus 2308; accesion number NC_007624</v>
      </c>
      <c r="L411" s="3"/>
      <c r="M411" s="3"/>
      <c r="N411" s="3"/>
      <c r="O411" s="3"/>
      <c r="P411" s="3"/>
      <c r="Q411" s="3"/>
      <c r="R411" s="3"/>
      <c r="S411" s="3"/>
      <c r="T411" s="3"/>
      <c r="U411" s="3"/>
      <c r="V411" s="3"/>
      <c r="W411" s="3"/>
      <c r="X411" s="3"/>
      <c r="Y411" s="3"/>
      <c r="Z411" s="3"/>
    </row>
    <row r="412" ht="30.0" customHeight="1">
      <c r="A412" s="5" t="s">
        <v>8202</v>
      </c>
      <c r="B412" s="5" t="s">
        <v>8202</v>
      </c>
      <c r="C412" s="5" t="s">
        <v>8203</v>
      </c>
      <c r="D412" s="5"/>
      <c r="E412" s="16">
        <v>423760.0</v>
      </c>
      <c r="F412" s="16">
        <v>424812.0</v>
      </c>
      <c r="G412" s="5"/>
      <c r="H412" s="5" t="s">
        <v>39</v>
      </c>
      <c r="I412" s="5"/>
      <c r="J412" s="15" t="str">
        <f t="shared" si="98"/>
        <v>Chain et al. 2005. Infect Immun. 73:8353-61</v>
      </c>
      <c r="K412" s="11" t="str">
        <f t="shared" si="99"/>
        <v>Brucella abortus 2308; accesion number NC_007624</v>
      </c>
      <c r="L412" s="3"/>
      <c r="M412" s="3"/>
      <c r="N412" s="3"/>
      <c r="O412" s="3"/>
      <c r="P412" s="3"/>
      <c r="Q412" s="3"/>
      <c r="R412" s="3"/>
      <c r="S412" s="3"/>
      <c r="T412" s="3"/>
      <c r="U412" s="3"/>
      <c r="V412" s="3"/>
      <c r="W412" s="3"/>
      <c r="X412" s="3"/>
      <c r="Y412" s="3"/>
      <c r="Z412" s="3"/>
    </row>
    <row r="413" ht="30.0" customHeight="1">
      <c r="A413" s="5" t="s">
        <v>8204</v>
      </c>
      <c r="B413" s="5" t="s">
        <v>8204</v>
      </c>
      <c r="C413" s="5" t="s">
        <v>8205</v>
      </c>
      <c r="D413" s="5"/>
      <c r="E413" s="16">
        <v>424821.0</v>
      </c>
      <c r="F413" s="16">
        <v>425720.0</v>
      </c>
      <c r="G413" s="5"/>
      <c r="H413" s="5" t="s">
        <v>8206</v>
      </c>
      <c r="I413" s="5"/>
      <c r="J413" s="11" t="str">
        <f>HYPERLINK("http://www.ncbi.nlm.nih.gov/nuccore/NC_017250","Brucella suis 1330 genome; accesion number NC017250")</f>
        <v>Brucella suis 1330 genome; accesion number NC017250</v>
      </c>
      <c r="K413" s="11" t="str">
        <f>HYPERLINK("http://www.ncbi.nlm.nih.gov/pubmed/12271122","Paulsen et al. 2002. Proc Natl Acad Sci U S A. 99(20):13148-53")</f>
        <v>Paulsen et al. 2002. Proc Natl Acad Sci U S A. 99(20):13148-53</v>
      </c>
      <c r="L413" s="3"/>
      <c r="M413" s="3"/>
      <c r="N413" s="3"/>
      <c r="O413" s="3"/>
      <c r="P413" s="3"/>
      <c r="Q413" s="3"/>
      <c r="R413" s="3"/>
      <c r="S413" s="3"/>
      <c r="T413" s="3"/>
      <c r="U413" s="3"/>
      <c r="V413" s="3"/>
      <c r="W413" s="3"/>
      <c r="X413" s="3"/>
      <c r="Y413" s="3"/>
      <c r="Z413" s="3"/>
    </row>
    <row r="414" ht="30.0" customHeight="1">
      <c r="A414" s="5" t="s">
        <v>8207</v>
      </c>
      <c r="B414" s="5" t="s">
        <v>8207</v>
      </c>
      <c r="C414" s="5" t="s">
        <v>8208</v>
      </c>
      <c r="D414" s="5"/>
      <c r="E414" s="16">
        <v>425721.0</v>
      </c>
      <c r="F414" s="16">
        <v>426563.0</v>
      </c>
      <c r="G414" s="5"/>
      <c r="H414" s="5" t="s">
        <v>350</v>
      </c>
      <c r="I414" s="5"/>
      <c r="J414" s="15" t="str">
        <f t="shared" ref="J414:J415" si="100">HYPERLINK("http://www.ncbi.nlm.nih.gov/pubmed/?term=16299333","Chain et al. 2005. Infect Immun. 73:8353-61")</f>
        <v>Chain et al. 2005. Infect Immun. 73:8353-61</v>
      </c>
      <c r="K414" s="11" t="str">
        <f t="shared" ref="K414:K415" si="101">HYPERLINK("http://www.ncbi.nlm.nih.gov/nuccore/NC_007624","Brucella abortus 2308; accesion number NC_007624")</f>
        <v>Brucella abortus 2308; accesion number NC_007624</v>
      </c>
      <c r="L414" s="3"/>
      <c r="M414" s="3"/>
      <c r="N414" s="3"/>
      <c r="O414" s="3"/>
      <c r="P414" s="3"/>
      <c r="Q414" s="3"/>
      <c r="R414" s="3"/>
      <c r="S414" s="3"/>
      <c r="T414" s="3"/>
      <c r="U414" s="3"/>
      <c r="V414" s="3"/>
      <c r="W414" s="3"/>
      <c r="X414" s="3"/>
      <c r="Y414" s="3"/>
      <c r="Z414" s="3"/>
    </row>
    <row r="415" ht="30.0" customHeight="1">
      <c r="A415" s="5" t="s">
        <v>8209</v>
      </c>
      <c r="B415" s="5" t="s">
        <v>8209</v>
      </c>
      <c r="C415" s="5" t="s">
        <v>8210</v>
      </c>
      <c r="D415" s="5"/>
      <c r="E415" s="16">
        <v>426641.0</v>
      </c>
      <c r="F415" s="16">
        <v>428185.0</v>
      </c>
      <c r="G415" s="5"/>
      <c r="H415" s="5" t="s">
        <v>8211</v>
      </c>
      <c r="I415" s="5"/>
      <c r="J415" s="15" t="str">
        <f t="shared" si="100"/>
        <v>Chain et al. 2005. Infect Immun. 73:8353-61</v>
      </c>
      <c r="K415" s="11" t="str">
        <f t="shared" si="101"/>
        <v>Brucella abortus 2308; accesion number NC_007624</v>
      </c>
      <c r="L415" s="3"/>
      <c r="M415" s="3"/>
      <c r="N415" s="3"/>
      <c r="O415" s="3"/>
      <c r="P415" s="3"/>
      <c r="Q415" s="3"/>
      <c r="R415" s="3"/>
      <c r="S415" s="3"/>
      <c r="T415" s="3"/>
      <c r="U415" s="3"/>
      <c r="V415" s="3"/>
      <c r="W415" s="3"/>
      <c r="X415" s="3"/>
      <c r="Y415" s="3"/>
      <c r="Z415" s="3"/>
    </row>
    <row r="416" ht="30.0" customHeight="1">
      <c r="A416" s="5" t="s">
        <v>8212</v>
      </c>
      <c r="B416" s="5" t="s">
        <v>8213</v>
      </c>
      <c r="C416" s="5" t="s">
        <v>8214</v>
      </c>
      <c r="D416" s="5"/>
      <c r="E416" s="16">
        <v>428196.0</v>
      </c>
      <c r="F416" s="16">
        <v>428594.0</v>
      </c>
      <c r="G416" s="5" t="s">
        <v>35</v>
      </c>
      <c r="H416" s="5" t="s">
        <v>8215</v>
      </c>
      <c r="I416" s="5" t="s">
        <v>8216</v>
      </c>
      <c r="J416" s="3" t="s">
        <v>8025</v>
      </c>
      <c r="K416" s="3"/>
      <c r="L416" s="3"/>
      <c r="M416" s="3"/>
      <c r="N416" s="3"/>
      <c r="O416" s="3"/>
      <c r="P416" s="3"/>
      <c r="Q416" s="3"/>
      <c r="R416" s="3"/>
      <c r="S416" s="3"/>
      <c r="T416" s="3"/>
      <c r="U416" s="3"/>
      <c r="V416" s="3"/>
      <c r="W416" s="3"/>
      <c r="X416" s="3"/>
      <c r="Y416" s="3"/>
      <c r="Z416" s="3"/>
    </row>
    <row r="417" ht="30.0" customHeight="1">
      <c r="A417" s="5" t="s">
        <v>8217</v>
      </c>
      <c r="B417" s="5" t="s">
        <v>8217</v>
      </c>
      <c r="C417" s="5" t="s">
        <v>8218</v>
      </c>
      <c r="D417" s="5" t="s">
        <v>59</v>
      </c>
      <c r="E417" s="16">
        <v>428861.0</v>
      </c>
      <c r="F417" s="16">
        <v>430442.0</v>
      </c>
      <c r="G417" s="5"/>
      <c r="H417" s="5"/>
      <c r="I417" s="5" t="s">
        <v>8219</v>
      </c>
      <c r="J417" s="3" t="s">
        <v>8025</v>
      </c>
      <c r="K417" s="11" t="str">
        <f>HYPERLINK("http://www.ncbi.nlm.nih.gov/nuccore/NC_017250","Brucella suis 1330 genome; accesion number NC017250")</f>
        <v>Brucella suis 1330 genome; accesion number NC017250</v>
      </c>
      <c r="L417" s="26"/>
      <c r="M417" s="3"/>
      <c r="N417" s="3"/>
      <c r="O417" s="3"/>
      <c r="P417" s="3"/>
      <c r="Q417" s="3"/>
      <c r="R417" s="3"/>
      <c r="S417" s="3"/>
      <c r="T417" s="3"/>
      <c r="U417" s="3"/>
      <c r="V417" s="3"/>
      <c r="W417" s="3"/>
      <c r="X417" s="3"/>
      <c r="Y417" s="3"/>
      <c r="Z417" s="3"/>
    </row>
    <row r="418" ht="30.0" customHeight="1">
      <c r="A418" s="5" t="s">
        <v>8220</v>
      </c>
      <c r="B418" s="5" t="s">
        <v>8221</v>
      </c>
      <c r="C418" s="5" t="s">
        <v>8222</v>
      </c>
      <c r="D418" s="5"/>
      <c r="E418" s="16">
        <v>430444.0</v>
      </c>
      <c r="F418" s="16">
        <v>431388.0</v>
      </c>
      <c r="G418" s="5"/>
      <c r="H418" s="5" t="s">
        <v>8223</v>
      </c>
      <c r="I418" s="5" t="s">
        <v>8224</v>
      </c>
      <c r="J418" s="3" t="s">
        <v>8025</v>
      </c>
      <c r="K418" s="3"/>
      <c r="L418" s="3"/>
      <c r="M418" s="3"/>
      <c r="N418" s="3"/>
      <c r="O418" s="3"/>
      <c r="P418" s="3"/>
      <c r="Q418" s="3"/>
      <c r="R418" s="3"/>
      <c r="S418" s="3"/>
      <c r="T418" s="3"/>
      <c r="U418" s="3"/>
      <c r="V418" s="3"/>
      <c r="W418" s="3"/>
      <c r="X418" s="3"/>
      <c r="Y418" s="3"/>
      <c r="Z418" s="3"/>
    </row>
    <row r="419" ht="30.0" customHeight="1">
      <c r="A419" s="5" t="s">
        <v>8225</v>
      </c>
      <c r="B419" s="5" t="s">
        <v>8226</v>
      </c>
      <c r="C419" s="5" t="s">
        <v>8227</v>
      </c>
      <c r="D419" s="5"/>
      <c r="E419" s="16">
        <v>431385.0</v>
      </c>
      <c r="F419" s="16">
        <v>432257.0</v>
      </c>
      <c r="G419" s="5"/>
      <c r="H419" s="5" t="s">
        <v>8228</v>
      </c>
      <c r="I419" s="5" t="s">
        <v>8229</v>
      </c>
      <c r="J419" s="3" t="s">
        <v>8025</v>
      </c>
      <c r="K419" s="3"/>
      <c r="L419" s="3"/>
      <c r="M419" s="3"/>
      <c r="N419" s="3"/>
      <c r="O419" s="3"/>
      <c r="P419" s="3"/>
      <c r="Q419" s="3"/>
      <c r="R419" s="3"/>
      <c r="S419" s="3"/>
      <c r="T419" s="3"/>
      <c r="U419" s="3"/>
      <c r="V419" s="3"/>
      <c r="W419" s="3"/>
      <c r="X419" s="3"/>
      <c r="Y419" s="3"/>
      <c r="Z419" s="3"/>
    </row>
    <row r="420" ht="30.0" customHeight="1">
      <c r="A420" s="5" t="s">
        <v>8230</v>
      </c>
      <c r="B420" s="5" t="s">
        <v>8231</v>
      </c>
      <c r="C420" s="5" t="s">
        <v>8232</v>
      </c>
      <c r="D420" s="5"/>
      <c r="E420" s="16">
        <v>432254.0</v>
      </c>
      <c r="F420" s="16">
        <v>433042.0</v>
      </c>
      <c r="G420" s="5"/>
      <c r="H420" s="5" t="s">
        <v>8233</v>
      </c>
      <c r="I420" s="5" t="s">
        <v>8234</v>
      </c>
      <c r="J420" s="3" t="s">
        <v>8025</v>
      </c>
      <c r="K420" s="3"/>
      <c r="L420" s="3"/>
      <c r="M420" s="3"/>
      <c r="N420" s="3"/>
      <c r="O420" s="3"/>
      <c r="P420" s="3"/>
      <c r="Q420" s="3"/>
      <c r="R420" s="3"/>
      <c r="S420" s="3"/>
      <c r="T420" s="3"/>
      <c r="U420" s="3"/>
      <c r="V420" s="3"/>
      <c r="W420" s="3"/>
      <c r="X420" s="3"/>
      <c r="Y420" s="3"/>
      <c r="Z420" s="3"/>
    </row>
    <row r="421" ht="30.0" customHeight="1">
      <c r="A421" s="5" t="s">
        <v>8235</v>
      </c>
      <c r="B421" s="5" t="s">
        <v>8236</v>
      </c>
      <c r="C421" s="5" t="s">
        <v>8237</v>
      </c>
      <c r="D421" s="5"/>
      <c r="E421" s="16">
        <v>433039.0</v>
      </c>
      <c r="F421" s="16">
        <v>433839.0</v>
      </c>
      <c r="G421" s="5"/>
      <c r="H421" s="5" t="s">
        <v>8238</v>
      </c>
      <c r="I421" s="5" t="s">
        <v>8239</v>
      </c>
      <c r="J421" s="3" t="s">
        <v>8025</v>
      </c>
      <c r="K421" s="3"/>
      <c r="L421" s="3"/>
      <c r="M421" s="3"/>
      <c r="N421" s="3"/>
      <c r="O421" s="3"/>
      <c r="P421" s="3"/>
      <c r="Q421" s="3"/>
      <c r="R421" s="3"/>
      <c r="S421" s="3"/>
      <c r="T421" s="3"/>
      <c r="U421" s="3"/>
      <c r="V421" s="3"/>
      <c r="W421" s="3"/>
      <c r="X421" s="3"/>
      <c r="Y421" s="3"/>
      <c r="Z421" s="3"/>
    </row>
    <row r="422" ht="30.0" customHeight="1">
      <c r="A422" s="5" t="s">
        <v>8240</v>
      </c>
      <c r="B422" s="5" t="s">
        <v>8240</v>
      </c>
      <c r="C422" s="5" t="s">
        <v>8241</v>
      </c>
      <c r="D422" s="5"/>
      <c r="E422" s="16">
        <v>433972.0</v>
      </c>
      <c r="F422" s="16">
        <v>435138.0</v>
      </c>
      <c r="G422" s="5" t="s">
        <v>35</v>
      </c>
      <c r="H422" s="5" t="s">
        <v>1362</v>
      </c>
      <c r="I422" s="5"/>
      <c r="J422" s="11" t="str">
        <f>HYPERLINK("http://www.ncbi.nlm.nih.gov/pubmed/22111948","Dotreppe et al. 2001. BMC Microbiol. 23;11:257")</f>
        <v>Dotreppe et al. 2001. BMC Microbiol. 23;11:257</v>
      </c>
      <c r="K422" s="3"/>
      <c r="L422" s="3"/>
      <c r="M422" s="3"/>
      <c r="N422" s="3"/>
      <c r="O422" s="3"/>
      <c r="P422" s="3"/>
      <c r="Q422" s="3"/>
      <c r="R422" s="3"/>
      <c r="S422" s="3"/>
      <c r="T422" s="3"/>
      <c r="U422" s="3"/>
      <c r="V422" s="3"/>
      <c r="W422" s="3"/>
      <c r="X422" s="3"/>
      <c r="Y422" s="3"/>
      <c r="Z422" s="3"/>
    </row>
    <row r="423" ht="30.0" customHeight="1">
      <c r="A423" s="5" t="s">
        <v>8242</v>
      </c>
      <c r="B423" s="5" t="s">
        <v>8242</v>
      </c>
      <c r="C423" s="5" t="s">
        <v>8243</v>
      </c>
      <c r="D423" s="5"/>
      <c r="E423" s="16">
        <v>435455.0</v>
      </c>
      <c r="F423" s="16">
        <v>436174.0</v>
      </c>
      <c r="G423" s="5" t="s">
        <v>35</v>
      </c>
      <c r="H423" s="5" t="s">
        <v>8244</v>
      </c>
      <c r="I423" s="5" t="s">
        <v>8245</v>
      </c>
      <c r="J423" s="11" t="str">
        <f>HYPERLINK("http://www.ncbi.nlm.nih.gov/nuccore/NC_003318"," Brucella melitensis 16M genome; accesion number NC_003318")</f>
        <v> Brucella melitensis 16M genome; accesion number NC_003318</v>
      </c>
      <c r="K423" s="11" t="str">
        <f>HYPERLINK("http://www.ncbi.nlm.nih.gov/pubmed/11756688","DelVecchio et al. 2002. Proc Natl Acad Sci U S A. 99(1):443-8.")</f>
        <v>DelVecchio et al. 2002. Proc Natl Acad Sci U S A. 99(1):443-8.</v>
      </c>
      <c r="L423" s="3"/>
      <c r="M423" s="3"/>
      <c r="N423" s="3"/>
      <c r="O423" s="3"/>
      <c r="P423" s="3"/>
      <c r="Q423" s="3"/>
      <c r="R423" s="3"/>
      <c r="S423" s="3"/>
      <c r="T423" s="3"/>
      <c r="U423" s="3"/>
      <c r="V423" s="3"/>
      <c r="W423" s="3"/>
      <c r="X423" s="3"/>
      <c r="Y423" s="3"/>
      <c r="Z423" s="3"/>
    </row>
    <row r="424" ht="30.0" customHeight="1">
      <c r="A424" s="5" t="s">
        <v>8246</v>
      </c>
      <c r="B424" s="5" t="s">
        <v>8246</v>
      </c>
      <c r="C424" s="5" t="s">
        <v>8247</v>
      </c>
      <c r="D424" s="5"/>
      <c r="E424" s="16">
        <v>436622.0</v>
      </c>
      <c r="F424" s="16">
        <v>436900.0</v>
      </c>
      <c r="G424" s="5"/>
      <c r="H424" s="5" t="s">
        <v>52</v>
      </c>
      <c r="I424" s="5"/>
      <c r="J424" s="15" t="str">
        <f>HYPERLINK("http://www.ncbi.nlm.nih.gov/pubmed/?term=16299333","Chain et al. 2005. Infect Immun. 73:8353-61")</f>
        <v>Chain et al. 2005. Infect Immun. 73:8353-61</v>
      </c>
      <c r="K424" s="11" t="str">
        <f>HYPERLINK("http://www.ncbi.nlm.nih.gov/nuccore/NC_007624","Brucella abortus 2308; accesion number NC_007624")</f>
        <v>Brucella abortus 2308; accesion number NC_007624</v>
      </c>
      <c r="L424" s="3"/>
      <c r="M424" s="3"/>
      <c r="N424" s="3"/>
      <c r="O424" s="3"/>
      <c r="P424" s="3"/>
      <c r="Q424" s="3"/>
      <c r="R424" s="3"/>
      <c r="S424" s="3"/>
      <c r="T424" s="3"/>
      <c r="U424" s="3"/>
      <c r="V424" s="3"/>
      <c r="W424" s="3"/>
      <c r="X424" s="3"/>
      <c r="Y424" s="3"/>
      <c r="Z424" s="3"/>
    </row>
    <row r="425" ht="30.0" customHeight="1">
      <c r="A425" s="5" t="s">
        <v>8248</v>
      </c>
      <c r="B425" s="5" t="s">
        <v>8248</v>
      </c>
      <c r="C425" s="5" t="s">
        <v>8249</v>
      </c>
      <c r="D425" s="5"/>
      <c r="E425" s="16">
        <v>437075.0</v>
      </c>
      <c r="F425" s="16">
        <v>438868.0</v>
      </c>
      <c r="G425" s="5"/>
      <c r="H425" s="5" t="s">
        <v>1362</v>
      </c>
      <c r="I425" s="5" t="s">
        <v>8250</v>
      </c>
      <c r="J425" s="11" t="str">
        <f>HYPERLINK("http://www.ncbi.nlm.nih.gov/nuccore/NC_017250","Brucella suis 1330 genome; accesion number NC017250")</f>
        <v>Brucella suis 1330 genome; accesion number NC017250</v>
      </c>
      <c r="K425" s="11" t="str">
        <f>HYPERLINK("http://www.ncbi.nlm.nih.gov/pubmed/12271122","Paulsen et al. 2002. Proc Natl Acad Sci U S A. 99(20):13148-53")</f>
        <v>Paulsen et al. 2002. Proc Natl Acad Sci U S A. 99(20):13148-53</v>
      </c>
      <c r="L425" s="3"/>
      <c r="M425" s="3"/>
      <c r="N425" s="3"/>
      <c r="O425" s="3"/>
      <c r="P425" s="3"/>
      <c r="Q425" s="3"/>
      <c r="R425" s="3"/>
      <c r="S425" s="3"/>
      <c r="T425" s="3"/>
      <c r="U425" s="3"/>
      <c r="V425" s="3"/>
      <c r="W425" s="3"/>
      <c r="X425" s="3"/>
      <c r="Y425" s="3"/>
      <c r="Z425" s="3"/>
    </row>
    <row r="426" ht="30.0" customHeight="1">
      <c r="A426" s="5" t="s">
        <v>8251</v>
      </c>
      <c r="B426" s="5" t="s">
        <v>8251</v>
      </c>
      <c r="C426" s="5" t="s">
        <v>8252</v>
      </c>
      <c r="D426" s="5"/>
      <c r="E426" s="16">
        <v>438933.0</v>
      </c>
      <c r="F426" s="16">
        <v>440141.0</v>
      </c>
      <c r="G426" s="5"/>
      <c r="H426" s="5" t="s">
        <v>5411</v>
      </c>
      <c r="I426" s="5" t="s">
        <v>8253</v>
      </c>
      <c r="J426" s="15" t="str">
        <f>HYPERLINK("http://www.ncbi.nlm.nih.gov/pubmed/?term=16299333","Chain et al. 2005. Infect Immun. 73:8353-61")</f>
        <v>Chain et al. 2005. Infect Immun. 73:8353-61</v>
      </c>
      <c r="K426" s="11" t="str">
        <f>HYPERLINK("http://www.ncbi.nlm.nih.gov/nuccore/NC_007624","Brucella abortus 2308; accesion number NC_007624")</f>
        <v>Brucella abortus 2308; accesion number NC_007624</v>
      </c>
      <c r="L426" s="3"/>
      <c r="M426" s="3"/>
      <c r="N426" s="3"/>
      <c r="O426" s="3"/>
      <c r="P426" s="3"/>
      <c r="Q426" s="3"/>
      <c r="R426" s="3"/>
      <c r="S426" s="3"/>
      <c r="T426" s="3"/>
      <c r="U426" s="3"/>
      <c r="V426" s="3"/>
      <c r="W426" s="3"/>
      <c r="X426" s="3"/>
      <c r="Y426" s="3"/>
      <c r="Z426" s="3"/>
    </row>
    <row r="427" ht="30.0" customHeight="1">
      <c r="A427" s="5" t="s">
        <v>8254</v>
      </c>
      <c r="B427" s="5" t="s">
        <v>8254</v>
      </c>
      <c r="C427" s="5" t="s">
        <v>8255</v>
      </c>
      <c r="D427" s="5"/>
      <c r="E427" s="16">
        <v>440157.0</v>
      </c>
      <c r="F427" s="16">
        <v>442373.0</v>
      </c>
      <c r="G427" s="5"/>
      <c r="H427" s="5" t="s">
        <v>8256</v>
      </c>
      <c r="I427" s="5" t="s">
        <v>8257</v>
      </c>
      <c r="J427" s="11" t="str">
        <f t="shared" ref="J427:J429" si="102">HYPERLINK("http://www.ncbi.nlm.nih.gov/nuccore/NC_017250","Brucella suis 1330 genome; accesion number NC017250")</f>
        <v>Brucella suis 1330 genome; accesion number NC017250</v>
      </c>
      <c r="K427" s="11" t="str">
        <f t="shared" ref="K427:K429" si="103">HYPERLINK("http://www.ncbi.nlm.nih.gov/pubmed/12271122","Paulsen et al. 2002. Proc Natl Acad Sci U S A. 99(20):13148-53")</f>
        <v>Paulsen et al. 2002. Proc Natl Acad Sci U S A. 99(20):13148-53</v>
      </c>
      <c r="L427" s="3"/>
      <c r="M427" s="3"/>
      <c r="N427" s="3"/>
      <c r="O427" s="3"/>
      <c r="P427" s="3"/>
      <c r="Q427" s="3"/>
      <c r="R427" s="3"/>
      <c r="S427" s="3"/>
      <c r="T427" s="3"/>
      <c r="U427" s="3"/>
      <c r="V427" s="3"/>
      <c r="W427" s="3"/>
      <c r="X427" s="3"/>
      <c r="Y427" s="3"/>
      <c r="Z427" s="3"/>
    </row>
    <row r="428" ht="30.0" customHeight="1">
      <c r="A428" s="5" t="s">
        <v>8258</v>
      </c>
      <c r="B428" s="5" t="s">
        <v>8258</v>
      </c>
      <c r="C428" s="5" t="s">
        <v>8259</v>
      </c>
      <c r="D428" s="5"/>
      <c r="E428" s="16">
        <v>442611.0</v>
      </c>
      <c r="F428" s="16">
        <v>443267.0</v>
      </c>
      <c r="G428" s="5"/>
      <c r="H428" s="5" t="s">
        <v>8260</v>
      </c>
      <c r="I428" s="5"/>
      <c r="J428" s="11" t="str">
        <f t="shared" si="102"/>
        <v>Brucella suis 1330 genome; accesion number NC017250</v>
      </c>
      <c r="K428" s="11" t="str">
        <f t="shared" si="103"/>
        <v>Paulsen et al. 2002. Proc Natl Acad Sci U S A. 99(20):13148-53</v>
      </c>
      <c r="L428" s="3"/>
      <c r="M428" s="3"/>
      <c r="N428" s="3"/>
      <c r="O428" s="3"/>
      <c r="P428" s="3"/>
      <c r="Q428" s="3"/>
      <c r="R428" s="3"/>
      <c r="S428" s="3"/>
      <c r="T428" s="3"/>
      <c r="U428" s="3"/>
      <c r="V428" s="3"/>
      <c r="W428" s="3"/>
      <c r="X428" s="3"/>
      <c r="Y428" s="3"/>
      <c r="Z428" s="3"/>
    </row>
    <row r="429" ht="30.0" customHeight="1">
      <c r="A429" s="5" t="s">
        <v>8261</v>
      </c>
      <c r="B429" s="5" t="s">
        <v>8261</v>
      </c>
      <c r="C429" s="5" t="s">
        <v>8262</v>
      </c>
      <c r="D429" s="5"/>
      <c r="E429" s="16">
        <v>443268.0</v>
      </c>
      <c r="F429" s="16">
        <v>444227.0</v>
      </c>
      <c r="G429" s="5"/>
      <c r="H429" s="5" t="s">
        <v>8263</v>
      </c>
      <c r="I429" s="5" t="s">
        <v>3162</v>
      </c>
      <c r="J429" s="11" t="str">
        <f t="shared" si="102"/>
        <v>Brucella suis 1330 genome; accesion number NC017250</v>
      </c>
      <c r="K429" s="11" t="str">
        <f t="shared" si="103"/>
        <v>Paulsen et al. 2002. Proc Natl Acad Sci U S A. 99(20):13148-53</v>
      </c>
      <c r="L429" s="3"/>
      <c r="M429" s="3"/>
      <c r="N429" s="3"/>
      <c r="O429" s="3"/>
      <c r="P429" s="3"/>
      <c r="Q429" s="3"/>
      <c r="R429" s="3"/>
      <c r="S429" s="3"/>
      <c r="T429" s="3"/>
      <c r="U429" s="3"/>
      <c r="V429" s="3"/>
      <c r="W429" s="3"/>
      <c r="X429" s="3"/>
      <c r="Y429" s="3"/>
      <c r="Z429" s="3"/>
    </row>
    <row r="430" ht="30.0" customHeight="1">
      <c r="A430" s="5" t="s">
        <v>8264</v>
      </c>
      <c r="B430" s="5" t="s">
        <v>8265</v>
      </c>
      <c r="C430" s="5" t="s">
        <v>8266</v>
      </c>
      <c r="D430" s="5"/>
      <c r="E430" s="16">
        <v>444315.0</v>
      </c>
      <c r="F430" s="16">
        <v>445970.0</v>
      </c>
      <c r="G430" s="5" t="s">
        <v>35</v>
      </c>
      <c r="H430" s="5" t="s">
        <v>8267</v>
      </c>
      <c r="I430" s="5" t="s">
        <v>8268</v>
      </c>
      <c r="J430" s="15" t="str">
        <f>HYPERLINK("http://www.ncbi.nlm.nih.gov/pubmed/?term=16299333","Chain et al. 2005. Infect Immun. 73:8353-61")</f>
        <v>Chain et al. 2005. Infect Immun. 73:8353-61</v>
      </c>
      <c r="K430" s="11" t="str">
        <f>HYPERLINK("http://www.ncbi.nlm.nih.gov/nuccore/NC_007624","Brucella abortus 2308; accesion number NC_007624")</f>
        <v>Brucella abortus 2308; accesion number NC_007624</v>
      </c>
      <c r="L430" s="3"/>
      <c r="M430" s="3"/>
      <c r="N430" s="3"/>
      <c r="O430" s="3"/>
      <c r="P430" s="3"/>
      <c r="Q430" s="3"/>
      <c r="R430" s="3"/>
      <c r="S430" s="3"/>
      <c r="T430" s="3"/>
      <c r="U430" s="3"/>
      <c r="V430" s="3"/>
      <c r="W430" s="3"/>
      <c r="X430" s="3"/>
      <c r="Y430" s="3"/>
      <c r="Z430" s="3"/>
    </row>
    <row r="431" ht="30.0" customHeight="1">
      <c r="A431" s="5" t="s">
        <v>8269</v>
      </c>
      <c r="B431" s="5" t="s">
        <v>8269</v>
      </c>
      <c r="C431" s="5" t="s">
        <v>8270</v>
      </c>
      <c r="D431" s="5"/>
      <c r="E431" s="16">
        <v>446165.0</v>
      </c>
      <c r="F431" s="16">
        <v>446575.0</v>
      </c>
      <c r="G431" s="5"/>
      <c r="H431" s="5" t="s">
        <v>52</v>
      </c>
      <c r="I431" s="5"/>
      <c r="J431" s="12" t="s">
        <v>7949</v>
      </c>
      <c r="K431" s="3"/>
      <c r="L431" s="3"/>
      <c r="M431" s="3"/>
      <c r="N431" s="3"/>
      <c r="O431" s="3"/>
      <c r="P431" s="3"/>
      <c r="Q431" s="3"/>
      <c r="R431" s="3"/>
      <c r="S431" s="3"/>
      <c r="T431" s="3"/>
      <c r="U431" s="3"/>
      <c r="V431" s="3"/>
      <c r="W431" s="3"/>
      <c r="X431" s="3"/>
      <c r="Y431" s="3"/>
      <c r="Z431" s="3"/>
    </row>
    <row r="432" ht="30.0" customHeight="1">
      <c r="A432" s="5" t="s">
        <v>8271</v>
      </c>
      <c r="B432" s="5" t="s">
        <v>8271</v>
      </c>
      <c r="C432" s="5" t="s">
        <v>8272</v>
      </c>
      <c r="D432" s="5"/>
      <c r="E432" s="16">
        <v>446637.0</v>
      </c>
      <c r="F432" s="16">
        <v>447296.0</v>
      </c>
      <c r="G432" s="5" t="s">
        <v>35</v>
      </c>
      <c r="H432" s="5" t="s">
        <v>8273</v>
      </c>
      <c r="I432" s="5"/>
      <c r="J432" s="15" t="str">
        <f t="shared" ref="J432:J433" si="104">HYPERLINK("http://www.ncbi.nlm.nih.gov/pubmed/?term=16299333","Chain et al. 2005. Infect Immun. 73:8353-61")</f>
        <v>Chain et al. 2005. Infect Immun. 73:8353-61</v>
      </c>
      <c r="K432" s="11" t="str">
        <f t="shared" ref="K432:K433" si="105">HYPERLINK("http://www.ncbi.nlm.nih.gov/nuccore/NC_007624","Brucella abortus 2308; accesion number NC_007624")</f>
        <v>Brucella abortus 2308; accesion number NC_007624</v>
      </c>
      <c r="L432" s="3"/>
      <c r="M432" s="3"/>
      <c r="N432" s="3"/>
      <c r="O432" s="3"/>
      <c r="P432" s="3"/>
      <c r="Q432" s="3"/>
      <c r="R432" s="3"/>
      <c r="S432" s="3"/>
      <c r="T432" s="3"/>
      <c r="U432" s="3"/>
      <c r="V432" s="3"/>
      <c r="W432" s="3"/>
      <c r="X432" s="3"/>
      <c r="Y432" s="3"/>
      <c r="Z432" s="3"/>
    </row>
    <row r="433" ht="30.0" customHeight="1">
      <c r="A433" s="5" t="s">
        <v>8274</v>
      </c>
      <c r="B433" s="5" t="s">
        <v>8274</v>
      </c>
      <c r="C433" s="5" t="s">
        <v>8275</v>
      </c>
      <c r="D433" s="5"/>
      <c r="E433" s="16">
        <v>447445.0</v>
      </c>
      <c r="F433" s="16">
        <v>447789.0</v>
      </c>
      <c r="G433" s="5" t="s">
        <v>35</v>
      </c>
      <c r="H433" s="5" t="s">
        <v>52</v>
      </c>
      <c r="I433" s="5"/>
      <c r="J433" s="15" t="str">
        <f t="shared" si="104"/>
        <v>Chain et al. 2005. Infect Immun. 73:8353-61</v>
      </c>
      <c r="K433" s="11" t="str">
        <f t="shared" si="105"/>
        <v>Brucella abortus 2308; accesion number NC_007624</v>
      </c>
      <c r="L433" s="3"/>
      <c r="M433" s="3"/>
      <c r="N433" s="3"/>
      <c r="O433" s="3"/>
      <c r="P433" s="3"/>
      <c r="Q433" s="3"/>
      <c r="R433" s="3"/>
      <c r="S433" s="3"/>
      <c r="T433" s="3"/>
      <c r="U433" s="3"/>
      <c r="V433" s="3"/>
      <c r="W433" s="3"/>
      <c r="X433" s="3"/>
      <c r="Y433" s="3"/>
      <c r="Z433" s="3"/>
    </row>
    <row r="434" ht="30.0" customHeight="1">
      <c r="A434" s="5" t="s">
        <v>8276</v>
      </c>
      <c r="B434" s="5" t="s">
        <v>8276</v>
      </c>
      <c r="C434" s="5" t="s">
        <v>8277</v>
      </c>
      <c r="D434" s="5"/>
      <c r="E434" s="16">
        <v>448144.0</v>
      </c>
      <c r="F434" s="16">
        <v>449757.0</v>
      </c>
      <c r="G434" s="5"/>
      <c r="H434" s="5" t="s">
        <v>8278</v>
      </c>
      <c r="I434" s="5" t="s">
        <v>47</v>
      </c>
      <c r="J434" s="11" t="str">
        <f t="shared" ref="J434:J438" si="106">HYPERLINK("http://www.ncbi.nlm.nih.gov/nuccore/NC_017250","Brucella suis 1330 genome; accesion number NC017250")</f>
        <v>Brucella suis 1330 genome; accesion number NC017250</v>
      </c>
      <c r="K434" s="11" t="str">
        <f t="shared" ref="K434:K435" si="107">HYPERLINK("http://www.ncbi.nlm.nih.gov/pubmed/12271122","Paulsen et al. 2002. Proc Natl Acad Sci U S A. 99(20):13148-53")</f>
        <v>Paulsen et al. 2002. Proc Natl Acad Sci U S A. 99(20):13148-53</v>
      </c>
      <c r="L434" s="3"/>
      <c r="M434" s="3"/>
      <c r="N434" s="3"/>
      <c r="O434" s="3"/>
      <c r="P434" s="3"/>
      <c r="Q434" s="3"/>
      <c r="R434" s="3"/>
      <c r="S434" s="3"/>
      <c r="T434" s="3"/>
      <c r="U434" s="3"/>
      <c r="V434" s="3"/>
      <c r="W434" s="3"/>
      <c r="X434" s="3"/>
      <c r="Y434" s="3"/>
      <c r="Z434" s="3"/>
    </row>
    <row r="435" ht="30.0" customHeight="1">
      <c r="A435" s="5" t="s">
        <v>8279</v>
      </c>
      <c r="B435" s="5" t="s">
        <v>8279</v>
      </c>
      <c r="C435" s="5" t="s">
        <v>8280</v>
      </c>
      <c r="D435" s="5"/>
      <c r="E435" s="16">
        <v>449775.0</v>
      </c>
      <c r="F435" s="16">
        <v>450773.0</v>
      </c>
      <c r="G435" s="5"/>
      <c r="H435" s="5" t="s">
        <v>8281</v>
      </c>
      <c r="I435" s="5" t="s">
        <v>8282</v>
      </c>
      <c r="J435" s="11" t="str">
        <f t="shared" si="106"/>
        <v>Brucella suis 1330 genome; accesion number NC017250</v>
      </c>
      <c r="K435" s="11" t="str">
        <f t="shared" si="107"/>
        <v>Paulsen et al. 2002. Proc Natl Acad Sci U S A. 99(20):13148-53</v>
      </c>
      <c r="L435" s="3"/>
      <c r="M435" s="3"/>
      <c r="N435" s="3"/>
      <c r="O435" s="3"/>
      <c r="P435" s="3"/>
      <c r="Q435" s="3"/>
      <c r="R435" s="3"/>
      <c r="S435" s="3"/>
      <c r="T435" s="3"/>
      <c r="U435" s="3"/>
      <c r="V435" s="3"/>
      <c r="W435" s="3"/>
      <c r="X435" s="3"/>
      <c r="Y435" s="3"/>
      <c r="Z435" s="3"/>
    </row>
    <row r="436" ht="30.0" customHeight="1">
      <c r="A436" s="5" t="s">
        <v>8283</v>
      </c>
      <c r="B436" s="5" t="s">
        <v>8283</v>
      </c>
      <c r="C436" s="5" t="s">
        <v>8284</v>
      </c>
      <c r="D436" s="5"/>
      <c r="E436" s="16">
        <v>450770.0</v>
      </c>
      <c r="F436" s="16">
        <v>451600.0</v>
      </c>
      <c r="G436" s="5"/>
      <c r="H436" s="5" t="s">
        <v>8285</v>
      </c>
      <c r="I436" s="5" t="s">
        <v>8282</v>
      </c>
      <c r="J436" s="11" t="str">
        <f t="shared" si="106"/>
        <v>Brucella suis 1330 genome; accesion number NC017250</v>
      </c>
      <c r="K436" s="11" t="str">
        <f t="shared" ref="K436:K438" si="108">HYPERLINK("http://www.ncbi.nlm.nih.gov/nuccore/NC_006933","Brucella abortus 9-941 accession number NC_006933")</f>
        <v>Brucella abortus 9-941 accession number NC_006933</v>
      </c>
      <c r="L436" s="11" t="str">
        <f t="shared" ref="L436:L438" si="109">HYPERLINK("http://www.ncbi.nlm.nih.gov/nuccore/NC_003318"," Brucella melitensis 16M genome; accesion number NC_003318")</f>
        <v> Brucella melitensis 16M genome; accesion number NC_003318</v>
      </c>
      <c r="M436" s="3"/>
      <c r="N436" s="3"/>
      <c r="O436" s="3"/>
      <c r="P436" s="3"/>
      <c r="Q436" s="3"/>
      <c r="R436" s="3"/>
      <c r="S436" s="3"/>
      <c r="T436" s="3"/>
      <c r="U436" s="3"/>
      <c r="V436" s="3"/>
      <c r="W436" s="3"/>
      <c r="X436" s="3"/>
      <c r="Y436" s="3"/>
      <c r="Z436" s="3"/>
    </row>
    <row r="437" ht="30.0" customHeight="1">
      <c r="A437" s="5" t="s">
        <v>8286</v>
      </c>
      <c r="B437" s="5" t="s">
        <v>8286</v>
      </c>
      <c r="C437" s="5" t="s">
        <v>8287</v>
      </c>
      <c r="D437" s="5"/>
      <c r="E437" s="16">
        <v>451597.0</v>
      </c>
      <c r="F437" s="16">
        <v>452352.0</v>
      </c>
      <c r="G437" s="5"/>
      <c r="H437" s="5" t="s">
        <v>8288</v>
      </c>
      <c r="I437" s="5" t="s">
        <v>4772</v>
      </c>
      <c r="J437" s="11" t="str">
        <f t="shared" si="106"/>
        <v>Brucella suis 1330 genome; accesion number NC017250</v>
      </c>
      <c r="K437" s="11" t="str">
        <f t="shared" si="108"/>
        <v>Brucella abortus 9-941 accession number NC_006933</v>
      </c>
      <c r="L437" s="11" t="str">
        <f t="shared" si="109"/>
        <v> Brucella melitensis 16M genome; accesion number NC_003318</v>
      </c>
      <c r="M437" s="3"/>
      <c r="N437" s="3"/>
      <c r="O437" s="3"/>
      <c r="P437" s="3"/>
      <c r="Q437" s="3"/>
      <c r="R437" s="3"/>
      <c r="S437" s="3"/>
      <c r="T437" s="3"/>
      <c r="U437" s="3"/>
      <c r="V437" s="3"/>
      <c r="W437" s="3"/>
      <c r="X437" s="3"/>
      <c r="Y437" s="3"/>
      <c r="Z437" s="3"/>
    </row>
    <row r="438" ht="30.0" customHeight="1">
      <c r="A438" s="5" t="s">
        <v>8289</v>
      </c>
      <c r="B438" s="5" t="s">
        <v>8289</v>
      </c>
      <c r="C438" s="5" t="s">
        <v>8290</v>
      </c>
      <c r="D438" s="5"/>
      <c r="E438" s="16">
        <v>452345.0</v>
      </c>
      <c r="F438" s="16">
        <v>453097.0</v>
      </c>
      <c r="G438" s="5"/>
      <c r="H438" s="5" t="s">
        <v>8291</v>
      </c>
      <c r="I438" s="5" t="s">
        <v>39</v>
      </c>
      <c r="J438" s="11" t="str">
        <f t="shared" si="106"/>
        <v>Brucella suis 1330 genome; accesion number NC017250</v>
      </c>
      <c r="K438" s="11" t="str">
        <f t="shared" si="108"/>
        <v>Brucella abortus 9-941 accession number NC_006933</v>
      </c>
      <c r="L438" s="11" t="str">
        <f t="shared" si="109"/>
        <v> Brucella melitensis 16M genome; accesion number NC_003318</v>
      </c>
      <c r="M438" s="3"/>
      <c r="N438" s="3"/>
      <c r="O438" s="3"/>
      <c r="P438" s="3"/>
      <c r="Q438" s="3"/>
      <c r="R438" s="3"/>
      <c r="S438" s="3"/>
      <c r="T438" s="3"/>
      <c r="U438" s="3"/>
      <c r="V438" s="3"/>
      <c r="W438" s="3"/>
      <c r="X438" s="3"/>
      <c r="Y438" s="3"/>
      <c r="Z438" s="3"/>
    </row>
    <row r="439" ht="30.0" customHeight="1">
      <c r="A439" s="5" t="s">
        <v>8292</v>
      </c>
      <c r="B439" s="5" t="s">
        <v>8293</v>
      </c>
      <c r="C439" s="5" t="s">
        <v>8294</v>
      </c>
      <c r="D439" s="5"/>
      <c r="E439" s="16">
        <v>453187.0</v>
      </c>
      <c r="F439" s="16">
        <v>454002.0</v>
      </c>
      <c r="G439" s="5" t="s">
        <v>35</v>
      </c>
      <c r="H439" s="5" t="s">
        <v>8295</v>
      </c>
      <c r="I439" s="5" t="s">
        <v>8296</v>
      </c>
      <c r="J439" s="15" t="str">
        <f>HYPERLINK("http://www.ncbi.nlm.nih.gov/pubmed/?term=16299333","Chain et al. 2005. Infect Immun. 73:8353-61")</f>
        <v>Chain et al. 2005. Infect Immun. 73:8353-61</v>
      </c>
      <c r="K439" s="11" t="str">
        <f>HYPERLINK("http://www.ncbi.nlm.nih.gov/nuccore/NC_007624","Brucella abortus 2308; accesion number NC_007624")</f>
        <v>Brucella abortus 2308; accesion number NC_007624</v>
      </c>
      <c r="L439" s="3"/>
      <c r="M439" s="3"/>
      <c r="N439" s="3"/>
      <c r="O439" s="3"/>
      <c r="P439" s="3"/>
      <c r="Q439" s="3"/>
      <c r="R439" s="3"/>
      <c r="S439" s="3"/>
      <c r="T439" s="3"/>
      <c r="U439" s="3"/>
      <c r="V439" s="3"/>
      <c r="W439" s="3"/>
      <c r="X439" s="3"/>
      <c r="Y439" s="3"/>
      <c r="Z439" s="3"/>
    </row>
    <row r="440" ht="30.0" customHeight="1">
      <c r="A440" s="5" t="s">
        <v>8297</v>
      </c>
      <c r="B440" s="5" t="s">
        <v>8298</v>
      </c>
      <c r="C440" s="5" t="s">
        <v>8299</v>
      </c>
      <c r="D440" s="5"/>
      <c r="E440" s="16">
        <v>454323.0</v>
      </c>
      <c r="F440" s="16">
        <v>455222.0</v>
      </c>
      <c r="G440" s="5"/>
      <c r="H440" s="5" t="s">
        <v>8300</v>
      </c>
      <c r="I440" s="5" t="s">
        <v>8301</v>
      </c>
      <c r="J440" s="12" t="s">
        <v>7949</v>
      </c>
      <c r="K440" s="3"/>
      <c r="L440" s="3"/>
      <c r="M440" s="3"/>
      <c r="N440" s="3"/>
      <c r="O440" s="3"/>
      <c r="P440" s="3"/>
      <c r="Q440" s="3"/>
      <c r="R440" s="3"/>
      <c r="S440" s="3"/>
      <c r="T440" s="3"/>
      <c r="U440" s="3"/>
      <c r="V440" s="3"/>
      <c r="W440" s="3"/>
      <c r="X440" s="3"/>
      <c r="Y440" s="3"/>
      <c r="Z440" s="3"/>
    </row>
    <row r="441" ht="30.0" customHeight="1">
      <c r="A441" s="5" t="s">
        <v>8302</v>
      </c>
      <c r="B441" s="5" t="s">
        <v>8303</v>
      </c>
      <c r="C441" s="5" t="s">
        <v>8304</v>
      </c>
      <c r="D441" s="5"/>
      <c r="E441" s="16">
        <v>455314.0</v>
      </c>
      <c r="F441" s="16">
        <v>457137.0</v>
      </c>
      <c r="G441" s="5" t="s">
        <v>35</v>
      </c>
      <c r="H441" s="5" t="s">
        <v>8305</v>
      </c>
      <c r="I441" s="5" t="s">
        <v>8306</v>
      </c>
      <c r="J441" s="15" t="str">
        <f>HYPERLINK("http://www.ncbi.nlm.nih.gov/pubmed/?term=16299333","Chain et al. 2005. Infect Immun. 73:8353-61")</f>
        <v>Chain et al. 2005. Infect Immun. 73:8353-61</v>
      </c>
      <c r="K441" s="11" t="str">
        <f>HYPERLINK("http://www.ncbi.nlm.nih.gov/nuccore/NC_007624","Brucella abortus 2308; accesion number NC_007624")</f>
        <v>Brucella abortus 2308; accesion number NC_007624</v>
      </c>
      <c r="L441" s="3"/>
      <c r="M441" s="3"/>
      <c r="N441" s="3"/>
      <c r="O441" s="3"/>
      <c r="P441" s="3"/>
      <c r="Q441" s="3"/>
      <c r="R441" s="3"/>
      <c r="S441" s="3"/>
      <c r="T441" s="3"/>
      <c r="U441" s="3"/>
      <c r="V441" s="3"/>
      <c r="W441" s="3"/>
      <c r="X441" s="3"/>
      <c r="Y441" s="3"/>
      <c r="Z441" s="3"/>
    </row>
    <row r="442" ht="30.0" customHeight="1">
      <c r="A442" s="5" t="s">
        <v>8307</v>
      </c>
      <c r="B442" s="5" t="s">
        <v>8308</v>
      </c>
      <c r="C442" s="5" t="s">
        <v>8309</v>
      </c>
      <c r="D442" s="5"/>
      <c r="E442" s="16">
        <v>457173.0</v>
      </c>
      <c r="F442" s="16">
        <v>457871.0</v>
      </c>
      <c r="G442" s="5" t="s">
        <v>35</v>
      </c>
      <c r="H442" s="5" t="s">
        <v>8310</v>
      </c>
      <c r="I442" s="5"/>
      <c r="J442" s="12" t="s">
        <v>7949</v>
      </c>
      <c r="K442" s="3"/>
      <c r="L442" s="3"/>
      <c r="M442" s="3"/>
      <c r="N442" s="3"/>
      <c r="O442" s="3"/>
      <c r="P442" s="3"/>
      <c r="Q442" s="3"/>
      <c r="R442" s="3"/>
      <c r="S442" s="3"/>
      <c r="T442" s="3"/>
      <c r="U442" s="3"/>
      <c r="V442" s="3"/>
      <c r="W442" s="3"/>
      <c r="X442" s="3"/>
      <c r="Y442" s="3"/>
      <c r="Z442" s="3"/>
    </row>
    <row r="443" ht="30.0" customHeight="1">
      <c r="A443" s="5" t="s">
        <v>8311</v>
      </c>
      <c r="B443" s="5" t="s">
        <v>8312</v>
      </c>
      <c r="C443" s="5" t="s">
        <v>8313</v>
      </c>
      <c r="D443" s="5"/>
      <c r="E443" s="16">
        <v>458000.0</v>
      </c>
      <c r="F443" s="16">
        <v>459475.0</v>
      </c>
      <c r="G443" s="5" t="s">
        <v>35</v>
      </c>
      <c r="H443" s="5" t="s">
        <v>8314</v>
      </c>
      <c r="I443" s="5" t="s">
        <v>8315</v>
      </c>
      <c r="J443" s="12" t="s">
        <v>7949</v>
      </c>
      <c r="K443" s="3"/>
      <c r="L443" s="3"/>
      <c r="M443" s="3"/>
      <c r="N443" s="3"/>
      <c r="O443" s="3"/>
      <c r="P443" s="3"/>
      <c r="Q443" s="3"/>
      <c r="R443" s="3"/>
      <c r="S443" s="3"/>
      <c r="T443" s="3"/>
      <c r="U443" s="3"/>
      <c r="V443" s="3"/>
      <c r="W443" s="3"/>
      <c r="X443" s="3"/>
      <c r="Y443" s="3"/>
      <c r="Z443" s="3"/>
    </row>
    <row r="444" ht="30.0" customHeight="1">
      <c r="A444" s="5" t="s">
        <v>8316</v>
      </c>
      <c r="B444" s="5" t="s">
        <v>1512</v>
      </c>
      <c r="C444" s="5" t="s">
        <v>8317</v>
      </c>
      <c r="D444" s="5"/>
      <c r="E444" s="16">
        <v>459746.0</v>
      </c>
      <c r="F444" s="16">
        <v>460495.0</v>
      </c>
      <c r="G444" s="5"/>
      <c r="H444" s="5" t="s">
        <v>1514</v>
      </c>
      <c r="I444" s="5" t="s">
        <v>8318</v>
      </c>
      <c r="J444" s="15" t="str">
        <f>HYPERLINK("http://www.ncbi.nlm.nih.gov/pubmed/?term=16299333","Chain et al. 2005. Infect Immun. 73:8353-61")</f>
        <v>Chain et al. 2005. Infect Immun. 73:8353-61</v>
      </c>
      <c r="K444" s="11" t="str">
        <f>HYPERLINK("http://www.ncbi.nlm.nih.gov/nuccore/NC_007624","Brucella abortus 2308; accesion number NC_007624")</f>
        <v>Brucella abortus 2308; accesion number NC_007624</v>
      </c>
      <c r="L444" s="3"/>
      <c r="M444" s="3"/>
      <c r="N444" s="3"/>
      <c r="O444" s="3"/>
      <c r="P444" s="3"/>
      <c r="Q444" s="3"/>
      <c r="R444" s="3"/>
      <c r="S444" s="3"/>
      <c r="T444" s="3"/>
      <c r="U444" s="3"/>
      <c r="V444" s="3"/>
      <c r="W444" s="3"/>
      <c r="X444" s="3"/>
      <c r="Y444" s="3"/>
      <c r="Z444" s="3"/>
    </row>
    <row r="445" ht="30.0" customHeight="1">
      <c r="A445" s="5" t="s">
        <v>8319</v>
      </c>
      <c r="B445" s="5" t="s">
        <v>8319</v>
      </c>
      <c r="C445" s="5" t="s">
        <v>8320</v>
      </c>
      <c r="D445" s="5"/>
      <c r="E445" s="16">
        <v>460584.0</v>
      </c>
      <c r="F445" s="16">
        <v>461831.0</v>
      </c>
      <c r="G445" s="5" t="s">
        <v>35</v>
      </c>
      <c r="H445" s="5" t="s">
        <v>8321</v>
      </c>
      <c r="I445" s="5" t="s">
        <v>8322</v>
      </c>
      <c r="J445" s="11" t="str">
        <f>HYPERLINK("http://www.ncbi.nlm.nih.gov/nuccore/NC_017250","Brucella suis 1330 genome; accesion number NC017250")</f>
        <v>Brucella suis 1330 genome; accesion number NC017250</v>
      </c>
      <c r="K445" s="11" t="str">
        <f>HYPERLINK("http://www.ncbi.nlm.nih.gov/nuccore/NC_006933","Brucella abortus 9-941 accession number NC_006933")</f>
        <v>Brucella abortus 9-941 accession number NC_006933</v>
      </c>
      <c r="L445" s="11" t="str">
        <f>HYPERLINK("http://www.ncbi.nlm.nih.gov/nuccore/NC_003318"," Brucella melitensis 16M genome; accesion number NC_003318")</f>
        <v> Brucella melitensis 16M genome; accesion number NC_003318</v>
      </c>
      <c r="M445" s="3"/>
      <c r="N445" s="3"/>
      <c r="O445" s="3"/>
      <c r="P445" s="3"/>
      <c r="Q445" s="3"/>
      <c r="R445" s="3"/>
      <c r="S445" s="3"/>
      <c r="T445" s="3"/>
      <c r="U445" s="3"/>
      <c r="V445" s="3"/>
      <c r="W445" s="3"/>
      <c r="X445" s="3"/>
      <c r="Y445" s="3"/>
      <c r="Z445" s="3"/>
    </row>
    <row r="446" ht="30.0" customHeight="1">
      <c r="A446" s="5" t="s">
        <v>8323</v>
      </c>
      <c r="B446" s="5" t="s">
        <v>8323</v>
      </c>
      <c r="C446" s="5" t="s">
        <v>8324</v>
      </c>
      <c r="D446" s="5"/>
      <c r="E446" s="16">
        <v>462070.0</v>
      </c>
      <c r="F446" s="16">
        <v>462369.0</v>
      </c>
      <c r="G446" s="5" t="s">
        <v>35</v>
      </c>
      <c r="H446" s="5" t="s">
        <v>52</v>
      </c>
      <c r="I446" s="5"/>
      <c r="J446" s="15" t="str">
        <f>HYPERLINK("http://www.ncbi.nlm.nih.gov/pubmed/?term=16299333","Chain et al. 2005. Infect Immun. 73:8353-61")</f>
        <v>Chain et al. 2005. Infect Immun. 73:8353-61</v>
      </c>
      <c r="K446" s="11" t="str">
        <f>HYPERLINK("http://www.ncbi.nlm.nih.gov/nuccore/NC_007624","Brucella abortus 2308; accesion number NC_007624")</f>
        <v>Brucella abortus 2308; accesion number NC_007624</v>
      </c>
      <c r="L446" s="3"/>
      <c r="M446" s="3"/>
      <c r="N446" s="3"/>
      <c r="O446" s="3"/>
      <c r="P446" s="3"/>
      <c r="Q446" s="3"/>
      <c r="R446" s="3"/>
      <c r="S446" s="3"/>
      <c r="T446" s="3"/>
      <c r="U446" s="3"/>
      <c r="V446" s="3"/>
      <c r="W446" s="3"/>
      <c r="X446" s="3"/>
      <c r="Y446" s="3"/>
      <c r="Z446" s="3"/>
    </row>
    <row r="447" ht="30.0" customHeight="1">
      <c r="A447" s="5" t="s">
        <v>8325</v>
      </c>
      <c r="B447" s="5" t="s">
        <v>8325</v>
      </c>
      <c r="C447" s="5" t="s">
        <v>8326</v>
      </c>
      <c r="D447" s="5"/>
      <c r="E447" s="16">
        <v>462366.0</v>
      </c>
      <c r="F447" s="16">
        <v>463106.0</v>
      </c>
      <c r="G447" s="5" t="s">
        <v>35</v>
      </c>
      <c r="H447" s="5" t="s">
        <v>8327</v>
      </c>
      <c r="I447" s="5" t="s">
        <v>8328</v>
      </c>
      <c r="J447" s="11" t="str">
        <f>HYPERLINK("http://www.ncbi.nlm.nih.gov/nuccore/NC_017250","Brucella suis 1330 genome; accesion number NC017250")</f>
        <v>Brucella suis 1330 genome; accesion number NC017250</v>
      </c>
      <c r="K447" s="11" t="str">
        <f>HYPERLINK("http://www.ncbi.nlm.nih.gov/nuccore/NC_006933","Brucella abortus 9-941 accession number NC_006933")</f>
        <v>Brucella abortus 9-941 accession number NC_006933</v>
      </c>
      <c r="L447" s="11" t="str">
        <f>HYPERLINK("http://www.ncbi.nlm.nih.gov/nuccore/NC_003318"," Brucella melitensis 16M genome; accesion number NC_003318")</f>
        <v> Brucella melitensis 16M genome; accesion number NC_003318</v>
      </c>
      <c r="M447" s="3"/>
      <c r="N447" s="3"/>
      <c r="O447" s="3"/>
      <c r="P447" s="3"/>
      <c r="Q447" s="3"/>
      <c r="R447" s="3"/>
      <c r="S447" s="3"/>
      <c r="T447" s="3"/>
      <c r="U447" s="3"/>
      <c r="V447" s="3"/>
      <c r="W447" s="3"/>
      <c r="X447" s="3"/>
      <c r="Y447" s="3"/>
      <c r="Z447" s="3"/>
    </row>
    <row r="448" ht="30.0" customHeight="1">
      <c r="A448" s="5" t="s">
        <v>8329</v>
      </c>
      <c r="B448" s="5" t="s">
        <v>8329</v>
      </c>
      <c r="C448" s="5" t="s">
        <v>8330</v>
      </c>
      <c r="D448" s="5"/>
      <c r="E448" s="16">
        <v>463482.0</v>
      </c>
      <c r="F448" s="16">
        <v>463946.0</v>
      </c>
      <c r="G448" s="5"/>
      <c r="H448" s="5" t="s">
        <v>337</v>
      </c>
      <c r="I448" s="5"/>
      <c r="J448" s="15" t="str">
        <f t="shared" ref="J448:J456" si="110">HYPERLINK("http://www.ncbi.nlm.nih.gov/pubmed/?term=16299333","Chain et al. 2005. Infect Immun. 73:8353-61")</f>
        <v>Chain et al. 2005. Infect Immun. 73:8353-61</v>
      </c>
      <c r="K448" s="11" t="str">
        <f t="shared" ref="K448:K456" si="111">HYPERLINK("http://www.ncbi.nlm.nih.gov/nuccore/NC_007624","Brucella abortus 2308; accesion number NC_007624")</f>
        <v>Brucella abortus 2308; accesion number NC_007624</v>
      </c>
      <c r="L448" s="3"/>
      <c r="M448" s="3"/>
      <c r="N448" s="3"/>
      <c r="O448" s="3"/>
      <c r="P448" s="3"/>
      <c r="Q448" s="3"/>
      <c r="R448" s="3"/>
      <c r="S448" s="3"/>
      <c r="T448" s="3"/>
      <c r="U448" s="3"/>
      <c r="V448" s="3"/>
      <c r="W448" s="3"/>
      <c r="X448" s="3"/>
      <c r="Y448" s="3"/>
      <c r="Z448" s="3"/>
    </row>
    <row r="449" ht="30.0" customHeight="1">
      <c r="A449" s="5" t="s">
        <v>8331</v>
      </c>
      <c r="B449" s="5" t="s">
        <v>8331</v>
      </c>
      <c r="C449" s="5" t="s">
        <v>8332</v>
      </c>
      <c r="D449" s="5"/>
      <c r="E449" s="16">
        <v>464205.0</v>
      </c>
      <c r="F449" s="16">
        <v>464447.0</v>
      </c>
      <c r="G449" s="5"/>
      <c r="H449" s="5" t="s">
        <v>52</v>
      </c>
      <c r="I449" s="5"/>
      <c r="J449" s="15" t="str">
        <f t="shared" si="110"/>
        <v>Chain et al. 2005. Infect Immun. 73:8353-61</v>
      </c>
      <c r="K449" s="11" t="str">
        <f t="shared" si="111"/>
        <v>Brucella abortus 2308; accesion number NC_007624</v>
      </c>
      <c r="L449" s="3"/>
      <c r="M449" s="3"/>
      <c r="N449" s="3"/>
      <c r="O449" s="3"/>
      <c r="P449" s="3"/>
      <c r="Q449" s="3"/>
      <c r="R449" s="3"/>
      <c r="S449" s="3"/>
      <c r="T449" s="3"/>
      <c r="U449" s="3"/>
      <c r="V449" s="3"/>
      <c r="W449" s="3"/>
      <c r="X449" s="3"/>
      <c r="Y449" s="3"/>
      <c r="Z449" s="3"/>
    </row>
    <row r="450" ht="30.0" customHeight="1">
      <c r="A450" s="5" t="s">
        <v>8333</v>
      </c>
      <c r="B450" s="5" t="s">
        <v>8333</v>
      </c>
      <c r="C450" s="5" t="s">
        <v>8334</v>
      </c>
      <c r="D450" s="5"/>
      <c r="E450" s="16">
        <v>464335.0</v>
      </c>
      <c r="F450" s="16">
        <v>465003.0</v>
      </c>
      <c r="G450" s="5"/>
      <c r="H450" s="5" t="s">
        <v>8335</v>
      </c>
      <c r="I450" s="5"/>
      <c r="J450" s="15" t="str">
        <f t="shared" si="110"/>
        <v>Chain et al. 2005. Infect Immun. 73:8353-61</v>
      </c>
      <c r="K450" s="11" t="str">
        <f t="shared" si="111"/>
        <v>Brucella abortus 2308; accesion number NC_007624</v>
      </c>
      <c r="L450" s="3"/>
      <c r="M450" s="3"/>
      <c r="N450" s="3"/>
      <c r="O450" s="3"/>
      <c r="P450" s="3"/>
      <c r="Q450" s="3"/>
      <c r="R450" s="3"/>
      <c r="S450" s="3"/>
      <c r="T450" s="3"/>
      <c r="U450" s="3"/>
      <c r="V450" s="3"/>
      <c r="W450" s="3"/>
      <c r="X450" s="3"/>
      <c r="Y450" s="3"/>
      <c r="Z450" s="3"/>
    </row>
    <row r="451" ht="30.0" customHeight="1">
      <c r="A451" s="5" t="s">
        <v>8336</v>
      </c>
      <c r="B451" s="5" t="s">
        <v>8336</v>
      </c>
      <c r="C451" s="5" t="s">
        <v>8337</v>
      </c>
      <c r="D451" s="5"/>
      <c r="E451" s="16">
        <v>465313.0</v>
      </c>
      <c r="F451" s="16">
        <v>465729.0</v>
      </c>
      <c r="G451" s="5"/>
      <c r="H451" s="5" t="s">
        <v>757</v>
      </c>
      <c r="I451" s="5"/>
      <c r="J451" s="15" t="str">
        <f t="shared" si="110"/>
        <v>Chain et al. 2005. Infect Immun. 73:8353-61</v>
      </c>
      <c r="K451" s="11" t="str">
        <f t="shared" si="111"/>
        <v>Brucella abortus 2308; accesion number NC_007624</v>
      </c>
      <c r="L451" s="3"/>
      <c r="M451" s="3"/>
      <c r="N451" s="3"/>
      <c r="O451" s="3"/>
      <c r="P451" s="3"/>
      <c r="Q451" s="3"/>
      <c r="R451" s="3"/>
      <c r="S451" s="3"/>
      <c r="T451" s="3"/>
      <c r="U451" s="3"/>
      <c r="V451" s="3"/>
      <c r="W451" s="3"/>
      <c r="X451" s="3"/>
      <c r="Y451" s="3"/>
      <c r="Z451" s="3"/>
    </row>
    <row r="452" ht="30.0" customHeight="1">
      <c r="A452" s="5" t="s">
        <v>8338</v>
      </c>
      <c r="B452" s="5" t="s">
        <v>8338</v>
      </c>
      <c r="C452" s="5" t="s">
        <v>8339</v>
      </c>
      <c r="D452" s="5"/>
      <c r="E452" s="16">
        <v>465740.0</v>
      </c>
      <c r="F452" s="16">
        <v>467026.0</v>
      </c>
      <c r="G452" s="5" t="s">
        <v>35</v>
      </c>
      <c r="H452" s="5" t="s">
        <v>8340</v>
      </c>
      <c r="I452" s="5"/>
      <c r="J452" s="15" t="str">
        <f t="shared" si="110"/>
        <v>Chain et al. 2005. Infect Immun. 73:8353-61</v>
      </c>
      <c r="K452" s="11" t="str">
        <f t="shared" si="111"/>
        <v>Brucella abortus 2308; accesion number NC_007624</v>
      </c>
      <c r="L452" s="3"/>
      <c r="M452" s="3"/>
      <c r="N452" s="3"/>
      <c r="O452" s="3"/>
      <c r="P452" s="3"/>
      <c r="Q452" s="3"/>
      <c r="R452" s="3"/>
      <c r="S452" s="3"/>
      <c r="T452" s="3"/>
      <c r="U452" s="3"/>
      <c r="V452" s="3"/>
      <c r="W452" s="3"/>
      <c r="X452" s="3"/>
      <c r="Y452" s="3"/>
      <c r="Z452" s="3"/>
    </row>
    <row r="453" ht="30.0" customHeight="1">
      <c r="A453" s="5" t="s">
        <v>8341</v>
      </c>
      <c r="B453" s="5" t="s">
        <v>8341</v>
      </c>
      <c r="C453" s="5" t="s">
        <v>8342</v>
      </c>
      <c r="D453" s="5"/>
      <c r="E453" s="16">
        <v>467080.0</v>
      </c>
      <c r="F453" s="16">
        <v>467442.0</v>
      </c>
      <c r="G453" s="5" t="s">
        <v>35</v>
      </c>
      <c r="H453" s="5" t="s">
        <v>52</v>
      </c>
      <c r="I453" s="5" t="s">
        <v>8343</v>
      </c>
      <c r="J453" s="15" t="str">
        <f t="shared" si="110"/>
        <v>Chain et al. 2005. Infect Immun. 73:8353-61</v>
      </c>
      <c r="K453" s="11" t="str">
        <f t="shared" si="111"/>
        <v>Brucella abortus 2308; accesion number NC_007624</v>
      </c>
      <c r="L453" s="3"/>
      <c r="M453" s="3"/>
      <c r="N453" s="3"/>
      <c r="O453" s="3"/>
      <c r="P453" s="3"/>
      <c r="Q453" s="3"/>
      <c r="R453" s="3"/>
      <c r="S453" s="3"/>
      <c r="T453" s="3"/>
      <c r="U453" s="3"/>
      <c r="V453" s="3"/>
      <c r="W453" s="3"/>
      <c r="X453" s="3"/>
      <c r="Y453" s="3"/>
      <c r="Z453" s="3"/>
    </row>
    <row r="454" ht="30.0" customHeight="1">
      <c r="A454" s="5" t="s">
        <v>8344</v>
      </c>
      <c r="B454" s="5" t="s">
        <v>8344</v>
      </c>
      <c r="C454" s="5" t="s">
        <v>8345</v>
      </c>
      <c r="D454" s="5"/>
      <c r="E454" s="16">
        <v>467478.0</v>
      </c>
      <c r="F454" s="16">
        <v>468908.0</v>
      </c>
      <c r="G454" s="5" t="s">
        <v>35</v>
      </c>
      <c r="H454" s="5" t="s">
        <v>3122</v>
      </c>
      <c r="I454" s="5"/>
      <c r="J454" s="15" t="str">
        <f t="shared" si="110"/>
        <v>Chain et al. 2005. Infect Immun. 73:8353-61</v>
      </c>
      <c r="K454" s="11" t="str">
        <f t="shared" si="111"/>
        <v>Brucella abortus 2308; accesion number NC_007624</v>
      </c>
      <c r="L454" s="3"/>
      <c r="M454" s="3"/>
      <c r="N454" s="3"/>
      <c r="O454" s="3"/>
      <c r="P454" s="3"/>
      <c r="Q454" s="3"/>
      <c r="R454" s="3"/>
      <c r="S454" s="3"/>
      <c r="T454" s="3"/>
      <c r="U454" s="3"/>
      <c r="V454" s="3"/>
      <c r="W454" s="3"/>
      <c r="X454" s="3"/>
      <c r="Y454" s="3"/>
      <c r="Z454" s="3"/>
    </row>
    <row r="455" ht="30.0" customHeight="1">
      <c r="A455" s="5" t="s">
        <v>8346</v>
      </c>
      <c r="B455" s="5" t="s">
        <v>8346</v>
      </c>
      <c r="C455" s="5" t="s">
        <v>8347</v>
      </c>
      <c r="D455" s="5"/>
      <c r="E455" s="16">
        <v>468912.0</v>
      </c>
      <c r="F455" s="16">
        <v>469166.0</v>
      </c>
      <c r="G455" s="5" t="s">
        <v>35</v>
      </c>
      <c r="H455" s="5" t="s">
        <v>52</v>
      </c>
      <c r="I455" s="5"/>
      <c r="J455" s="15" t="str">
        <f t="shared" si="110"/>
        <v>Chain et al. 2005. Infect Immun. 73:8353-61</v>
      </c>
      <c r="K455" s="11" t="str">
        <f t="shared" si="111"/>
        <v>Brucella abortus 2308; accesion number NC_007624</v>
      </c>
      <c r="L455" s="3"/>
      <c r="M455" s="3"/>
      <c r="N455" s="3"/>
      <c r="O455" s="3"/>
      <c r="P455" s="3"/>
      <c r="Q455" s="3"/>
      <c r="R455" s="3"/>
      <c r="S455" s="3"/>
      <c r="T455" s="3"/>
      <c r="U455" s="3"/>
      <c r="V455" s="3"/>
      <c r="W455" s="3"/>
      <c r="X455" s="3"/>
      <c r="Y455" s="3"/>
      <c r="Z455" s="3"/>
    </row>
    <row r="456" ht="30.0" customHeight="1">
      <c r="A456" s="5" t="s">
        <v>8348</v>
      </c>
      <c r="B456" s="5" t="s">
        <v>8348</v>
      </c>
      <c r="C456" s="5" t="s">
        <v>8349</v>
      </c>
      <c r="D456" s="5"/>
      <c r="E456" s="16">
        <v>469160.0</v>
      </c>
      <c r="F456" s="16">
        <v>469462.0</v>
      </c>
      <c r="G456" s="5" t="s">
        <v>35</v>
      </c>
      <c r="H456" s="5" t="s">
        <v>52</v>
      </c>
      <c r="I456" s="5"/>
      <c r="J456" s="15" t="str">
        <f t="shared" si="110"/>
        <v>Chain et al. 2005. Infect Immun. 73:8353-61</v>
      </c>
      <c r="K456" s="11" t="str">
        <f t="shared" si="111"/>
        <v>Brucella abortus 2308; accesion number NC_007624</v>
      </c>
      <c r="L456" s="3"/>
      <c r="M456" s="3"/>
      <c r="N456" s="3"/>
      <c r="O456" s="3"/>
      <c r="P456" s="3"/>
      <c r="Q456" s="3"/>
      <c r="R456" s="3"/>
      <c r="S456" s="3"/>
      <c r="T456" s="3"/>
      <c r="U456" s="3"/>
      <c r="V456" s="3"/>
      <c r="W456" s="3"/>
      <c r="X456" s="3"/>
      <c r="Y456" s="3"/>
      <c r="Z456" s="3"/>
    </row>
    <row r="457" ht="30.0" customHeight="1">
      <c r="A457" s="5" t="s">
        <v>8350</v>
      </c>
      <c r="B457" s="5" t="s">
        <v>8350</v>
      </c>
      <c r="C457" s="5" t="s">
        <v>8351</v>
      </c>
      <c r="D457" s="5"/>
      <c r="E457" s="16">
        <v>469629.0</v>
      </c>
      <c r="F457" s="16">
        <v>470597.0</v>
      </c>
      <c r="G457" s="5"/>
      <c r="H457" s="5" t="s">
        <v>108</v>
      </c>
      <c r="I457" s="5"/>
      <c r="J457" s="12" t="s">
        <v>208</v>
      </c>
      <c r="K457" s="3"/>
      <c r="L457" s="3"/>
      <c r="M457" s="3"/>
      <c r="N457" s="3"/>
      <c r="O457" s="3"/>
      <c r="P457" s="3"/>
      <c r="Q457" s="3"/>
      <c r="R457" s="3"/>
      <c r="S457" s="3"/>
      <c r="T457" s="3"/>
      <c r="U457" s="3"/>
      <c r="V457" s="3"/>
      <c r="W457" s="3"/>
      <c r="X457" s="3"/>
      <c r="Y457" s="3"/>
      <c r="Z457" s="3"/>
    </row>
    <row r="458" ht="30.0" customHeight="1">
      <c r="A458" s="5" t="s">
        <v>8352</v>
      </c>
      <c r="B458" s="5" t="s">
        <v>8353</v>
      </c>
      <c r="C458" s="5" t="s">
        <v>8354</v>
      </c>
      <c r="D458" s="5"/>
      <c r="E458" s="16">
        <v>470666.0</v>
      </c>
      <c r="F458" s="16">
        <v>472201.0</v>
      </c>
      <c r="G458" s="5"/>
      <c r="H458" s="5" t="s">
        <v>8355</v>
      </c>
      <c r="I458" s="5" t="s">
        <v>8356</v>
      </c>
      <c r="J458" s="15" t="str">
        <f t="shared" ref="J458:J460" si="112">HYPERLINK("http://www.ncbi.nlm.nih.gov/pubmed/?term=16299333","Chain et al. 2005. Infect Immun. 73:8353-61")</f>
        <v>Chain et al. 2005. Infect Immun. 73:8353-61</v>
      </c>
      <c r="K458" s="11" t="str">
        <f t="shared" ref="K458:K460" si="113">HYPERLINK("http://www.ncbi.nlm.nih.gov/nuccore/NC_007624","Brucella abortus 2308; accesion number NC_007624")</f>
        <v>Brucella abortus 2308; accesion number NC_007624</v>
      </c>
      <c r="L458" s="3"/>
      <c r="M458" s="3"/>
      <c r="N458" s="3"/>
      <c r="O458" s="3"/>
      <c r="P458" s="3"/>
      <c r="Q458" s="3"/>
      <c r="R458" s="3"/>
      <c r="S458" s="3"/>
      <c r="T458" s="3"/>
      <c r="U458" s="3"/>
      <c r="V458" s="3"/>
      <c r="W458" s="3"/>
      <c r="X458" s="3"/>
      <c r="Y458" s="3"/>
      <c r="Z458" s="3"/>
    </row>
    <row r="459" ht="30.0" customHeight="1">
      <c r="A459" s="5" t="s">
        <v>8357</v>
      </c>
      <c r="B459" s="5" t="s">
        <v>8357</v>
      </c>
      <c r="C459" s="5" t="s">
        <v>8358</v>
      </c>
      <c r="D459" s="5"/>
      <c r="E459" s="16">
        <v>472267.0</v>
      </c>
      <c r="F459" s="16">
        <v>473640.0</v>
      </c>
      <c r="G459" s="5" t="s">
        <v>35</v>
      </c>
      <c r="H459" s="5" t="s">
        <v>8359</v>
      </c>
      <c r="I459" s="5"/>
      <c r="J459" s="15" t="str">
        <f t="shared" si="112"/>
        <v>Chain et al. 2005. Infect Immun. 73:8353-61</v>
      </c>
      <c r="K459" s="11" t="str">
        <f t="shared" si="113"/>
        <v>Brucella abortus 2308; accesion number NC_007624</v>
      </c>
      <c r="L459" s="3"/>
      <c r="M459" s="3"/>
      <c r="N459" s="3"/>
      <c r="O459" s="3"/>
      <c r="P459" s="3"/>
      <c r="Q459" s="3"/>
      <c r="R459" s="3"/>
      <c r="S459" s="3"/>
      <c r="T459" s="3"/>
      <c r="U459" s="3"/>
      <c r="V459" s="3"/>
      <c r="W459" s="3"/>
      <c r="X459" s="3"/>
      <c r="Y459" s="3"/>
      <c r="Z459" s="3"/>
    </row>
    <row r="460" ht="30.0" customHeight="1">
      <c r="A460" s="5" t="s">
        <v>8360</v>
      </c>
      <c r="B460" s="5" t="s">
        <v>8360</v>
      </c>
      <c r="C460" s="5" t="s">
        <v>8361</v>
      </c>
      <c r="D460" s="5"/>
      <c r="E460" s="16">
        <v>473740.0</v>
      </c>
      <c r="F460" s="16">
        <v>474468.0</v>
      </c>
      <c r="G460" s="5" t="s">
        <v>35</v>
      </c>
      <c r="H460" s="5" t="s">
        <v>8362</v>
      </c>
      <c r="I460" s="5" t="s">
        <v>8363</v>
      </c>
      <c r="J460" s="15" t="str">
        <f t="shared" si="112"/>
        <v>Chain et al. 2005. Infect Immun. 73:8353-61</v>
      </c>
      <c r="K460" s="11" t="str">
        <f t="shared" si="113"/>
        <v>Brucella abortus 2308; accesion number NC_007624</v>
      </c>
      <c r="L460" s="3"/>
      <c r="M460" s="3"/>
      <c r="N460" s="3"/>
      <c r="O460" s="3"/>
      <c r="P460" s="3"/>
      <c r="Q460" s="3"/>
      <c r="R460" s="3"/>
      <c r="S460" s="3"/>
      <c r="T460" s="3"/>
      <c r="U460" s="3"/>
      <c r="V460" s="3"/>
      <c r="W460" s="3"/>
      <c r="X460" s="3"/>
      <c r="Y460" s="3"/>
      <c r="Z460" s="3"/>
    </row>
    <row r="461" ht="30.0" customHeight="1">
      <c r="A461" s="5" t="s">
        <v>8364</v>
      </c>
      <c r="B461" s="5" t="s">
        <v>8364</v>
      </c>
      <c r="C461" s="5" t="s">
        <v>8365</v>
      </c>
      <c r="D461" s="5"/>
      <c r="E461" s="16">
        <v>474736.0</v>
      </c>
      <c r="F461" s="16">
        <v>475158.0</v>
      </c>
      <c r="G461" s="5"/>
      <c r="H461" s="5" t="s">
        <v>6772</v>
      </c>
      <c r="I461" s="5" t="s">
        <v>337</v>
      </c>
      <c r="J461" s="11" t="str">
        <f>HYPERLINK("http://www.ncbi.nlm.nih.gov/nuccore/NC_017250","Brucella suis 1330 genome; accesion number NC017250")</f>
        <v>Brucella suis 1330 genome; accesion number NC017250</v>
      </c>
      <c r="K461" s="11" t="str">
        <f>HYPERLINK("http://www.ncbi.nlm.nih.gov/nuccore/NC_006933","Brucella abortus 9-941 accession number NC_006933")</f>
        <v>Brucella abortus 9-941 accession number NC_006933</v>
      </c>
      <c r="L461" s="11" t="str">
        <f>HYPERLINK("http://www.ncbi.nlm.nih.gov/nuccore/NC_003318"," Brucella melitensis 16M genome; accesion number NC_003318")</f>
        <v> Brucella melitensis 16M genome; accesion number NC_003318</v>
      </c>
      <c r="M461" s="3"/>
      <c r="N461" s="3"/>
      <c r="O461" s="3"/>
      <c r="P461" s="3"/>
      <c r="Q461" s="3"/>
      <c r="R461" s="3"/>
      <c r="S461" s="3"/>
      <c r="T461" s="3"/>
      <c r="U461" s="3"/>
      <c r="V461" s="3"/>
      <c r="W461" s="3"/>
      <c r="X461" s="3"/>
      <c r="Y461" s="3"/>
      <c r="Z461" s="3"/>
    </row>
    <row r="462" ht="30.0" customHeight="1">
      <c r="A462" s="5" t="s">
        <v>8366</v>
      </c>
      <c r="B462" s="5" t="s">
        <v>8366</v>
      </c>
      <c r="C462" s="5" t="s">
        <v>8367</v>
      </c>
      <c r="D462" s="5"/>
      <c r="E462" s="16">
        <v>475216.0</v>
      </c>
      <c r="F462" s="16">
        <v>477312.0</v>
      </c>
      <c r="G462" s="5"/>
      <c r="H462" s="5" t="s">
        <v>8368</v>
      </c>
      <c r="I462" s="5"/>
      <c r="J462" s="15" t="str">
        <f t="shared" ref="J462:J464" si="114">HYPERLINK("http://www.ncbi.nlm.nih.gov/pubmed/?term=16299333","Chain et al. 2005. Infect Immun. 73:8353-61")</f>
        <v>Chain et al. 2005. Infect Immun. 73:8353-61</v>
      </c>
      <c r="K462" s="11" t="str">
        <f t="shared" ref="K462:K464" si="115">HYPERLINK("http://www.ncbi.nlm.nih.gov/nuccore/NC_007624","Brucella abortus 2308; accesion number NC_007624")</f>
        <v>Brucella abortus 2308; accesion number NC_007624</v>
      </c>
      <c r="L462" s="3"/>
      <c r="M462" s="3"/>
      <c r="N462" s="3"/>
      <c r="O462" s="3"/>
      <c r="P462" s="3"/>
      <c r="Q462" s="3"/>
      <c r="R462" s="3"/>
      <c r="S462" s="3"/>
      <c r="T462" s="3"/>
      <c r="U462" s="3"/>
      <c r="V462" s="3"/>
      <c r="W462" s="3"/>
      <c r="X462" s="3"/>
      <c r="Y462" s="3"/>
      <c r="Z462" s="3"/>
    </row>
    <row r="463" ht="30.0" customHeight="1">
      <c r="A463" s="5" t="s">
        <v>8369</v>
      </c>
      <c r="B463" s="5" t="s">
        <v>8369</v>
      </c>
      <c r="C463" s="5" t="s">
        <v>8370</v>
      </c>
      <c r="D463" s="5"/>
      <c r="E463" s="16">
        <v>477339.0</v>
      </c>
      <c r="F463" s="16">
        <v>477548.0</v>
      </c>
      <c r="G463" s="5"/>
      <c r="H463" s="5" t="s">
        <v>52</v>
      </c>
      <c r="I463" s="5"/>
      <c r="J463" s="15" t="str">
        <f t="shared" si="114"/>
        <v>Chain et al. 2005. Infect Immun. 73:8353-61</v>
      </c>
      <c r="K463" s="11" t="str">
        <f t="shared" si="115"/>
        <v>Brucella abortus 2308; accesion number NC_007624</v>
      </c>
      <c r="L463" s="3"/>
      <c r="M463" s="3"/>
      <c r="N463" s="3"/>
      <c r="O463" s="3"/>
      <c r="P463" s="3"/>
      <c r="Q463" s="3"/>
      <c r="R463" s="3"/>
      <c r="S463" s="3"/>
      <c r="T463" s="3"/>
      <c r="U463" s="3"/>
      <c r="V463" s="3"/>
      <c r="W463" s="3"/>
      <c r="X463" s="3"/>
      <c r="Y463" s="3"/>
      <c r="Z463" s="3"/>
    </row>
    <row r="464" ht="30.0" customHeight="1">
      <c r="A464" s="5" t="s">
        <v>8371</v>
      </c>
      <c r="B464" s="5" t="s">
        <v>8371</v>
      </c>
      <c r="C464" s="5" t="s">
        <v>8372</v>
      </c>
      <c r="D464" s="5"/>
      <c r="E464" s="16">
        <v>477545.0</v>
      </c>
      <c r="F464" s="16">
        <v>478411.0</v>
      </c>
      <c r="G464" s="5"/>
      <c r="H464" s="5" t="s">
        <v>997</v>
      </c>
      <c r="I464" s="5"/>
      <c r="J464" s="15" t="str">
        <f t="shared" si="114"/>
        <v>Chain et al. 2005. Infect Immun. 73:8353-61</v>
      </c>
      <c r="K464" s="11" t="str">
        <f t="shared" si="115"/>
        <v>Brucella abortus 2308; accesion number NC_007624</v>
      </c>
      <c r="L464" s="3"/>
      <c r="M464" s="3"/>
      <c r="N464" s="3"/>
      <c r="O464" s="3"/>
      <c r="P464" s="3"/>
      <c r="Q464" s="3"/>
      <c r="R464" s="3"/>
      <c r="S464" s="3"/>
      <c r="T464" s="3"/>
      <c r="U464" s="3"/>
      <c r="V464" s="3"/>
      <c r="W464" s="3"/>
      <c r="X464" s="3"/>
      <c r="Y464" s="3"/>
      <c r="Z464" s="3"/>
    </row>
    <row r="465" ht="30.0" customHeight="1">
      <c r="A465" s="5" t="s">
        <v>8373</v>
      </c>
      <c r="B465" s="5" t="s">
        <v>8374</v>
      </c>
      <c r="C465" s="5" t="s">
        <v>8375</v>
      </c>
      <c r="D465" s="5"/>
      <c r="E465" s="16">
        <v>478589.0</v>
      </c>
      <c r="F465" s="16">
        <v>479005.0</v>
      </c>
      <c r="G465" s="5"/>
      <c r="H465" s="5" t="s">
        <v>8376</v>
      </c>
      <c r="I465" s="5" t="s">
        <v>8377</v>
      </c>
      <c r="J465" s="11" t="str">
        <f t="shared" ref="J465:J467" si="116">HYPERLINK("http://www.ncbi.nlm.nih.gov/pmc/articles/PMC3845367/"," Roop 2012. Metal acquistion and virulence in Brucella. Anim Health Res Rev.  13(1):10.1017/S1466252312000047")</f>
        <v> Roop 2012. Metal acquistion and virulence in Brucella. Anim Health Res Rev.  13(1):10.1017/S1466252312000047</v>
      </c>
      <c r="K465" s="3"/>
      <c r="L465" s="26"/>
      <c r="M465" s="3"/>
      <c r="N465" s="3"/>
      <c r="O465" s="3"/>
      <c r="P465" s="3"/>
      <c r="Q465" s="3"/>
      <c r="R465" s="3"/>
      <c r="S465" s="3"/>
      <c r="T465" s="3"/>
      <c r="U465" s="3"/>
      <c r="V465" s="3"/>
      <c r="W465" s="3"/>
      <c r="X465" s="3"/>
      <c r="Y465" s="3"/>
      <c r="Z465" s="3"/>
    </row>
    <row r="466" ht="30.0" customHeight="1">
      <c r="A466" s="5" t="s">
        <v>8378</v>
      </c>
      <c r="B466" s="5" t="s">
        <v>8379</v>
      </c>
      <c r="C466" s="5" t="s">
        <v>8380</v>
      </c>
      <c r="D466" s="5"/>
      <c r="E466" s="16">
        <v>478962.0</v>
      </c>
      <c r="F466" s="16">
        <v>479996.0</v>
      </c>
      <c r="G466" s="5"/>
      <c r="H466" s="5" t="s">
        <v>8381</v>
      </c>
      <c r="I466" s="5" t="s">
        <v>8382</v>
      </c>
      <c r="J466" s="11" t="str">
        <f t="shared" si="116"/>
        <v> Roop 2012. Metal acquistion and virulence in Brucella. Anim Health Res Rev.  13(1):10.1017/S1466252312000047</v>
      </c>
      <c r="K466" s="3"/>
      <c r="L466" s="3"/>
      <c r="M466" s="3"/>
      <c r="N466" s="3"/>
      <c r="O466" s="3"/>
      <c r="P466" s="3"/>
      <c r="Q466" s="3"/>
      <c r="R466" s="3"/>
      <c r="S466" s="3"/>
      <c r="T466" s="3"/>
      <c r="U466" s="3"/>
      <c r="V466" s="3"/>
      <c r="W466" s="3"/>
      <c r="X466" s="3"/>
      <c r="Y466" s="3"/>
      <c r="Z466" s="3"/>
    </row>
    <row r="467" ht="30.0" customHeight="1">
      <c r="A467" s="5" t="s">
        <v>8383</v>
      </c>
      <c r="B467" s="5" t="s">
        <v>8384</v>
      </c>
      <c r="C467" s="5" t="s">
        <v>8385</v>
      </c>
      <c r="D467" s="5"/>
      <c r="E467" s="16">
        <v>479993.0</v>
      </c>
      <c r="F467" s="16">
        <v>481036.0</v>
      </c>
      <c r="G467" s="5"/>
      <c r="H467" s="5" t="s">
        <v>8376</v>
      </c>
      <c r="I467" s="5" t="s">
        <v>8386</v>
      </c>
      <c r="J467" s="11" t="str">
        <f t="shared" si="116"/>
        <v> Roop 2012. Metal acquistion and virulence in Brucella. Anim Health Res Rev.  13(1):10.1017/S1466252312000047</v>
      </c>
      <c r="K467" s="3"/>
      <c r="L467" s="3"/>
      <c r="M467" s="3"/>
      <c r="N467" s="3"/>
      <c r="O467" s="3"/>
      <c r="P467" s="3"/>
      <c r="Q467" s="3"/>
      <c r="R467" s="3"/>
      <c r="S467" s="3"/>
      <c r="T467" s="3"/>
      <c r="U467" s="3"/>
      <c r="V467" s="3"/>
      <c r="W467" s="3"/>
      <c r="X467" s="3"/>
      <c r="Y467" s="3"/>
      <c r="Z467" s="3"/>
    </row>
    <row r="468" ht="30.0" customHeight="1">
      <c r="A468" s="5" t="s">
        <v>8387</v>
      </c>
      <c r="B468" s="5" t="s">
        <v>8387</v>
      </c>
      <c r="C468" s="5" t="s">
        <v>8388</v>
      </c>
      <c r="D468" s="5"/>
      <c r="E468" s="16">
        <v>481033.0</v>
      </c>
      <c r="F468" s="16">
        <v>481827.0</v>
      </c>
      <c r="G468" s="5"/>
      <c r="H468" s="5" t="s">
        <v>8389</v>
      </c>
      <c r="I468" s="5" t="s">
        <v>39</v>
      </c>
      <c r="J468" s="15" t="str">
        <f t="shared" ref="J468:J471" si="117">HYPERLINK("http://www.ncbi.nlm.nih.gov/pubmed/?term=16299333","Chain et al. 2005. Infect Immun. 73:8353-61")</f>
        <v>Chain et al. 2005. Infect Immun. 73:8353-61</v>
      </c>
      <c r="K468" s="11" t="str">
        <f t="shared" ref="K468:K471" si="118">HYPERLINK("http://www.ncbi.nlm.nih.gov/nuccore/NC_007624","Brucella abortus 2308; accesion number NC_007624")</f>
        <v>Brucella abortus 2308; accesion number NC_007624</v>
      </c>
      <c r="L468" s="3"/>
      <c r="M468" s="3"/>
      <c r="N468" s="3"/>
      <c r="O468" s="3"/>
      <c r="P468" s="3"/>
      <c r="Q468" s="3"/>
      <c r="R468" s="3"/>
      <c r="S468" s="3"/>
      <c r="T468" s="3"/>
      <c r="U468" s="3"/>
      <c r="V468" s="3"/>
      <c r="W468" s="3"/>
      <c r="X468" s="3"/>
      <c r="Y468" s="3"/>
      <c r="Z468" s="3"/>
    </row>
    <row r="469" ht="30.0" customHeight="1">
      <c r="A469" s="5" t="s">
        <v>8390</v>
      </c>
      <c r="B469" s="5" t="s">
        <v>8390</v>
      </c>
      <c r="C469" s="5" t="s">
        <v>8391</v>
      </c>
      <c r="D469" s="5"/>
      <c r="E469" s="16">
        <v>481885.0</v>
      </c>
      <c r="F469" s="16">
        <v>482127.0</v>
      </c>
      <c r="G469" s="5"/>
      <c r="H469" s="5" t="s">
        <v>52</v>
      </c>
      <c r="I469" s="5"/>
      <c r="J469" s="15" t="str">
        <f t="shared" si="117"/>
        <v>Chain et al. 2005. Infect Immun. 73:8353-61</v>
      </c>
      <c r="K469" s="11" t="str">
        <f t="shared" si="118"/>
        <v>Brucella abortus 2308; accesion number NC_007624</v>
      </c>
      <c r="L469" s="3"/>
      <c r="M469" s="3"/>
      <c r="N469" s="3"/>
      <c r="O469" s="3"/>
      <c r="P469" s="3"/>
      <c r="Q469" s="3"/>
      <c r="R469" s="3"/>
      <c r="S469" s="3"/>
      <c r="T469" s="3"/>
      <c r="U469" s="3"/>
      <c r="V469" s="3"/>
      <c r="W469" s="3"/>
      <c r="X469" s="3"/>
      <c r="Y469" s="3"/>
      <c r="Z469" s="3"/>
    </row>
    <row r="470" ht="30.0" customHeight="1">
      <c r="A470" s="5" t="s">
        <v>8392</v>
      </c>
      <c r="B470" s="5" t="s">
        <v>8392</v>
      </c>
      <c r="C470" s="5" t="s">
        <v>8393</v>
      </c>
      <c r="D470" s="5"/>
      <c r="E470" s="16">
        <v>482287.0</v>
      </c>
      <c r="F470" s="16">
        <v>483738.0</v>
      </c>
      <c r="G470" s="5" t="s">
        <v>35</v>
      </c>
      <c r="H470" s="5" t="s">
        <v>52</v>
      </c>
      <c r="I470" s="5"/>
      <c r="J470" s="15" t="str">
        <f t="shared" si="117"/>
        <v>Chain et al. 2005. Infect Immun. 73:8353-61</v>
      </c>
      <c r="K470" s="11" t="str">
        <f t="shared" si="118"/>
        <v>Brucella abortus 2308; accesion number NC_007624</v>
      </c>
      <c r="L470" s="3"/>
      <c r="M470" s="3"/>
      <c r="N470" s="3"/>
      <c r="O470" s="3"/>
      <c r="P470" s="3"/>
      <c r="Q470" s="3"/>
      <c r="R470" s="3"/>
      <c r="S470" s="3"/>
      <c r="T470" s="3"/>
      <c r="U470" s="3"/>
      <c r="V470" s="3"/>
      <c r="W470" s="3"/>
      <c r="X470" s="3"/>
      <c r="Y470" s="3"/>
      <c r="Z470" s="3"/>
    </row>
    <row r="471" ht="30.0" customHeight="1">
      <c r="A471" s="5" t="s">
        <v>8394</v>
      </c>
      <c r="B471" s="5" t="s">
        <v>8394</v>
      </c>
      <c r="C471" s="5" t="s">
        <v>8395</v>
      </c>
      <c r="D471" s="5"/>
      <c r="E471" s="16">
        <v>483765.0</v>
      </c>
      <c r="F471" s="16">
        <v>484136.0</v>
      </c>
      <c r="G471" s="5" t="s">
        <v>35</v>
      </c>
      <c r="H471" s="5" t="s">
        <v>7672</v>
      </c>
      <c r="I471" s="5"/>
      <c r="J471" s="15" t="str">
        <f t="shared" si="117"/>
        <v>Chain et al. 2005. Infect Immun. 73:8353-61</v>
      </c>
      <c r="K471" s="11" t="str">
        <f t="shared" si="118"/>
        <v>Brucella abortus 2308; accesion number NC_007624</v>
      </c>
      <c r="L471" s="3"/>
      <c r="M471" s="3"/>
      <c r="N471" s="3"/>
      <c r="O471" s="3"/>
      <c r="P471" s="3"/>
      <c r="Q471" s="3"/>
      <c r="R471" s="3"/>
      <c r="S471" s="3"/>
      <c r="T471" s="3"/>
      <c r="U471" s="3"/>
      <c r="V471" s="3"/>
      <c r="W471" s="3"/>
      <c r="X471" s="3"/>
      <c r="Y471" s="3"/>
      <c r="Z471" s="3"/>
    </row>
    <row r="472" ht="30.0" customHeight="1">
      <c r="A472" s="5" t="s">
        <v>8396</v>
      </c>
      <c r="B472" s="5" t="s">
        <v>8396</v>
      </c>
      <c r="C472" s="5" t="s">
        <v>8397</v>
      </c>
      <c r="D472" s="5"/>
      <c r="E472" s="16">
        <v>484149.0</v>
      </c>
      <c r="F472" s="16">
        <v>484976.0</v>
      </c>
      <c r="G472" s="5" t="s">
        <v>35</v>
      </c>
      <c r="H472" s="5" t="s">
        <v>8398</v>
      </c>
      <c r="I472" s="5" t="s">
        <v>8282</v>
      </c>
      <c r="J472" s="11" t="str">
        <f t="shared" ref="J472:J474" si="119">HYPERLINK("http://www.ncbi.nlm.nih.gov/nuccore/NC_017250","Brucella suis 1330 genome; accesion number NC017250")</f>
        <v>Brucella suis 1330 genome; accesion number NC017250</v>
      </c>
      <c r="K472" s="11" t="str">
        <f t="shared" ref="K472:K474" si="120">HYPERLINK("http://www.ncbi.nlm.nih.gov/nuccore/NC_006933","Brucella abortus 9-941 accession number NC_006933")</f>
        <v>Brucella abortus 9-941 accession number NC_006933</v>
      </c>
      <c r="L472" s="11" t="str">
        <f t="shared" ref="L472:L474" si="121">HYPERLINK("http://www.ncbi.nlm.nih.gov/nuccore/NC_003318"," Brucella melitensis 16M genome; accesion number NC_003318")</f>
        <v> Brucella melitensis 16M genome; accesion number NC_003318</v>
      </c>
      <c r="M472" s="3"/>
      <c r="N472" s="3"/>
      <c r="O472" s="3"/>
      <c r="P472" s="3"/>
      <c r="Q472" s="3"/>
      <c r="R472" s="3"/>
      <c r="S472" s="3"/>
      <c r="T472" s="3"/>
      <c r="U472" s="3"/>
      <c r="V472" s="3"/>
      <c r="W472" s="3"/>
      <c r="X472" s="3"/>
      <c r="Y472" s="3"/>
      <c r="Z472" s="3"/>
    </row>
    <row r="473" ht="30.0" customHeight="1">
      <c r="A473" s="5" t="s">
        <v>8399</v>
      </c>
      <c r="B473" s="5" t="s">
        <v>8399</v>
      </c>
      <c r="C473" s="5" t="s">
        <v>8400</v>
      </c>
      <c r="D473" s="5"/>
      <c r="E473" s="16">
        <v>484973.0</v>
      </c>
      <c r="F473" s="16">
        <v>485842.0</v>
      </c>
      <c r="G473" s="5" t="s">
        <v>35</v>
      </c>
      <c r="H473" s="5" t="s">
        <v>42</v>
      </c>
      <c r="I473" s="5" t="s">
        <v>8282</v>
      </c>
      <c r="J473" s="11" t="str">
        <f t="shared" si="119"/>
        <v>Brucella suis 1330 genome; accesion number NC017250</v>
      </c>
      <c r="K473" s="11" t="str">
        <f t="shared" si="120"/>
        <v>Brucella abortus 9-941 accession number NC_006933</v>
      </c>
      <c r="L473" s="11" t="str">
        <f t="shared" si="121"/>
        <v> Brucella melitensis 16M genome; accesion number NC_003318</v>
      </c>
      <c r="M473" s="3"/>
      <c r="N473" s="3"/>
      <c r="O473" s="3"/>
      <c r="P473" s="3"/>
      <c r="Q473" s="3"/>
      <c r="R473" s="3"/>
      <c r="S473" s="3"/>
      <c r="T473" s="3"/>
      <c r="U473" s="3"/>
      <c r="V473" s="3"/>
      <c r="W473" s="3"/>
      <c r="X473" s="3"/>
      <c r="Y473" s="3"/>
      <c r="Z473" s="3"/>
    </row>
    <row r="474" ht="30.0" customHeight="1">
      <c r="A474" s="5" t="s">
        <v>8401</v>
      </c>
      <c r="B474" s="5" t="s">
        <v>8401</v>
      </c>
      <c r="C474" s="5" t="s">
        <v>8402</v>
      </c>
      <c r="D474" s="5"/>
      <c r="E474" s="16">
        <v>485915.0</v>
      </c>
      <c r="F474" s="16">
        <v>487150.0</v>
      </c>
      <c r="G474" s="5" t="s">
        <v>35</v>
      </c>
      <c r="H474" s="5" t="s">
        <v>8403</v>
      </c>
      <c r="I474" s="5" t="s">
        <v>8404</v>
      </c>
      <c r="J474" s="11" t="str">
        <f t="shared" si="119"/>
        <v>Brucella suis 1330 genome; accesion number NC017250</v>
      </c>
      <c r="K474" s="11" t="str">
        <f t="shared" si="120"/>
        <v>Brucella abortus 9-941 accession number NC_006933</v>
      </c>
      <c r="L474" s="11" t="str">
        <f t="shared" si="121"/>
        <v> Brucella melitensis 16M genome; accesion number NC_003318</v>
      </c>
      <c r="M474" s="3"/>
      <c r="N474" s="3"/>
      <c r="O474" s="3"/>
      <c r="P474" s="3"/>
      <c r="Q474" s="3"/>
      <c r="R474" s="3"/>
      <c r="S474" s="3"/>
      <c r="T474" s="3"/>
      <c r="U474" s="3"/>
      <c r="V474" s="3"/>
      <c r="W474" s="3"/>
      <c r="X474" s="3"/>
      <c r="Y474" s="3"/>
      <c r="Z474" s="3"/>
    </row>
    <row r="475" ht="30.0" customHeight="1">
      <c r="A475" s="5" t="s">
        <v>8405</v>
      </c>
      <c r="B475" s="5" t="s">
        <v>8405</v>
      </c>
      <c r="C475" s="5" t="s">
        <v>8406</v>
      </c>
      <c r="D475" s="5"/>
      <c r="E475" s="16">
        <v>487330.0</v>
      </c>
      <c r="F475" s="16">
        <v>488103.0</v>
      </c>
      <c r="G475" s="5"/>
      <c r="H475" s="5" t="s">
        <v>8407</v>
      </c>
      <c r="I475" s="5"/>
      <c r="J475" s="15" t="str">
        <f t="shared" ref="J475:J476" si="122">HYPERLINK("http://www.ncbi.nlm.nih.gov/pubmed/?term=16299333","Chain et al. 2005. Infect Immun. 73:8353-61")</f>
        <v>Chain et al. 2005. Infect Immun. 73:8353-61</v>
      </c>
      <c r="K475" s="11" t="str">
        <f t="shared" ref="K475:K476" si="123">HYPERLINK("http://www.ncbi.nlm.nih.gov/nuccore/NC_007624","Brucella abortus 2308; accesion number NC_007624")</f>
        <v>Brucella abortus 2308; accesion number NC_007624</v>
      </c>
      <c r="L475" s="3"/>
      <c r="M475" s="3"/>
      <c r="N475" s="3"/>
      <c r="O475" s="3"/>
      <c r="P475" s="3"/>
      <c r="Q475" s="3"/>
      <c r="R475" s="3"/>
      <c r="S475" s="3"/>
      <c r="T475" s="3"/>
      <c r="U475" s="3"/>
      <c r="V475" s="3"/>
      <c r="W475" s="3"/>
      <c r="X475" s="3"/>
      <c r="Y475" s="3"/>
      <c r="Z475" s="3"/>
    </row>
    <row r="476" ht="30.0" customHeight="1">
      <c r="A476" s="5" t="s">
        <v>8408</v>
      </c>
      <c r="B476" s="5" t="s">
        <v>8408</v>
      </c>
      <c r="C476" s="5" t="s">
        <v>8409</v>
      </c>
      <c r="D476" s="5"/>
      <c r="E476" s="16">
        <v>488108.0</v>
      </c>
      <c r="F476" s="16">
        <v>489160.0</v>
      </c>
      <c r="G476" s="5"/>
      <c r="H476" s="5" t="s">
        <v>8410</v>
      </c>
      <c r="I476" s="5"/>
      <c r="J476" s="15" t="str">
        <f t="shared" si="122"/>
        <v>Chain et al. 2005. Infect Immun. 73:8353-61</v>
      </c>
      <c r="K476" s="11" t="str">
        <f t="shared" si="123"/>
        <v>Brucella abortus 2308; accesion number NC_007624</v>
      </c>
      <c r="L476" s="3"/>
      <c r="M476" s="3"/>
      <c r="N476" s="3"/>
      <c r="O476" s="3"/>
      <c r="P476" s="3"/>
      <c r="Q476" s="3"/>
      <c r="R476" s="3"/>
      <c r="S476" s="3"/>
      <c r="T476" s="3"/>
      <c r="U476" s="3"/>
      <c r="V476" s="3"/>
      <c r="W476" s="3"/>
      <c r="X476" s="3"/>
      <c r="Y476" s="3"/>
      <c r="Z476" s="3"/>
    </row>
    <row r="477" ht="30.0" customHeight="1">
      <c r="A477" s="5" t="s">
        <v>8411</v>
      </c>
      <c r="B477" s="5" t="s">
        <v>8411</v>
      </c>
      <c r="C477" s="5" t="s">
        <v>8412</v>
      </c>
      <c r="D477" s="5"/>
      <c r="E477" s="16">
        <v>489132.0</v>
      </c>
      <c r="F477" s="16">
        <v>490049.0</v>
      </c>
      <c r="G477" s="5"/>
      <c r="H477" s="5" t="s">
        <v>8413</v>
      </c>
      <c r="I477" s="5" t="s">
        <v>667</v>
      </c>
      <c r="J477" s="12" t="s">
        <v>208</v>
      </c>
      <c r="K477" s="3"/>
      <c r="L477" s="3"/>
      <c r="M477" s="3"/>
      <c r="N477" s="3"/>
      <c r="O477" s="3"/>
      <c r="P477" s="3"/>
      <c r="Q477" s="3"/>
      <c r="R477" s="3"/>
      <c r="S477" s="3"/>
      <c r="T477" s="3"/>
      <c r="U477" s="3"/>
      <c r="V477" s="3"/>
      <c r="W477" s="3"/>
      <c r="X477" s="3"/>
      <c r="Y477" s="3"/>
      <c r="Z477" s="3"/>
    </row>
    <row r="478" ht="30.0" customHeight="1">
      <c r="A478" s="5" t="s">
        <v>8414</v>
      </c>
      <c r="B478" s="5" t="s">
        <v>8414</v>
      </c>
      <c r="C478" s="5" t="s">
        <v>8415</v>
      </c>
      <c r="D478" s="5" t="s">
        <v>59</v>
      </c>
      <c r="E478" s="16">
        <v>490054.0</v>
      </c>
      <c r="F478" s="16">
        <v>491121.0</v>
      </c>
      <c r="G478" s="5"/>
      <c r="H478" s="5"/>
      <c r="I478" s="5" t="s">
        <v>8416</v>
      </c>
      <c r="J478" s="11" t="str">
        <f t="shared" ref="J478:J479" si="124">HYPERLINK("http://www.ncbi.nlm.nih.gov/nuccore/NC_017250","Brucella suis 1330 genome; accesion number NC017250")</f>
        <v>Brucella suis 1330 genome; accesion number NC017250</v>
      </c>
      <c r="K478" s="11" t="str">
        <f t="shared" ref="K478:K479" si="125">HYPERLINK("http://www.ncbi.nlm.nih.gov/pubmed/12271122","Paulsen et al. 2002. Proc Natl Acad Sci U S A. 99(20):13148-53")</f>
        <v>Paulsen et al. 2002. Proc Natl Acad Sci U S A. 99(20):13148-53</v>
      </c>
      <c r="L478" s="3"/>
      <c r="M478" s="3"/>
      <c r="N478" s="3"/>
      <c r="O478" s="3"/>
      <c r="P478" s="3"/>
      <c r="Q478" s="3"/>
      <c r="R478" s="3"/>
      <c r="S478" s="3"/>
      <c r="T478" s="3"/>
      <c r="U478" s="3"/>
      <c r="V478" s="3"/>
      <c r="W478" s="3"/>
      <c r="X478" s="3"/>
      <c r="Y478" s="3"/>
      <c r="Z478" s="3"/>
    </row>
    <row r="479" ht="30.0" customHeight="1">
      <c r="A479" s="5" t="s">
        <v>8417</v>
      </c>
      <c r="B479" s="5" t="s">
        <v>8417</v>
      </c>
      <c r="C479" s="5" t="s">
        <v>8418</v>
      </c>
      <c r="D479" s="5" t="s">
        <v>59</v>
      </c>
      <c r="E479" s="16">
        <v>491135.0</v>
      </c>
      <c r="F479" s="16">
        <v>491610.0</v>
      </c>
      <c r="G479" s="5"/>
      <c r="H479" s="5"/>
      <c r="I479" s="5" t="s">
        <v>8419</v>
      </c>
      <c r="J479" s="11" t="str">
        <f t="shared" si="124"/>
        <v>Brucella suis 1330 genome; accesion number NC017250</v>
      </c>
      <c r="K479" s="11" t="str">
        <f t="shared" si="125"/>
        <v>Paulsen et al. 2002. Proc Natl Acad Sci U S A. 99(20):13148-53</v>
      </c>
      <c r="L479" s="3"/>
      <c r="M479" s="3"/>
      <c r="N479" s="3"/>
      <c r="O479" s="3"/>
      <c r="P479" s="3"/>
      <c r="Q479" s="3"/>
      <c r="R479" s="3"/>
      <c r="S479" s="3"/>
      <c r="T479" s="3"/>
      <c r="U479" s="3"/>
      <c r="V479" s="3"/>
      <c r="W479" s="3"/>
      <c r="X479" s="3"/>
      <c r="Y479" s="3"/>
      <c r="Z479" s="3"/>
    </row>
    <row r="480" ht="30.0" customHeight="1">
      <c r="A480" s="5" t="s">
        <v>8420</v>
      </c>
      <c r="B480" s="5" t="s">
        <v>8420</v>
      </c>
      <c r="C480" s="5" t="s">
        <v>8421</v>
      </c>
      <c r="D480" s="5"/>
      <c r="E480" s="16">
        <v>491773.0</v>
      </c>
      <c r="F480" s="16">
        <v>491949.0</v>
      </c>
      <c r="G480" s="5"/>
      <c r="H480" s="5" t="s">
        <v>52</v>
      </c>
      <c r="I480" s="5"/>
      <c r="J480" s="15" t="str">
        <f t="shared" ref="J480:J481" si="126">HYPERLINK("http://www.ncbi.nlm.nih.gov/pubmed/?term=16299333","Chain et al. 2005. Infect Immun. 73:8353-61")</f>
        <v>Chain et al. 2005. Infect Immun. 73:8353-61</v>
      </c>
      <c r="K480" s="11" t="str">
        <f t="shared" ref="K480:K481" si="127">HYPERLINK("http://www.ncbi.nlm.nih.gov/nuccore/NC_007624","Brucella abortus 2308; accesion number NC_007624")</f>
        <v>Brucella abortus 2308; accesion number NC_007624</v>
      </c>
      <c r="L480" s="3"/>
      <c r="M480" s="3"/>
      <c r="N480" s="3"/>
      <c r="O480" s="3"/>
      <c r="P480" s="3"/>
      <c r="Q480" s="3"/>
      <c r="R480" s="3"/>
      <c r="S480" s="3"/>
      <c r="T480" s="3"/>
      <c r="U480" s="3"/>
      <c r="V480" s="3"/>
      <c r="W480" s="3"/>
      <c r="X480" s="3"/>
      <c r="Y480" s="3"/>
      <c r="Z480" s="3"/>
    </row>
    <row r="481" ht="30.0" customHeight="1">
      <c r="A481" s="5" t="s">
        <v>8422</v>
      </c>
      <c r="B481" s="5" t="s">
        <v>8422</v>
      </c>
      <c r="C481" s="5" t="s">
        <v>8423</v>
      </c>
      <c r="D481" s="5"/>
      <c r="E481" s="16">
        <v>492205.0</v>
      </c>
      <c r="F481" s="16">
        <v>493338.0</v>
      </c>
      <c r="G481" s="5"/>
      <c r="H481" s="5" t="s">
        <v>8424</v>
      </c>
      <c r="I481" s="5"/>
      <c r="J481" s="15" t="str">
        <f t="shared" si="126"/>
        <v>Chain et al. 2005. Infect Immun. 73:8353-61</v>
      </c>
      <c r="K481" s="11" t="str">
        <f t="shared" si="127"/>
        <v>Brucella abortus 2308; accesion number NC_007624</v>
      </c>
      <c r="L481" s="3"/>
      <c r="M481" s="3"/>
      <c r="N481" s="3"/>
      <c r="O481" s="3"/>
      <c r="P481" s="3"/>
      <c r="Q481" s="3"/>
      <c r="R481" s="3"/>
      <c r="S481" s="3"/>
      <c r="T481" s="3"/>
      <c r="U481" s="3"/>
      <c r="V481" s="3"/>
      <c r="W481" s="3"/>
      <c r="X481" s="3"/>
      <c r="Y481" s="3"/>
      <c r="Z481" s="3"/>
    </row>
    <row r="482" ht="30.0" customHeight="1">
      <c r="A482" s="5" t="s">
        <v>8425</v>
      </c>
      <c r="B482" s="5" t="s">
        <v>8425</v>
      </c>
      <c r="C482" s="5" t="s">
        <v>8426</v>
      </c>
      <c r="D482" s="5"/>
      <c r="E482" s="16">
        <v>493401.0</v>
      </c>
      <c r="F482" s="16">
        <v>494306.0</v>
      </c>
      <c r="G482" s="5"/>
      <c r="H482" s="5" t="s">
        <v>8427</v>
      </c>
      <c r="I482" s="5" t="s">
        <v>8282</v>
      </c>
      <c r="J482" s="11" t="str">
        <f t="shared" ref="J482:J484" si="128">HYPERLINK("http://www.ncbi.nlm.nih.gov/nuccore/NC_017250","Brucella suis 1330 genome; accesion number NC017250")</f>
        <v>Brucella suis 1330 genome; accesion number NC017250</v>
      </c>
      <c r="K482" s="11" t="str">
        <f>HYPERLINK("http://www.ncbi.nlm.nih.gov/nuccore/NC_006933","Brucella abortus 9-941 accession number NC_006933")</f>
        <v>Brucella abortus 9-941 accession number NC_006933</v>
      </c>
      <c r="L482" s="11" t="str">
        <f>HYPERLINK("http://www.ncbi.nlm.nih.gov/nuccore/NC_003318"," Brucella melitensis 16M genome; accesion number NC_003318")</f>
        <v> Brucella melitensis 16M genome; accesion number NC_003318</v>
      </c>
      <c r="M482" s="3"/>
      <c r="N482" s="3"/>
      <c r="O482" s="3"/>
      <c r="P482" s="3"/>
      <c r="Q482" s="3"/>
      <c r="R482" s="3"/>
      <c r="S482" s="3"/>
      <c r="T482" s="3"/>
      <c r="U482" s="3"/>
      <c r="V482" s="3"/>
      <c r="W482" s="3"/>
      <c r="X482" s="3"/>
      <c r="Y482" s="3"/>
      <c r="Z482" s="3"/>
    </row>
    <row r="483" ht="30.0" customHeight="1">
      <c r="A483" s="5" t="s">
        <v>8428</v>
      </c>
      <c r="B483" s="5" t="s">
        <v>8428</v>
      </c>
      <c r="C483" s="5" t="s">
        <v>8429</v>
      </c>
      <c r="D483" s="5"/>
      <c r="E483" s="16">
        <v>494360.0</v>
      </c>
      <c r="F483" s="16">
        <v>495226.0</v>
      </c>
      <c r="G483" s="5"/>
      <c r="H483" s="5" t="s">
        <v>8430</v>
      </c>
      <c r="I483" s="5" t="s">
        <v>8431</v>
      </c>
      <c r="J483" s="11" t="str">
        <f t="shared" si="128"/>
        <v>Brucella suis 1330 genome; accesion number NC017250</v>
      </c>
      <c r="K483" s="11" t="str">
        <f t="shared" ref="K483:K484" si="129">HYPERLINK("http://www.ncbi.nlm.nih.gov/pubmed/12271122","Paulsen et al. 2002. Proc Natl Acad Sci U S A. 99(20):13148-53")</f>
        <v>Paulsen et al. 2002. Proc Natl Acad Sci U S A. 99(20):13148-53</v>
      </c>
      <c r="L483" s="3"/>
      <c r="M483" s="3"/>
      <c r="N483" s="3"/>
      <c r="O483" s="3"/>
      <c r="P483" s="3"/>
      <c r="Q483" s="3"/>
      <c r="R483" s="3"/>
      <c r="S483" s="3"/>
      <c r="T483" s="3"/>
      <c r="U483" s="3"/>
      <c r="V483" s="3"/>
      <c r="W483" s="3"/>
      <c r="X483" s="3"/>
      <c r="Y483" s="3"/>
      <c r="Z483" s="3"/>
    </row>
    <row r="484" ht="30.0" customHeight="1">
      <c r="A484" s="5" t="s">
        <v>8432</v>
      </c>
      <c r="B484" s="5" t="s">
        <v>8432</v>
      </c>
      <c r="C484" s="5" t="s">
        <v>8433</v>
      </c>
      <c r="D484" s="5"/>
      <c r="E484" s="16">
        <v>495272.0</v>
      </c>
      <c r="F484" s="16">
        <v>496117.0</v>
      </c>
      <c r="G484" s="5" t="s">
        <v>35</v>
      </c>
      <c r="H484" s="5" t="s">
        <v>8434</v>
      </c>
      <c r="I484" s="5" t="s">
        <v>3410</v>
      </c>
      <c r="J484" s="11" t="str">
        <f t="shared" si="128"/>
        <v>Brucella suis 1330 genome; accesion number NC017250</v>
      </c>
      <c r="K484" s="11" t="str">
        <f t="shared" si="129"/>
        <v>Paulsen et al. 2002. Proc Natl Acad Sci U S A. 99(20):13148-53</v>
      </c>
      <c r="L484" s="3"/>
      <c r="M484" s="3"/>
      <c r="N484" s="3"/>
      <c r="O484" s="3"/>
      <c r="P484" s="3"/>
      <c r="Q484" s="3"/>
      <c r="R484" s="3"/>
      <c r="S484" s="3"/>
      <c r="T484" s="3"/>
      <c r="U484" s="3"/>
      <c r="V484" s="3"/>
      <c r="W484" s="3"/>
      <c r="X484" s="3"/>
      <c r="Y484" s="3"/>
      <c r="Z484" s="3"/>
    </row>
    <row r="485" ht="30.0" customHeight="1">
      <c r="A485" s="5" t="s">
        <v>8435</v>
      </c>
      <c r="B485" s="5" t="s">
        <v>8435</v>
      </c>
      <c r="C485" s="5" t="s">
        <v>8436</v>
      </c>
      <c r="D485" s="5"/>
      <c r="E485" s="16">
        <v>496253.0</v>
      </c>
      <c r="F485" s="16">
        <v>496450.0</v>
      </c>
      <c r="G485" s="5" t="s">
        <v>35</v>
      </c>
      <c r="H485" s="5" t="s">
        <v>52</v>
      </c>
      <c r="I485" s="5"/>
      <c r="J485" s="15" t="str">
        <f>HYPERLINK("http://www.ncbi.nlm.nih.gov/pubmed/?term=16299333","Chain et al. 2005. Infect Immun. 73:8353-61")</f>
        <v>Chain et al. 2005. Infect Immun. 73:8353-61</v>
      </c>
      <c r="K485" s="11" t="str">
        <f>HYPERLINK("http://www.ncbi.nlm.nih.gov/nuccore/NC_007624","Brucella abortus 2308; accesion number NC_007624")</f>
        <v>Brucella abortus 2308; accesion number NC_007624</v>
      </c>
      <c r="L485" s="3"/>
      <c r="M485" s="3"/>
      <c r="N485" s="3"/>
      <c r="O485" s="3"/>
      <c r="P485" s="3"/>
      <c r="Q485" s="3"/>
      <c r="R485" s="3"/>
      <c r="S485" s="3"/>
      <c r="T485" s="3"/>
      <c r="U485" s="3"/>
      <c r="V485" s="3"/>
      <c r="W485" s="3"/>
      <c r="X485" s="3"/>
      <c r="Y485" s="3"/>
      <c r="Z485" s="3"/>
    </row>
    <row r="486" ht="30.0" customHeight="1">
      <c r="A486" s="5" t="s">
        <v>8437</v>
      </c>
      <c r="B486" s="5" t="s">
        <v>8437</v>
      </c>
      <c r="C486" s="5" t="s">
        <v>8438</v>
      </c>
      <c r="D486" s="5"/>
      <c r="E486" s="16">
        <v>496580.0</v>
      </c>
      <c r="F486" s="16">
        <v>497023.0</v>
      </c>
      <c r="G486" s="5" t="s">
        <v>35</v>
      </c>
      <c r="H486" s="5" t="s">
        <v>8439</v>
      </c>
      <c r="I486" s="5"/>
      <c r="J486" s="11" t="str">
        <f>HYPERLINK("http://www.ncbi.nlm.nih.gov/pubmed/?term=9673296","Chirhart-Gilleland et al. 1998. Infect. Immun. 66:4000-4003")</f>
        <v>Chirhart-Gilleland et al. 1998. Infect. Immun. 66:4000-4003</v>
      </c>
      <c r="K486" s="3"/>
      <c r="L486" s="3"/>
      <c r="M486" s="3"/>
      <c r="N486" s="3"/>
      <c r="O486" s="3"/>
      <c r="P486" s="3"/>
      <c r="Q486" s="3"/>
      <c r="R486" s="3"/>
      <c r="S486" s="3"/>
      <c r="T486" s="3"/>
      <c r="U486" s="3"/>
      <c r="V486" s="3"/>
      <c r="W486" s="3"/>
      <c r="X486" s="3"/>
      <c r="Y486" s="3"/>
      <c r="Z486" s="3"/>
    </row>
    <row r="487" ht="30.0" customHeight="1">
      <c r="A487" s="5" t="s">
        <v>8440</v>
      </c>
      <c r="B487" s="5" t="s">
        <v>8440</v>
      </c>
      <c r="C487" s="5" t="s">
        <v>8441</v>
      </c>
      <c r="D487" s="5"/>
      <c r="E487" s="16">
        <v>497205.0</v>
      </c>
      <c r="F487" s="16">
        <v>498374.0</v>
      </c>
      <c r="G487" s="5" t="s">
        <v>35</v>
      </c>
      <c r="H487" s="5" t="s">
        <v>8442</v>
      </c>
      <c r="I487" s="5"/>
      <c r="J487" s="15" t="str">
        <f t="shared" ref="J487:J488" si="130">HYPERLINK("http://www.ncbi.nlm.nih.gov/pubmed/?term=16299333","Chain et al. 2005. Infect Immun. 73:8353-61")</f>
        <v>Chain et al. 2005. Infect Immun. 73:8353-61</v>
      </c>
      <c r="K487" s="11" t="str">
        <f t="shared" ref="K487:K488" si="131">HYPERLINK("http://www.ncbi.nlm.nih.gov/nuccore/NC_007624","Brucella abortus 2308; accesion number NC_007624")</f>
        <v>Brucella abortus 2308; accesion number NC_007624</v>
      </c>
      <c r="L487" s="3"/>
      <c r="M487" s="3"/>
      <c r="N487" s="3"/>
      <c r="O487" s="3"/>
      <c r="P487" s="3"/>
      <c r="Q487" s="3"/>
      <c r="R487" s="3"/>
      <c r="S487" s="3"/>
      <c r="T487" s="3"/>
      <c r="U487" s="3"/>
      <c r="V487" s="3"/>
      <c r="W487" s="3"/>
      <c r="X487" s="3"/>
      <c r="Y487" s="3"/>
      <c r="Z487" s="3"/>
    </row>
    <row r="488" ht="30.0" customHeight="1">
      <c r="A488" s="5" t="s">
        <v>8443</v>
      </c>
      <c r="B488" s="5" t="s">
        <v>8443</v>
      </c>
      <c r="C488" s="5" t="s">
        <v>8444</v>
      </c>
      <c r="D488" s="5"/>
      <c r="E488" s="16">
        <v>498475.0</v>
      </c>
      <c r="F488" s="16">
        <v>499842.0</v>
      </c>
      <c r="G488" s="5" t="s">
        <v>35</v>
      </c>
      <c r="H488" s="5" t="s">
        <v>3122</v>
      </c>
      <c r="I488" s="5"/>
      <c r="J488" s="15" t="str">
        <f t="shared" si="130"/>
        <v>Chain et al. 2005. Infect Immun. 73:8353-61</v>
      </c>
      <c r="K488" s="11" t="str">
        <f t="shared" si="131"/>
        <v>Brucella abortus 2308; accesion number NC_007624</v>
      </c>
      <c r="L488" s="3"/>
      <c r="M488" s="3"/>
      <c r="N488" s="3"/>
      <c r="O488" s="3"/>
      <c r="P488" s="3"/>
      <c r="Q488" s="3"/>
      <c r="R488" s="3"/>
      <c r="S488" s="3"/>
      <c r="T488" s="3"/>
      <c r="U488" s="3"/>
      <c r="V488" s="3"/>
      <c r="W488" s="3"/>
      <c r="X488" s="3"/>
      <c r="Y488" s="3"/>
      <c r="Z488" s="3"/>
    </row>
    <row r="489" ht="30.0" customHeight="1">
      <c r="A489" s="5" t="s">
        <v>8445</v>
      </c>
      <c r="B489" s="5" t="s">
        <v>8445</v>
      </c>
      <c r="C489" s="5" t="s">
        <v>8446</v>
      </c>
      <c r="D489" s="5"/>
      <c r="E489" s="16">
        <v>499906.0</v>
      </c>
      <c r="F489" s="16">
        <v>500595.0</v>
      </c>
      <c r="G489" s="5" t="s">
        <v>35</v>
      </c>
      <c r="H489" s="5" t="s">
        <v>5349</v>
      </c>
      <c r="I489" s="5" t="s">
        <v>8447</v>
      </c>
      <c r="J489" s="11" t="str">
        <f>HYPERLINK("http://www.ncbi.nlm.nih.gov/nuccore/NC_007624","Brucella abortus 2308; accesion number NC_007624")</f>
        <v>Brucella abortus 2308; accesion number NC_007624</v>
      </c>
      <c r="K489" s="11" t="str">
        <f>HYPERLINK("http://www.ncbi.nlm.nih.gov/pubmed/?term=22690807","Caswell et al. 2012. Mol Microbiol. 85(2):345-60")</f>
        <v>Caswell et al. 2012. Mol Microbiol. 85(2):345-60</v>
      </c>
      <c r="L489" s="3"/>
      <c r="M489" s="3"/>
      <c r="N489" s="3"/>
      <c r="O489" s="3"/>
      <c r="P489" s="3"/>
      <c r="Q489" s="3"/>
      <c r="R489" s="3"/>
      <c r="S489" s="3"/>
      <c r="T489" s="3"/>
      <c r="U489" s="3"/>
      <c r="V489" s="3"/>
      <c r="W489" s="3"/>
      <c r="X489" s="3"/>
      <c r="Y489" s="3"/>
      <c r="Z489" s="3"/>
    </row>
    <row r="490" ht="30.0" customHeight="1">
      <c r="A490" s="5" t="s">
        <v>8448</v>
      </c>
      <c r="B490" s="5" t="s">
        <v>8448</v>
      </c>
      <c r="C490" s="5" t="s">
        <v>8449</v>
      </c>
      <c r="D490" s="5"/>
      <c r="E490" s="16">
        <v>500564.0</v>
      </c>
      <c r="F490" s="16">
        <v>500701.0</v>
      </c>
      <c r="G490" s="5" t="s">
        <v>35</v>
      </c>
      <c r="H490" s="5" t="s">
        <v>52</v>
      </c>
      <c r="I490" s="5"/>
      <c r="J490" s="15" t="str">
        <f>HYPERLINK("http://www.ncbi.nlm.nih.gov/pubmed/?term=16299333","Chain et al. 2005. Infect Immun. 73:8353-61")</f>
        <v>Chain et al. 2005. Infect Immun. 73:8353-61</v>
      </c>
      <c r="K490" s="11" t="str">
        <f>HYPERLINK("http://www.ncbi.nlm.nih.gov/nuccore/NC_007624","Brucella abortus 2308; accesion number NC_007624")</f>
        <v>Brucella abortus 2308; accesion number NC_007624</v>
      </c>
      <c r="L490" s="3"/>
      <c r="M490" s="3"/>
      <c r="N490" s="3"/>
      <c r="O490" s="3"/>
      <c r="P490" s="3"/>
      <c r="Q490" s="3"/>
      <c r="R490" s="3"/>
      <c r="S490" s="3"/>
      <c r="T490" s="3"/>
      <c r="U490" s="3"/>
      <c r="V490" s="3"/>
      <c r="W490" s="3"/>
      <c r="X490" s="3"/>
      <c r="Y490" s="3"/>
      <c r="Z490" s="3"/>
    </row>
    <row r="491" ht="30.0" customHeight="1">
      <c r="A491" s="5" t="s">
        <v>8450</v>
      </c>
      <c r="B491" s="5" t="s">
        <v>8450</v>
      </c>
      <c r="C491" s="5" t="s">
        <v>8451</v>
      </c>
      <c r="D491" s="5"/>
      <c r="E491" s="16">
        <v>500728.0</v>
      </c>
      <c r="F491" s="16">
        <v>501672.0</v>
      </c>
      <c r="G491" s="5"/>
      <c r="H491" s="5" t="s">
        <v>1927</v>
      </c>
      <c r="I491" s="5"/>
      <c r="J491" s="12" t="s">
        <v>208</v>
      </c>
      <c r="K491" s="3"/>
      <c r="L491" s="3"/>
      <c r="M491" s="3"/>
      <c r="N491" s="3"/>
      <c r="O491" s="3"/>
      <c r="P491" s="3"/>
      <c r="Q491" s="3"/>
      <c r="R491" s="3"/>
      <c r="S491" s="3"/>
      <c r="T491" s="3"/>
      <c r="U491" s="3"/>
      <c r="V491" s="3"/>
      <c r="W491" s="3"/>
      <c r="X491" s="3"/>
      <c r="Y491" s="3"/>
      <c r="Z491" s="3"/>
    </row>
    <row r="492" ht="30.0" customHeight="1">
      <c r="A492" s="5" t="s">
        <v>8452</v>
      </c>
      <c r="B492" s="5" t="s">
        <v>8452</v>
      </c>
      <c r="C492" s="5" t="s">
        <v>8453</v>
      </c>
      <c r="D492" s="5"/>
      <c r="E492" s="16">
        <v>501784.0</v>
      </c>
      <c r="F492" s="16">
        <v>503013.0</v>
      </c>
      <c r="G492" s="5"/>
      <c r="H492" s="5" t="s">
        <v>8454</v>
      </c>
      <c r="I492" s="5"/>
      <c r="J492" s="15" t="str">
        <f t="shared" ref="J492:J493" si="132">HYPERLINK("http://www.ncbi.nlm.nih.gov/pubmed/?term=16299333","Chain et al. 2005. Infect Immun. 73:8353-61")</f>
        <v>Chain et al. 2005. Infect Immun. 73:8353-61</v>
      </c>
      <c r="K492" s="11" t="str">
        <f t="shared" ref="K492:K493" si="133">HYPERLINK("http://www.ncbi.nlm.nih.gov/nuccore/NC_007624","Brucella abortus 2308; accesion number NC_007624")</f>
        <v>Brucella abortus 2308; accesion number NC_007624</v>
      </c>
      <c r="L492" s="3"/>
      <c r="M492" s="3"/>
      <c r="N492" s="3"/>
      <c r="O492" s="3"/>
      <c r="P492" s="3"/>
      <c r="Q492" s="3"/>
      <c r="R492" s="3"/>
      <c r="S492" s="3"/>
      <c r="T492" s="3"/>
      <c r="U492" s="3"/>
      <c r="V492" s="3"/>
      <c r="W492" s="3"/>
      <c r="X492" s="3"/>
      <c r="Y492" s="3"/>
      <c r="Z492" s="3"/>
    </row>
    <row r="493" ht="30.0" customHeight="1">
      <c r="A493" s="5" t="s">
        <v>8455</v>
      </c>
      <c r="B493" s="5" t="s">
        <v>8455</v>
      </c>
      <c r="C493" s="5" t="s">
        <v>8456</v>
      </c>
      <c r="D493" s="5"/>
      <c r="E493" s="16">
        <v>503186.0</v>
      </c>
      <c r="F493" s="16">
        <v>503344.0</v>
      </c>
      <c r="G493" s="5" t="s">
        <v>35</v>
      </c>
      <c r="H493" s="5" t="s">
        <v>52</v>
      </c>
      <c r="I493" s="5"/>
      <c r="J493" s="15" t="str">
        <f t="shared" si="132"/>
        <v>Chain et al. 2005. Infect Immun. 73:8353-61</v>
      </c>
      <c r="K493" s="11" t="str">
        <f t="shared" si="133"/>
        <v>Brucella abortus 2308; accesion number NC_007624</v>
      </c>
      <c r="L493" s="3"/>
      <c r="M493" s="3"/>
      <c r="N493" s="3"/>
      <c r="O493" s="3"/>
      <c r="P493" s="3"/>
      <c r="Q493" s="3"/>
      <c r="R493" s="3"/>
      <c r="S493" s="3"/>
      <c r="T493" s="3"/>
      <c r="U493" s="3"/>
      <c r="V493" s="3"/>
      <c r="W493" s="3"/>
      <c r="X493" s="3"/>
      <c r="Y493" s="3"/>
      <c r="Z493" s="3"/>
    </row>
    <row r="494" ht="30.0" customHeight="1">
      <c r="A494" s="5" t="s">
        <v>8457</v>
      </c>
      <c r="B494" s="5" t="s">
        <v>8458</v>
      </c>
      <c r="C494" s="5" t="s">
        <v>8459</v>
      </c>
      <c r="D494" s="5"/>
      <c r="E494" s="16">
        <v>503986.0</v>
      </c>
      <c r="F494" s="16">
        <v>505089.0</v>
      </c>
      <c r="G494" s="5"/>
      <c r="H494" s="5" t="s">
        <v>8460</v>
      </c>
      <c r="I494" s="5" t="s">
        <v>8461</v>
      </c>
      <c r="J494" s="12" t="s">
        <v>7949</v>
      </c>
      <c r="K494" s="3"/>
      <c r="L494" s="3"/>
      <c r="M494" s="3"/>
      <c r="N494" s="3"/>
      <c r="O494" s="3"/>
      <c r="P494" s="3"/>
      <c r="Q494" s="3"/>
      <c r="R494" s="3"/>
      <c r="S494" s="3"/>
      <c r="T494" s="3"/>
      <c r="U494" s="3"/>
      <c r="V494" s="3"/>
      <c r="W494" s="3"/>
      <c r="X494" s="3"/>
      <c r="Y494" s="3"/>
      <c r="Z494" s="3"/>
    </row>
    <row r="495" ht="30.0" customHeight="1">
      <c r="A495" s="5" t="s">
        <v>8462</v>
      </c>
      <c r="B495" s="5" t="s">
        <v>8463</v>
      </c>
      <c r="C495" s="5" t="s">
        <v>8464</v>
      </c>
      <c r="D495" s="5"/>
      <c r="E495" s="16">
        <v>505086.0</v>
      </c>
      <c r="F495" s="16">
        <v>505463.0</v>
      </c>
      <c r="G495" s="5"/>
      <c r="H495" s="5" t="s">
        <v>8465</v>
      </c>
      <c r="I495" s="5" t="s">
        <v>8466</v>
      </c>
      <c r="J495" s="15" t="str">
        <f t="shared" ref="J495:J497" si="134">HYPERLINK("http://www.ncbi.nlm.nih.gov/pubmed/?term=16299333","Chain et al. 2005. Infect Immun. 73:8353-61")</f>
        <v>Chain et al. 2005. Infect Immun. 73:8353-61</v>
      </c>
      <c r="K495" s="11" t="str">
        <f t="shared" ref="K495:K497" si="135">HYPERLINK("http://www.ncbi.nlm.nih.gov/nuccore/NC_007624","Brucella abortus 2308; accesion number NC_007624")</f>
        <v>Brucella abortus 2308; accesion number NC_007624</v>
      </c>
      <c r="L495" s="3"/>
      <c r="M495" s="3"/>
      <c r="N495" s="3"/>
      <c r="O495" s="3"/>
      <c r="P495" s="3"/>
      <c r="Q495" s="3"/>
      <c r="R495" s="3"/>
      <c r="S495" s="3"/>
      <c r="T495" s="3"/>
      <c r="U495" s="3"/>
      <c r="V495" s="3"/>
      <c r="W495" s="3"/>
      <c r="X495" s="3"/>
      <c r="Y495" s="3"/>
      <c r="Z495" s="3"/>
    </row>
    <row r="496" ht="30.0" customHeight="1">
      <c r="A496" s="5" t="s">
        <v>8467</v>
      </c>
      <c r="B496" s="5" t="s">
        <v>8468</v>
      </c>
      <c r="C496" s="5" t="s">
        <v>8469</v>
      </c>
      <c r="D496" s="5"/>
      <c r="E496" s="16">
        <v>505468.0</v>
      </c>
      <c r="F496" s="16">
        <v>508266.0</v>
      </c>
      <c r="G496" s="5"/>
      <c r="H496" s="5" t="s">
        <v>8470</v>
      </c>
      <c r="I496" s="5" t="s">
        <v>8471</v>
      </c>
      <c r="J496" s="15" t="str">
        <f t="shared" si="134"/>
        <v>Chain et al. 2005. Infect Immun. 73:8353-61</v>
      </c>
      <c r="K496" s="11" t="str">
        <f t="shared" si="135"/>
        <v>Brucella abortus 2308; accesion number NC_007624</v>
      </c>
      <c r="L496" s="3"/>
      <c r="M496" s="3"/>
      <c r="N496" s="3"/>
      <c r="O496" s="3"/>
      <c r="P496" s="3"/>
      <c r="Q496" s="3"/>
      <c r="R496" s="3"/>
      <c r="S496" s="3"/>
      <c r="T496" s="3"/>
      <c r="U496" s="3"/>
      <c r="V496" s="3"/>
      <c r="W496" s="3"/>
      <c r="X496" s="3"/>
      <c r="Y496" s="3"/>
      <c r="Z496" s="3"/>
    </row>
    <row r="497" ht="30.0" customHeight="1">
      <c r="A497" s="5" t="s">
        <v>8472</v>
      </c>
      <c r="B497" s="5" t="s">
        <v>8472</v>
      </c>
      <c r="C497" s="5" t="s">
        <v>8473</v>
      </c>
      <c r="D497" s="5"/>
      <c r="E497" s="16">
        <v>509054.0</v>
      </c>
      <c r="F497" s="16">
        <v>509290.0</v>
      </c>
      <c r="G497" s="5"/>
      <c r="H497" s="5" t="s">
        <v>52</v>
      </c>
      <c r="I497" s="5"/>
      <c r="J497" s="15" t="str">
        <f t="shared" si="134"/>
        <v>Chain et al. 2005. Infect Immun. 73:8353-61</v>
      </c>
      <c r="K497" s="11" t="str">
        <f t="shared" si="135"/>
        <v>Brucella abortus 2308; accesion number NC_007624</v>
      </c>
      <c r="L497" s="3"/>
      <c r="M497" s="3"/>
      <c r="N497" s="3"/>
      <c r="O497" s="3"/>
      <c r="P497" s="3"/>
      <c r="Q497" s="3"/>
      <c r="R497" s="3"/>
      <c r="S497" s="3"/>
      <c r="T497" s="3"/>
      <c r="U497" s="3"/>
      <c r="V497" s="3"/>
      <c r="W497" s="3"/>
      <c r="X497" s="3"/>
      <c r="Y497" s="3"/>
      <c r="Z497" s="3"/>
    </row>
    <row r="498" ht="30.0" customHeight="1">
      <c r="A498" s="5" t="s">
        <v>8474</v>
      </c>
      <c r="B498" s="5" t="s">
        <v>8474</v>
      </c>
      <c r="C498" s="5" t="s">
        <v>8475</v>
      </c>
      <c r="D498" s="5"/>
      <c r="E498" s="16">
        <v>509297.0</v>
      </c>
      <c r="F498" s="16">
        <v>509791.0</v>
      </c>
      <c r="G498" s="5" t="s">
        <v>35</v>
      </c>
      <c r="H498" s="5" t="s">
        <v>8476</v>
      </c>
      <c r="I498" s="5" t="s">
        <v>337</v>
      </c>
      <c r="J498" s="11" t="str">
        <f>HYPERLINK("http://www.ncbi.nlm.nih.gov/nuccore/NC_017250","Brucella suis 1330 genome; accesion number NC017250")</f>
        <v>Brucella suis 1330 genome; accesion number NC017250</v>
      </c>
      <c r="K498" s="11" t="str">
        <f>HYPERLINK("http://www.ncbi.nlm.nih.gov/pubmed/12271122","Paulsen et al. 2002. Proc Natl Acad Sci U S A. 99(20):13148-53")</f>
        <v>Paulsen et al. 2002. Proc Natl Acad Sci U S A. 99(20):13148-53</v>
      </c>
      <c r="L498" s="3"/>
      <c r="M498" s="3"/>
      <c r="N498" s="3"/>
      <c r="O498" s="3"/>
      <c r="P498" s="3"/>
      <c r="Q498" s="3"/>
      <c r="R498" s="3"/>
      <c r="S498" s="3"/>
      <c r="T498" s="3"/>
      <c r="U498" s="3"/>
      <c r="V498" s="3"/>
      <c r="W498" s="3"/>
      <c r="X498" s="3"/>
      <c r="Y498" s="3"/>
      <c r="Z498" s="3"/>
    </row>
    <row r="499" ht="30.0" customHeight="1">
      <c r="A499" s="5" t="s">
        <v>8477</v>
      </c>
      <c r="B499" s="5" t="s">
        <v>8477</v>
      </c>
      <c r="C499" s="5" t="s">
        <v>8478</v>
      </c>
      <c r="D499" s="5"/>
      <c r="E499" s="16">
        <v>509954.0</v>
      </c>
      <c r="F499" s="16">
        <v>513637.0</v>
      </c>
      <c r="G499" s="5"/>
      <c r="H499" s="5" t="s">
        <v>8479</v>
      </c>
      <c r="I499" s="5" t="s">
        <v>8480</v>
      </c>
      <c r="J499" s="12" t="s">
        <v>7949</v>
      </c>
      <c r="K499" s="3"/>
      <c r="L499" s="3"/>
      <c r="M499" s="3"/>
      <c r="N499" s="3"/>
      <c r="O499" s="3"/>
      <c r="P499" s="3"/>
      <c r="Q499" s="3"/>
      <c r="R499" s="3"/>
      <c r="S499" s="3"/>
      <c r="T499" s="3"/>
      <c r="U499" s="3"/>
      <c r="V499" s="3"/>
      <c r="W499" s="3"/>
      <c r="X499" s="3"/>
      <c r="Y499" s="3"/>
      <c r="Z499" s="3"/>
    </row>
    <row r="500" ht="30.0" customHeight="1">
      <c r="A500" s="5" t="s">
        <v>8481</v>
      </c>
      <c r="B500" s="5" t="s">
        <v>8482</v>
      </c>
      <c r="C500" s="5" t="s">
        <v>8483</v>
      </c>
      <c r="D500" s="5"/>
      <c r="E500" s="16">
        <v>513867.0</v>
      </c>
      <c r="F500" s="16">
        <v>514892.0</v>
      </c>
      <c r="G500" s="5"/>
      <c r="H500" s="5" t="s">
        <v>8484</v>
      </c>
      <c r="I500" s="5"/>
      <c r="J500" s="3" t="s">
        <v>8485</v>
      </c>
      <c r="K500" s="3"/>
      <c r="L500" s="26"/>
      <c r="M500" s="3"/>
      <c r="N500" s="3"/>
      <c r="O500" s="3"/>
      <c r="P500" s="3"/>
      <c r="Q500" s="3"/>
      <c r="R500" s="3"/>
      <c r="S500" s="3"/>
      <c r="T500" s="3"/>
      <c r="U500" s="3"/>
      <c r="V500" s="3"/>
      <c r="W500" s="3"/>
      <c r="X500" s="3"/>
      <c r="Y500" s="3"/>
      <c r="Z500" s="3"/>
    </row>
    <row r="501" ht="30.0" customHeight="1">
      <c r="A501" s="5" t="s">
        <v>8486</v>
      </c>
      <c r="B501" s="5" t="s">
        <v>8487</v>
      </c>
      <c r="C501" s="5" t="s">
        <v>8488</v>
      </c>
      <c r="D501" s="5"/>
      <c r="E501" s="16">
        <v>515027.0</v>
      </c>
      <c r="F501" s="16">
        <v>517252.0</v>
      </c>
      <c r="G501" s="5"/>
      <c r="H501" s="5" t="s">
        <v>8489</v>
      </c>
      <c r="I501" s="5"/>
      <c r="J501" s="3" t="s">
        <v>8485</v>
      </c>
      <c r="K501" s="3"/>
      <c r="L501" s="26"/>
      <c r="M501" s="3"/>
      <c r="N501" s="3"/>
      <c r="O501" s="3"/>
      <c r="P501" s="3"/>
      <c r="Q501" s="3"/>
      <c r="R501" s="3"/>
      <c r="S501" s="3"/>
      <c r="T501" s="3"/>
      <c r="U501" s="3"/>
      <c r="V501" s="3"/>
      <c r="W501" s="3"/>
      <c r="X501" s="3"/>
      <c r="Y501" s="3"/>
      <c r="Z501" s="3"/>
    </row>
    <row r="502" ht="30.0" customHeight="1">
      <c r="A502" s="5" t="s">
        <v>8490</v>
      </c>
      <c r="B502" s="5" t="s">
        <v>8491</v>
      </c>
      <c r="C502" s="5" t="s">
        <v>8492</v>
      </c>
      <c r="D502" s="5"/>
      <c r="E502" s="16">
        <v>517249.0</v>
      </c>
      <c r="F502" s="16">
        <v>518310.0</v>
      </c>
      <c r="G502" s="5"/>
      <c r="H502" s="5" t="s">
        <v>8493</v>
      </c>
      <c r="I502" s="5"/>
      <c r="J502" s="3" t="s">
        <v>8485</v>
      </c>
      <c r="K502" s="3"/>
      <c r="L502" s="3"/>
      <c r="M502" s="3"/>
      <c r="N502" s="3"/>
      <c r="O502" s="3"/>
      <c r="P502" s="3"/>
      <c r="Q502" s="3"/>
      <c r="R502" s="3"/>
      <c r="S502" s="3"/>
      <c r="T502" s="3"/>
      <c r="U502" s="3"/>
      <c r="V502" s="3"/>
      <c r="W502" s="3"/>
      <c r="X502" s="3"/>
      <c r="Y502" s="3"/>
      <c r="Z502" s="3"/>
    </row>
    <row r="503" ht="30.0" customHeight="1">
      <c r="A503" s="5" t="s">
        <v>8494</v>
      </c>
      <c r="B503" s="5" t="s">
        <v>8494</v>
      </c>
      <c r="C503" s="5" t="s">
        <v>8495</v>
      </c>
      <c r="D503" s="5"/>
      <c r="E503" s="16">
        <v>518331.0</v>
      </c>
      <c r="F503" s="16">
        <v>519131.0</v>
      </c>
      <c r="G503" s="5"/>
      <c r="H503" s="5" t="s">
        <v>636</v>
      </c>
      <c r="I503" s="5"/>
      <c r="J503" s="15" t="str">
        <f>HYPERLINK("http://www.ncbi.nlm.nih.gov/pubmed/?term=16299333","Chain et al. 2005. Infect Immun. 73:8353-61")</f>
        <v>Chain et al. 2005. Infect Immun. 73:8353-61</v>
      </c>
      <c r="K503" s="11" t="str">
        <f>HYPERLINK("http://www.ncbi.nlm.nih.gov/nuccore/NC_007624","Brucella abortus 2308; accesion number NC_007624")</f>
        <v>Brucella abortus 2308; accesion number NC_007624</v>
      </c>
      <c r="L503" s="3"/>
      <c r="M503" s="3"/>
      <c r="N503" s="3"/>
      <c r="O503" s="3"/>
      <c r="P503" s="3"/>
      <c r="Q503" s="3"/>
      <c r="R503" s="3"/>
      <c r="S503" s="3"/>
      <c r="T503" s="3"/>
      <c r="U503" s="3"/>
      <c r="V503" s="3"/>
      <c r="W503" s="3"/>
      <c r="X503" s="3"/>
      <c r="Y503" s="3"/>
      <c r="Z503" s="3"/>
    </row>
    <row r="504" ht="30.0" customHeight="1">
      <c r="A504" s="5" t="s">
        <v>8496</v>
      </c>
      <c r="B504" s="5" t="s">
        <v>8497</v>
      </c>
      <c r="C504" s="5" t="s">
        <v>8498</v>
      </c>
      <c r="D504" s="5"/>
      <c r="E504" s="16">
        <v>519163.0</v>
      </c>
      <c r="F504" s="16">
        <v>519972.0</v>
      </c>
      <c r="G504" s="5" t="s">
        <v>35</v>
      </c>
      <c r="H504" s="5" t="s">
        <v>8499</v>
      </c>
      <c r="I504" s="5"/>
      <c r="J504" s="11" t="str">
        <f t="shared" ref="J504:J507" si="136">HYPERLINK("http://www.ncbi.nlm.nih.gov/nuccore/NC_017250","Brucella suis 1330 genome; accesion number NC017250")</f>
        <v>Brucella suis 1330 genome; accesion number NC017250</v>
      </c>
      <c r="K504" s="11" t="str">
        <f t="shared" ref="K504:K506" si="137">HYPERLINK("http://www.ncbi.nlm.nih.gov/pubmed/12271122","Paulsen et al. 2002. Proc Natl Acad Sci U S A. 99(20):13148-53")</f>
        <v>Paulsen et al. 2002. Proc Natl Acad Sci U S A. 99(20):13148-53</v>
      </c>
      <c r="L504" s="3"/>
      <c r="M504" s="3"/>
      <c r="N504" s="3"/>
      <c r="O504" s="3"/>
      <c r="P504" s="3"/>
      <c r="Q504" s="3"/>
      <c r="R504" s="3"/>
      <c r="S504" s="3"/>
      <c r="T504" s="3"/>
      <c r="U504" s="3"/>
      <c r="V504" s="3"/>
      <c r="W504" s="3"/>
      <c r="X504" s="3"/>
      <c r="Y504" s="3"/>
      <c r="Z504" s="3"/>
    </row>
    <row r="505" ht="30.0" customHeight="1">
      <c r="A505" s="5" t="s">
        <v>8500</v>
      </c>
      <c r="B505" s="5" t="s">
        <v>8501</v>
      </c>
      <c r="C505" s="5" t="s">
        <v>8502</v>
      </c>
      <c r="D505" s="5"/>
      <c r="E505" s="16">
        <v>519976.0</v>
      </c>
      <c r="F505" s="16">
        <v>520878.0</v>
      </c>
      <c r="G505" s="5" t="s">
        <v>35</v>
      </c>
      <c r="H505" s="5" t="s">
        <v>8503</v>
      </c>
      <c r="I505" s="5"/>
      <c r="J505" s="11" t="str">
        <f t="shared" si="136"/>
        <v>Brucella suis 1330 genome; accesion number NC017250</v>
      </c>
      <c r="K505" s="11" t="str">
        <f t="shared" si="137"/>
        <v>Paulsen et al. 2002. Proc Natl Acad Sci U S A. 99(20):13148-53</v>
      </c>
      <c r="L505" s="3"/>
      <c r="M505" s="3"/>
      <c r="N505" s="3"/>
      <c r="O505" s="3"/>
      <c r="P505" s="3"/>
      <c r="Q505" s="3"/>
      <c r="R505" s="3"/>
      <c r="S505" s="3"/>
      <c r="T505" s="3"/>
      <c r="U505" s="3"/>
      <c r="V505" s="3"/>
      <c r="W505" s="3"/>
      <c r="X505" s="3"/>
      <c r="Y505" s="3"/>
      <c r="Z505" s="3"/>
    </row>
    <row r="506" ht="30.0" customHeight="1">
      <c r="A506" s="5" t="s">
        <v>8504</v>
      </c>
      <c r="B506" s="5" t="s">
        <v>8505</v>
      </c>
      <c r="C506" s="5" t="s">
        <v>8506</v>
      </c>
      <c r="D506" s="5"/>
      <c r="E506" s="16">
        <v>520882.0</v>
      </c>
      <c r="F506" s="16">
        <v>522705.0</v>
      </c>
      <c r="G506" s="5" t="s">
        <v>35</v>
      </c>
      <c r="H506" s="5" t="s">
        <v>8507</v>
      </c>
      <c r="I506" s="5" t="s">
        <v>8508</v>
      </c>
      <c r="J506" s="11" t="str">
        <f t="shared" si="136"/>
        <v>Brucella suis 1330 genome; accesion number NC017250</v>
      </c>
      <c r="K506" s="11" t="str">
        <f t="shared" si="137"/>
        <v>Paulsen et al. 2002. Proc Natl Acad Sci U S A. 99(20):13148-53</v>
      </c>
      <c r="L506" s="3"/>
      <c r="M506" s="3"/>
      <c r="N506" s="3"/>
      <c r="O506" s="3"/>
      <c r="P506" s="3"/>
      <c r="Q506" s="3"/>
      <c r="R506" s="3"/>
      <c r="S506" s="3"/>
      <c r="T506" s="3"/>
      <c r="U506" s="3"/>
      <c r="V506" s="3"/>
      <c r="W506" s="3"/>
      <c r="X506" s="3"/>
      <c r="Y506" s="3"/>
      <c r="Z506" s="3"/>
    </row>
    <row r="507" ht="30.0" customHeight="1">
      <c r="A507" s="5" t="s">
        <v>8509</v>
      </c>
      <c r="B507" s="5" t="s">
        <v>8509</v>
      </c>
      <c r="C507" s="5" t="s">
        <v>8510</v>
      </c>
      <c r="D507" s="5"/>
      <c r="E507" s="16">
        <v>522702.0</v>
      </c>
      <c r="F507" s="16">
        <v>524642.0</v>
      </c>
      <c r="G507" s="5" t="s">
        <v>35</v>
      </c>
      <c r="H507" s="5" t="s">
        <v>8511</v>
      </c>
      <c r="I507" s="5" t="s">
        <v>8512</v>
      </c>
      <c r="J507" s="11" t="str">
        <f t="shared" si="136"/>
        <v>Brucella suis 1330 genome; accesion number NC017250</v>
      </c>
      <c r="K507" s="11" t="str">
        <f>HYPERLINK("http://www.ncbi.nlm.nih.gov/nuccore/NC_006933","Brucella abortus 9-941 accession number NC_006933")</f>
        <v>Brucella abortus 9-941 accession number NC_006933</v>
      </c>
      <c r="L507" s="11" t="str">
        <f>HYPERLINK("http://www.ncbi.nlm.nih.gov/nuccore/NC_003318"," Brucella melitensis 16M genome; accesion number NC_003318")</f>
        <v> Brucella melitensis 16M genome; accesion number NC_003318</v>
      </c>
      <c r="M507" s="3"/>
      <c r="N507" s="3"/>
      <c r="O507" s="3"/>
      <c r="P507" s="3"/>
      <c r="Q507" s="3"/>
      <c r="R507" s="3"/>
      <c r="S507" s="3"/>
      <c r="T507" s="3"/>
      <c r="U507" s="3"/>
      <c r="V507" s="3"/>
      <c r="W507" s="3"/>
      <c r="X507" s="3"/>
      <c r="Y507" s="3"/>
      <c r="Z507" s="3"/>
    </row>
    <row r="508" ht="30.0" customHeight="1">
      <c r="A508" s="5" t="s">
        <v>8513</v>
      </c>
      <c r="B508" s="5" t="s">
        <v>8513</v>
      </c>
      <c r="C508" s="5" t="s">
        <v>8514</v>
      </c>
      <c r="D508" s="5"/>
      <c r="E508" s="16">
        <v>524734.0</v>
      </c>
      <c r="F508" s="16">
        <v>525504.0</v>
      </c>
      <c r="G508" s="5" t="s">
        <v>35</v>
      </c>
      <c r="H508" s="5" t="s">
        <v>8413</v>
      </c>
      <c r="I508" s="5" t="s">
        <v>7912</v>
      </c>
      <c r="J508" s="12" t="s">
        <v>208</v>
      </c>
      <c r="K508" s="3"/>
      <c r="L508" s="3"/>
      <c r="M508" s="3"/>
      <c r="N508" s="3"/>
      <c r="O508" s="3"/>
      <c r="P508" s="3"/>
      <c r="Q508" s="3"/>
      <c r="R508" s="3"/>
      <c r="S508" s="3"/>
      <c r="T508" s="3"/>
      <c r="U508" s="3"/>
      <c r="V508" s="3"/>
      <c r="W508" s="3"/>
      <c r="X508" s="3"/>
      <c r="Y508" s="3"/>
      <c r="Z508" s="3"/>
    </row>
    <row r="509" ht="30.0" customHeight="1">
      <c r="A509" s="5" t="s">
        <v>8515</v>
      </c>
      <c r="B509" s="5" t="s">
        <v>8516</v>
      </c>
      <c r="C509" s="5" t="s">
        <v>8517</v>
      </c>
      <c r="D509" s="5"/>
      <c r="E509" s="16">
        <v>525738.0</v>
      </c>
      <c r="F509" s="16">
        <v>526742.0</v>
      </c>
      <c r="G509" s="5"/>
      <c r="H509" s="5" t="s">
        <v>8518</v>
      </c>
      <c r="I509" s="5" t="s">
        <v>774</v>
      </c>
      <c r="J509" s="11" t="str">
        <f>HYPERLINK("http://www.ncbi.nlm.nih.gov/nuccore/NC_017250","Brucella suis 1330 genome; accesion number NC017250")</f>
        <v>Brucella suis 1330 genome; accesion number NC017250</v>
      </c>
      <c r="K509" s="11" t="str">
        <f>HYPERLINK("http://www.ncbi.nlm.nih.gov/nuccore/NC_006933","Brucella abortus 9-941 accession number NC_006933")</f>
        <v>Brucella abortus 9-941 accession number NC_006933</v>
      </c>
      <c r="L509" s="11" t="str">
        <f>HYPERLINK("http://www.ncbi.nlm.nih.gov/nuccore/NC_003318"," Brucella melitensis 16M genome; accesion number NC_003318")</f>
        <v> Brucella melitensis 16M genome; accesion number NC_003318</v>
      </c>
      <c r="M509" s="3"/>
      <c r="N509" s="3"/>
      <c r="O509" s="3"/>
      <c r="P509" s="3"/>
      <c r="Q509" s="3"/>
      <c r="R509" s="3"/>
      <c r="S509" s="3"/>
      <c r="T509" s="3"/>
      <c r="U509" s="3"/>
      <c r="V509" s="3"/>
      <c r="W509" s="3"/>
      <c r="X509" s="3"/>
      <c r="Y509" s="3"/>
      <c r="Z509" s="3"/>
    </row>
    <row r="510" ht="30.0" customHeight="1">
      <c r="A510" s="5" t="s">
        <v>8519</v>
      </c>
      <c r="B510" s="5" t="s">
        <v>8519</v>
      </c>
      <c r="C510" s="5" t="s">
        <v>8520</v>
      </c>
      <c r="D510" s="5"/>
      <c r="E510" s="16">
        <v>526840.0</v>
      </c>
      <c r="F510" s="16">
        <v>527907.0</v>
      </c>
      <c r="G510" s="5"/>
      <c r="H510" s="5" t="s">
        <v>52</v>
      </c>
      <c r="I510" s="5"/>
      <c r="J510" s="15" t="str">
        <f>HYPERLINK("http://www.ncbi.nlm.nih.gov/pubmed/?term=16299333","Chain et al. 2005. Infect Immun. 73:8353-61")</f>
        <v>Chain et al. 2005. Infect Immun. 73:8353-61</v>
      </c>
      <c r="K510" s="11" t="str">
        <f>HYPERLINK("http://www.ncbi.nlm.nih.gov/nuccore/NC_007624","Brucella abortus 2308; accesion number NC_007624")</f>
        <v>Brucella abortus 2308; accesion number NC_007624</v>
      </c>
      <c r="L510" s="3"/>
      <c r="M510" s="3"/>
      <c r="N510" s="3"/>
      <c r="O510" s="3"/>
      <c r="P510" s="3"/>
      <c r="Q510" s="3"/>
      <c r="R510" s="3"/>
      <c r="S510" s="3"/>
      <c r="T510" s="3"/>
      <c r="U510" s="3"/>
      <c r="V510" s="3"/>
      <c r="W510" s="3"/>
      <c r="X510" s="3"/>
      <c r="Y510" s="3"/>
      <c r="Z510" s="3"/>
    </row>
    <row r="511" ht="30.0" customHeight="1">
      <c r="A511" s="5" t="s">
        <v>8521</v>
      </c>
      <c r="B511" s="5" t="s">
        <v>8521</v>
      </c>
      <c r="C511" s="5" t="s">
        <v>8522</v>
      </c>
      <c r="D511" s="5"/>
      <c r="E511" s="16">
        <v>527937.0</v>
      </c>
      <c r="F511" s="16">
        <v>528842.0</v>
      </c>
      <c r="G511" s="5" t="s">
        <v>35</v>
      </c>
      <c r="H511" s="5" t="s">
        <v>108</v>
      </c>
      <c r="I511" s="5"/>
      <c r="J511" s="12" t="s">
        <v>208</v>
      </c>
      <c r="K511" s="3"/>
      <c r="L511" s="3"/>
      <c r="M511" s="3"/>
      <c r="N511" s="3"/>
      <c r="O511" s="3"/>
      <c r="P511" s="3"/>
      <c r="Q511" s="3"/>
      <c r="R511" s="3"/>
      <c r="S511" s="3"/>
      <c r="T511" s="3"/>
      <c r="U511" s="3"/>
      <c r="V511" s="3"/>
      <c r="W511" s="3"/>
      <c r="X511" s="3"/>
      <c r="Y511" s="3"/>
      <c r="Z511" s="3"/>
    </row>
    <row r="512" ht="30.0" customHeight="1">
      <c r="A512" s="5" t="s">
        <v>8523</v>
      </c>
      <c r="B512" s="5" t="s">
        <v>8524</v>
      </c>
      <c r="C512" s="5" t="s">
        <v>8525</v>
      </c>
      <c r="D512" s="5"/>
      <c r="E512" s="16">
        <v>528990.0</v>
      </c>
      <c r="F512" s="16">
        <v>529544.0</v>
      </c>
      <c r="G512" s="5"/>
      <c r="H512" s="5" t="s">
        <v>1584</v>
      </c>
      <c r="I512" s="5"/>
      <c r="J512" s="11" t="str">
        <f t="shared" ref="J512:J513" si="138">HYPERLINK("http://www.ncbi.nlm.nih.gov/pubmed/?term=20675478","Steele et al.; 2010. J. Bacteriol. 192:4912-4922")</f>
        <v>Steele et al.; 2010. J. Bacteriol. 192:4912-4922</v>
      </c>
      <c r="K512" s="3"/>
      <c r="L512" s="3"/>
      <c r="M512" s="3"/>
      <c r="N512" s="3"/>
      <c r="O512" s="3"/>
      <c r="P512" s="3"/>
      <c r="Q512" s="3"/>
      <c r="R512" s="3"/>
      <c r="S512" s="3"/>
      <c r="T512" s="3"/>
      <c r="U512" s="3"/>
      <c r="V512" s="3"/>
      <c r="W512" s="3"/>
      <c r="X512" s="3"/>
      <c r="Y512" s="3"/>
      <c r="Z512" s="3"/>
    </row>
    <row r="513" ht="30.0" customHeight="1">
      <c r="A513" s="5" t="s">
        <v>8526</v>
      </c>
      <c r="B513" s="5" t="s">
        <v>8527</v>
      </c>
      <c r="C513" s="5" t="s">
        <v>8528</v>
      </c>
      <c r="D513" s="5"/>
      <c r="E513" s="16">
        <v>529624.0</v>
      </c>
      <c r="F513" s="16">
        <v>530151.0</v>
      </c>
      <c r="G513" s="5"/>
      <c r="H513" s="5" t="s">
        <v>8529</v>
      </c>
      <c r="I513" s="5"/>
      <c r="J513" s="11" t="str">
        <f t="shared" si="138"/>
        <v>Steele et al.; 2010. J. Bacteriol. 192:4912-4922</v>
      </c>
      <c r="K513" s="3"/>
      <c r="L513" s="3"/>
      <c r="M513" s="3"/>
      <c r="N513" s="3"/>
      <c r="O513" s="3"/>
      <c r="P513" s="3"/>
      <c r="Q513" s="3"/>
      <c r="R513" s="3"/>
      <c r="S513" s="3"/>
      <c r="T513" s="3"/>
      <c r="U513" s="3"/>
      <c r="V513" s="3"/>
      <c r="W513" s="3"/>
      <c r="X513" s="3"/>
      <c r="Y513" s="3"/>
      <c r="Z513" s="3"/>
    </row>
    <row r="514" ht="30.0" customHeight="1">
      <c r="A514" s="5" t="s">
        <v>8530</v>
      </c>
      <c r="B514" s="5" t="s">
        <v>8530</v>
      </c>
      <c r="C514" s="5" t="s">
        <v>8531</v>
      </c>
      <c r="D514" s="5"/>
      <c r="E514" s="16">
        <v>530229.0</v>
      </c>
      <c r="F514" s="16">
        <v>531509.0</v>
      </c>
      <c r="G514" s="5" t="s">
        <v>35</v>
      </c>
      <c r="H514" s="5" t="s">
        <v>8532</v>
      </c>
      <c r="I514" s="5" t="s">
        <v>8533</v>
      </c>
      <c r="J514" s="11" t="str">
        <f>HYPERLINK("http://www.ncbi.nlm.nih.gov/nuccore/NC_017250","Brucella suis 1330 genome; accesion number NC017250")</f>
        <v>Brucella suis 1330 genome; accesion number NC017250</v>
      </c>
      <c r="K514" s="11" t="str">
        <f>HYPERLINK("http://www.ncbi.nlm.nih.gov/nuccore/NC_006933","Brucella abortus 9-941 accession number NC_006933")</f>
        <v>Brucella abortus 9-941 accession number NC_006933</v>
      </c>
      <c r="L514" s="11" t="str">
        <f>HYPERLINK("http://www.ncbi.nlm.nih.gov/nuccore/NC_003318"," Brucella melitensis 16M genome; accesion number NC_003318")</f>
        <v> Brucella melitensis 16M genome; accesion number NC_003318</v>
      </c>
      <c r="M514" s="3"/>
      <c r="N514" s="3"/>
      <c r="O514" s="3"/>
      <c r="P514" s="3"/>
      <c r="Q514" s="3"/>
      <c r="R514" s="3"/>
      <c r="S514" s="3"/>
      <c r="T514" s="3"/>
      <c r="U514" s="3"/>
      <c r="V514" s="3"/>
      <c r="W514" s="3"/>
      <c r="X514" s="3"/>
      <c r="Y514" s="3"/>
      <c r="Z514" s="3"/>
    </row>
    <row r="515" ht="30.0" customHeight="1">
      <c r="A515" s="5" t="s">
        <v>8534</v>
      </c>
      <c r="B515" s="5" t="s">
        <v>8535</v>
      </c>
      <c r="C515" s="5" t="s">
        <v>8536</v>
      </c>
      <c r="D515" s="5"/>
      <c r="E515" s="16">
        <v>532218.0</v>
      </c>
      <c r="F515" s="16">
        <v>533822.0</v>
      </c>
      <c r="G515" s="5"/>
      <c r="H515" s="5" t="s">
        <v>8537</v>
      </c>
      <c r="I515" s="5" t="s">
        <v>8538</v>
      </c>
      <c r="J515" s="3" t="s">
        <v>8539</v>
      </c>
      <c r="K515" s="3"/>
      <c r="L515" s="3"/>
      <c r="M515" s="3"/>
      <c r="N515" s="3"/>
      <c r="O515" s="3"/>
      <c r="P515" s="3"/>
      <c r="Q515" s="3"/>
      <c r="R515" s="3"/>
      <c r="S515" s="3"/>
      <c r="T515" s="3"/>
      <c r="U515" s="3"/>
      <c r="V515" s="3"/>
      <c r="W515" s="3"/>
      <c r="X515" s="3"/>
      <c r="Y515" s="3"/>
      <c r="Z515" s="3"/>
    </row>
    <row r="516" ht="30.0" customHeight="1">
      <c r="A516" s="5" t="s">
        <v>8540</v>
      </c>
      <c r="B516" s="5" t="s">
        <v>8541</v>
      </c>
      <c r="C516" s="5" t="s">
        <v>8542</v>
      </c>
      <c r="D516" s="5"/>
      <c r="E516" s="16">
        <v>534095.0</v>
      </c>
      <c r="F516" s="16">
        <v>534616.0</v>
      </c>
      <c r="G516" s="5"/>
      <c r="H516" s="5" t="s">
        <v>8543</v>
      </c>
      <c r="I516" s="5"/>
      <c r="J516" s="11" t="str">
        <f>HYPERLINK("http://www.ncbi.nlm.nih.gov/pubmed/15845493","Gee et al. 2005. Infect Immun. 73(5):2873-80")</f>
        <v>Gee et al. 2005. Infect Immun. 73(5):2873-80</v>
      </c>
      <c r="K516" s="3"/>
      <c r="L516" s="3"/>
      <c r="M516" s="3"/>
      <c r="N516" s="3"/>
      <c r="O516" s="3"/>
      <c r="P516" s="3"/>
      <c r="Q516" s="3"/>
      <c r="R516" s="3"/>
      <c r="S516" s="3"/>
      <c r="T516" s="3"/>
      <c r="U516" s="3"/>
      <c r="V516" s="3"/>
      <c r="W516" s="3"/>
      <c r="X516" s="3"/>
      <c r="Y516" s="3"/>
      <c r="Z516" s="3"/>
    </row>
    <row r="517" ht="30.0" customHeight="1">
      <c r="A517" s="5" t="s">
        <v>8544</v>
      </c>
      <c r="B517" s="5" t="s">
        <v>8544</v>
      </c>
      <c r="C517" s="5" t="s">
        <v>8545</v>
      </c>
      <c r="D517" s="5" t="s">
        <v>59</v>
      </c>
      <c r="E517" s="16">
        <v>534874.0</v>
      </c>
      <c r="F517" s="16">
        <v>536201.0</v>
      </c>
      <c r="G517" s="5" t="s">
        <v>35</v>
      </c>
      <c r="H517" s="5"/>
      <c r="I517" s="5" t="s">
        <v>8546</v>
      </c>
      <c r="J517" s="11" t="str">
        <f>HYPERLINK("http://www.ncbi.nlm.nih.gov/nuccore/NC_017250","Brucella suis 1330 genome; accesion number NC017250")</f>
        <v>Brucella suis 1330 genome; accesion number NC017250</v>
      </c>
      <c r="K517" s="11" t="str">
        <f>HYPERLINK("http://www.ncbi.nlm.nih.gov/pubmed/12271122","Paulsen et al. 2002. Proc Natl Acad Sci U S A. 99(20):13148-53")</f>
        <v>Paulsen et al. 2002. Proc Natl Acad Sci U S A. 99(20):13148-53</v>
      </c>
      <c r="L517" s="3"/>
      <c r="M517" s="3"/>
      <c r="N517" s="3"/>
      <c r="O517" s="3"/>
      <c r="P517" s="3"/>
      <c r="Q517" s="3"/>
      <c r="R517" s="3"/>
      <c r="S517" s="3"/>
      <c r="T517" s="3"/>
      <c r="U517" s="3"/>
      <c r="V517" s="3"/>
      <c r="W517" s="3"/>
      <c r="X517" s="3"/>
      <c r="Y517" s="3"/>
      <c r="Z517" s="3"/>
    </row>
    <row r="518" ht="30.0" customHeight="1">
      <c r="A518" s="5" t="s">
        <v>8547</v>
      </c>
      <c r="B518" s="5" t="s">
        <v>8548</v>
      </c>
      <c r="C518" s="5" t="s">
        <v>8549</v>
      </c>
      <c r="D518" s="5"/>
      <c r="E518" s="16">
        <v>536438.0</v>
      </c>
      <c r="F518" s="16">
        <v>537541.0</v>
      </c>
      <c r="G518" s="5"/>
      <c r="H518" s="5" t="s">
        <v>8550</v>
      </c>
      <c r="I518" s="5" t="s">
        <v>8551</v>
      </c>
      <c r="J518" s="15" t="str">
        <f>HYPERLINK("http://www.ncbi.nlm.nih.gov/pubmed/?term=16299333","Chain et al. 2005. Infect Immun. 73:8353-61")</f>
        <v>Chain et al. 2005. Infect Immun. 73:8353-61</v>
      </c>
      <c r="K518" s="11" t="str">
        <f>HYPERLINK("http://www.ncbi.nlm.nih.gov/nuccore/NC_007624","Brucella abortus 2308; accesion number NC_007624")</f>
        <v>Brucella abortus 2308; accesion number NC_007624</v>
      </c>
      <c r="L518" s="3"/>
      <c r="M518" s="3"/>
      <c r="N518" s="3"/>
      <c r="O518" s="3"/>
      <c r="P518" s="3"/>
      <c r="Q518" s="3"/>
      <c r="R518" s="3"/>
      <c r="S518" s="3"/>
      <c r="T518" s="3"/>
      <c r="U518" s="3"/>
      <c r="V518" s="3"/>
      <c r="W518" s="3"/>
      <c r="X518" s="3"/>
      <c r="Y518" s="3"/>
      <c r="Z518" s="3"/>
    </row>
    <row r="519" ht="30.0" customHeight="1">
      <c r="A519" s="5" t="s">
        <v>8552</v>
      </c>
      <c r="B519" s="5" t="s">
        <v>8553</v>
      </c>
      <c r="C519" s="5" t="s">
        <v>8554</v>
      </c>
      <c r="D519" s="5"/>
      <c r="E519" s="16">
        <v>537667.0</v>
      </c>
      <c r="F519" s="16">
        <v>538686.0</v>
      </c>
      <c r="G519" s="5"/>
      <c r="H519" s="5" t="s">
        <v>8555</v>
      </c>
      <c r="I519" s="5"/>
      <c r="J519" s="3" t="s">
        <v>8539</v>
      </c>
      <c r="K519" s="3"/>
      <c r="L519" s="3"/>
      <c r="M519" s="3"/>
      <c r="N519" s="3"/>
      <c r="O519" s="3"/>
      <c r="P519" s="3"/>
      <c r="Q519" s="3"/>
      <c r="R519" s="3"/>
      <c r="S519" s="3"/>
      <c r="T519" s="3"/>
      <c r="U519" s="3"/>
      <c r="V519" s="3"/>
      <c r="W519" s="3"/>
      <c r="X519" s="3"/>
      <c r="Y519" s="3"/>
      <c r="Z519" s="3"/>
    </row>
    <row r="520" ht="30.0" customHeight="1">
      <c r="A520" s="5" t="s">
        <v>8556</v>
      </c>
      <c r="B520" s="5" t="s">
        <v>8557</v>
      </c>
      <c r="C520" s="5" t="s">
        <v>8558</v>
      </c>
      <c r="D520" s="5"/>
      <c r="E520" s="16">
        <v>538707.0</v>
      </c>
      <c r="F520" s="16">
        <v>540476.0</v>
      </c>
      <c r="G520" s="5"/>
      <c r="H520" s="5" t="s">
        <v>8559</v>
      </c>
      <c r="I520" s="5"/>
      <c r="J520" s="3" t="s">
        <v>8539</v>
      </c>
      <c r="K520" s="3"/>
      <c r="L520" s="3"/>
      <c r="M520" s="3"/>
      <c r="N520" s="3"/>
      <c r="O520" s="3"/>
      <c r="P520" s="3"/>
      <c r="Q520" s="3"/>
      <c r="R520" s="3"/>
      <c r="S520" s="3"/>
      <c r="T520" s="3"/>
      <c r="U520" s="3"/>
      <c r="V520" s="3"/>
      <c r="W520" s="3"/>
      <c r="X520" s="3"/>
      <c r="Y520" s="3"/>
      <c r="Z520" s="3"/>
    </row>
    <row r="521" ht="30.0" customHeight="1">
      <c r="A521" s="5" t="s">
        <v>8560</v>
      </c>
      <c r="B521" s="5" t="s">
        <v>8560</v>
      </c>
      <c r="C521" s="5" t="s">
        <v>8561</v>
      </c>
      <c r="D521" s="5"/>
      <c r="E521" s="16">
        <v>540672.0</v>
      </c>
      <c r="F521" s="16">
        <v>541055.0</v>
      </c>
      <c r="G521" s="5"/>
      <c r="H521" s="5" t="s">
        <v>52</v>
      </c>
      <c r="I521" s="5"/>
      <c r="J521" s="3" t="s">
        <v>8539</v>
      </c>
      <c r="K521" s="3"/>
      <c r="L521" s="3"/>
      <c r="M521" s="3"/>
      <c r="N521" s="3"/>
      <c r="O521" s="3"/>
      <c r="P521" s="3"/>
      <c r="Q521" s="3"/>
      <c r="R521" s="3"/>
      <c r="S521" s="3"/>
      <c r="T521" s="3"/>
      <c r="U521" s="3"/>
      <c r="V521" s="3"/>
      <c r="W521" s="3"/>
      <c r="X521" s="3"/>
      <c r="Y521" s="3"/>
      <c r="Z521" s="3"/>
    </row>
    <row r="522" ht="30.0" customHeight="1">
      <c r="A522" s="5" t="s">
        <v>8562</v>
      </c>
      <c r="B522" s="5" t="s">
        <v>8562</v>
      </c>
      <c r="C522" s="5" t="s">
        <v>8563</v>
      </c>
      <c r="D522" s="5"/>
      <c r="E522" s="16">
        <v>540922.0</v>
      </c>
      <c r="F522" s="16">
        <v>541158.0</v>
      </c>
      <c r="G522" s="5"/>
      <c r="H522" s="5" t="s">
        <v>52</v>
      </c>
      <c r="I522" s="5"/>
      <c r="J522" s="15" t="str">
        <f>HYPERLINK("http://www.ncbi.nlm.nih.gov/pubmed/?term=16299333","Chain et al. 2005. Infect Immun. 73:8353-61")</f>
        <v>Chain et al. 2005. Infect Immun. 73:8353-61</v>
      </c>
      <c r="K522" s="11" t="str">
        <f>HYPERLINK("http://www.ncbi.nlm.nih.gov/nuccore/NC_007624","Brucella abortus 2308; accesion number NC_007624")</f>
        <v>Brucella abortus 2308; accesion number NC_007624</v>
      </c>
      <c r="L522" s="3"/>
      <c r="M522" s="3"/>
      <c r="N522" s="3"/>
      <c r="O522" s="3"/>
      <c r="P522" s="3"/>
      <c r="Q522" s="3"/>
      <c r="R522" s="3"/>
      <c r="S522" s="3"/>
      <c r="T522" s="3"/>
      <c r="U522" s="3"/>
      <c r="V522" s="3"/>
      <c r="W522" s="3"/>
      <c r="X522" s="3"/>
      <c r="Y522" s="3"/>
      <c r="Z522" s="3"/>
    </row>
    <row r="523" ht="30.0" customHeight="1">
      <c r="A523" s="5" t="s">
        <v>8564</v>
      </c>
      <c r="B523" s="5" t="s">
        <v>8564</v>
      </c>
      <c r="C523" s="5" t="s">
        <v>8565</v>
      </c>
      <c r="D523" s="5"/>
      <c r="E523" s="16">
        <v>541125.0</v>
      </c>
      <c r="F523" s="16">
        <v>541469.0</v>
      </c>
      <c r="G523" s="5" t="s">
        <v>35</v>
      </c>
      <c r="H523" s="5" t="s">
        <v>774</v>
      </c>
      <c r="I523" s="5"/>
      <c r="J523" s="11" t="str">
        <f>HYPERLINK("http://www.ncbi.nlm.nih.gov/nuccore/NC_017250","Brucella suis 1330 genome; accesion number NC017250")</f>
        <v>Brucella suis 1330 genome; accesion number NC017250</v>
      </c>
      <c r="K523" s="11" t="str">
        <f>HYPERLINK("http://www.ncbi.nlm.nih.gov/nuccore/NC_006933","Brucella abortus 9-941 accession number NC_006933")</f>
        <v>Brucella abortus 9-941 accession number NC_006933</v>
      </c>
      <c r="L523" s="11" t="str">
        <f>HYPERLINK("http://www.ncbi.nlm.nih.gov/nuccore/NC_003318"," Brucella melitensis 16M genome; accesion number NC_003318")</f>
        <v> Brucella melitensis 16M genome; accesion number NC_003318</v>
      </c>
      <c r="M523" s="3"/>
      <c r="N523" s="3"/>
      <c r="O523" s="3"/>
      <c r="P523" s="3"/>
      <c r="Q523" s="3"/>
      <c r="R523" s="3"/>
      <c r="S523" s="3"/>
      <c r="T523" s="3"/>
      <c r="U523" s="3"/>
      <c r="V523" s="3"/>
      <c r="W523" s="3"/>
      <c r="X523" s="3"/>
      <c r="Y523" s="3"/>
      <c r="Z523" s="3"/>
    </row>
    <row r="524" ht="30.0" customHeight="1">
      <c r="A524" s="5" t="s">
        <v>8566</v>
      </c>
      <c r="B524" s="5" t="s">
        <v>8567</v>
      </c>
      <c r="C524" s="5" t="s">
        <v>8568</v>
      </c>
      <c r="D524" s="5"/>
      <c r="E524" s="16">
        <v>541579.0</v>
      </c>
      <c r="F524" s="16">
        <v>542388.0</v>
      </c>
      <c r="G524" s="5"/>
      <c r="H524" s="5" t="s">
        <v>8569</v>
      </c>
      <c r="I524" s="5" t="s">
        <v>8570</v>
      </c>
      <c r="J524" s="15" t="str">
        <f>HYPERLINK("http://www.ncbi.nlm.nih.gov/pubmed/?term=16299333","Chain et al. 2005. Infect Immun. 73:8353-61")</f>
        <v>Chain et al. 2005. Infect Immun. 73:8353-61</v>
      </c>
      <c r="K524" s="11" t="str">
        <f>HYPERLINK("http://www.ncbi.nlm.nih.gov/nuccore/NC_007624","Brucella abortus 2308; accesion number NC_007624")</f>
        <v>Brucella abortus 2308; accesion number NC_007624</v>
      </c>
      <c r="L524" s="3"/>
      <c r="M524" s="3"/>
      <c r="N524" s="3"/>
      <c r="O524" s="3"/>
      <c r="P524" s="3"/>
      <c r="Q524" s="3"/>
      <c r="R524" s="3"/>
      <c r="S524" s="3"/>
      <c r="T524" s="3"/>
      <c r="U524" s="3"/>
      <c r="V524" s="3"/>
      <c r="W524" s="3"/>
      <c r="X524" s="3"/>
      <c r="Y524" s="3"/>
      <c r="Z524" s="3"/>
    </row>
    <row r="525" ht="30.0" customHeight="1">
      <c r="A525" s="5" t="s">
        <v>8571</v>
      </c>
      <c r="B525" s="5" t="s">
        <v>8572</v>
      </c>
      <c r="C525" s="5" t="s">
        <v>8573</v>
      </c>
      <c r="D525" s="5"/>
      <c r="E525" s="16">
        <v>542389.0</v>
      </c>
      <c r="F525" s="16">
        <v>542865.0</v>
      </c>
      <c r="G525" s="5" t="s">
        <v>35</v>
      </c>
      <c r="H525" s="5" t="s">
        <v>8574</v>
      </c>
      <c r="I525" s="5" t="s">
        <v>8575</v>
      </c>
      <c r="J525" s="11" t="str">
        <f>HYPERLINK("http://www.ncbi.nlm.nih.gov/pubmed/20195542","Bonomi et al. 2010. PLoS One. 5(2):e9435.")</f>
        <v>Bonomi et al. 2010. PLoS One. 5(2):e9435.</v>
      </c>
      <c r="K525" s="11" t="str">
        <f>HYPERLINK("http://www.ncbi.nlm.nih.gov/pubmed/?term=19216536","Lamontagne et al. 2009. J Proteome Res. 8(3):1594-609.")</f>
        <v>Lamontagne et al. 2009. J Proteome Res. 8(3):1594-609.</v>
      </c>
      <c r="L525" s="3"/>
      <c r="M525" s="3"/>
      <c r="N525" s="3"/>
      <c r="O525" s="3"/>
      <c r="P525" s="3"/>
      <c r="Q525" s="3"/>
      <c r="R525" s="3"/>
      <c r="S525" s="3"/>
      <c r="T525" s="3"/>
      <c r="U525" s="3"/>
      <c r="V525" s="3"/>
      <c r="W525" s="3"/>
      <c r="X525" s="3"/>
      <c r="Y525" s="3"/>
      <c r="Z525" s="3"/>
    </row>
    <row r="526" ht="30.0" customHeight="1">
      <c r="A526" s="5" t="s">
        <v>8576</v>
      </c>
      <c r="B526" s="5" t="s">
        <v>8576</v>
      </c>
      <c r="C526" s="5" t="s">
        <v>8577</v>
      </c>
      <c r="D526" s="5"/>
      <c r="E526" s="16">
        <v>543009.0</v>
      </c>
      <c r="F526" s="16">
        <v>543257.0</v>
      </c>
      <c r="G526" s="5"/>
      <c r="H526" s="5" t="s">
        <v>52</v>
      </c>
      <c r="I526" s="5"/>
      <c r="J526" s="15" t="str">
        <f>HYPERLINK("http://www.ncbi.nlm.nih.gov/pubmed/?term=16299333","Chain et al. 2005. Infect Immun. 73:8353-61")</f>
        <v>Chain et al. 2005. Infect Immun. 73:8353-61</v>
      </c>
      <c r="K526" s="11" t="str">
        <f>HYPERLINK("http://www.ncbi.nlm.nih.gov/nuccore/NC_007624","Brucella abortus 2308; accesion number NC_007624")</f>
        <v>Brucella abortus 2308; accesion number NC_007624</v>
      </c>
      <c r="L526" s="3"/>
      <c r="M526" s="3"/>
      <c r="N526" s="3"/>
      <c r="O526" s="3"/>
      <c r="P526" s="3"/>
      <c r="Q526" s="3"/>
      <c r="R526" s="3"/>
      <c r="S526" s="3"/>
      <c r="T526" s="3"/>
      <c r="U526" s="3"/>
      <c r="V526" s="3"/>
      <c r="W526" s="3"/>
      <c r="X526" s="3"/>
      <c r="Y526" s="3"/>
      <c r="Z526" s="3"/>
    </row>
    <row r="527" ht="30.0" customHeight="1">
      <c r="A527" s="5" t="s">
        <v>8578</v>
      </c>
      <c r="B527" s="5" t="s">
        <v>8578</v>
      </c>
      <c r="C527" s="5" t="s">
        <v>8579</v>
      </c>
      <c r="D527" s="5"/>
      <c r="E527" s="16">
        <v>543752.0</v>
      </c>
      <c r="F527" s="16">
        <v>545017.0</v>
      </c>
      <c r="G527" s="5"/>
      <c r="H527" s="5" t="s">
        <v>8403</v>
      </c>
      <c r="I527" s="5" t="s">
        <v>760</v>
      </c>
      <c r="J527" s="11" t="str">
        <f>HYPERLINK("http://www.ncbi.nlm.nih.gov/pubmed/9009303","Denoel et al. 1997. Infect Immun. 65(2):495-502.")</f>
        <v>Denoel et al. 1997. Infect Immun. 65(2):495-502.</v>
      </c>
      <c r="K527" s="3"/>
      <c r="L527" s="3"/>
      <c r="M527" s="3"/>
      <c r="N527" s="3"/>
      <c r="O527" s="3"/>
      <c r="P527" s="3"/>
      <c r="Q527" s="3"/>
      <c r="R527" s="3"/>
      <c r="S527" s="3"/>
      <c r="T527" s="3"/>
      <c r="U527" s="3"/>
      <c r="V527" s="3"/>
      <c r="W527" s="3"/>
      <c r="X527" s="3"/>
      <c r="Y527" s="3"/>
      <c r="Z527" s="3"/>
    </row>
    <row r="528" ht="30.0" customHeight="1">
      <c r="A528" s="5" t="s">
        <v>8580</v>
      </c>
      <c r="B528" s="5" t="s">
        <v>8580</v>
      </c>
      <c r="C528" s="5" t="s">
        <v>8581</v>
      </c>
      <c r="D528" s="5"/>
      <c r="E528" s="16">
        <v>545125.0</v>
      </c>
      <c r="F528" s="16">
        <v>546174.0</v>
      </c>
      <c r="G528" s="5"/>
      <c r="H528" s="5" t="s">
        <v>8398</v>
      </c>
      <c r="I528" s="5" t="s">
        <v>8582</v>
      </c>
      <c r="J528" s="11" t="str">
        <f t="shared" ref="J528:J537" si="139">HYPERLINK("http://www.ncbi.nlm.nih.gov/nuccore/NC_017250","Brucella suis 1330 genome; accesion number NC017250")</f>
        <v>Brucella suis 1330 genome; accesion number NC017250</v>
      </c>
      <c r="K528" s="11" t="str">
        <f>HYPERLINK("http://www.ncbi.nlm.nih.gov/nuccore/NC_006933","Brucella abortus 9-941 accession number NC_006933")</f>
        <v>Brucella abortus 9-941 accession number NC_006933</v>
      </c>
      <c r="L528" s="11" t="str">
        <f>HYPERLINK("http://www.ncbi.nlm.nih.gov/nuccore/NC_003318"," Brucella melitensis 16M genome; accesion number NC_003318")</f>
        <v> Brucella melitensis 16M genome; accesion number NC_003318</v>
      </c>
      <c r="M528" s="3"/>
      <c r="N528" s="3"/>
      <c r="O528" s="3"/>
      <c r="P528" s="3"/>
      <c r="Q528" s="3"/>
      <c r="R528" s="3"/>
      <c r="S528" s="3"/>
      <c r="T528" s="3"/>
      <c r="U528" s="3"/>
      <c r="V528" s="3"/>
      <c r="W528" s="3"/>
      <c r="X528" s="3"/>
      <c r="Y528" s="3"/>
      <c r="Z528" s="3"/>
    </row>
    <row r="529" ht="30.0" customHeight="1">
      <c r="A529" s="5" t="s">
        <v>8583</v>
      </c>
      <c r="B529" s="5" t="s">
        <v>8583</v>
      </c>
      <c r="C529" s="5" t="s">
        <v>8584</v>
      </c>
      <c r="D529" s="5" t="s">
        <v>59</v>
      </c>
      <c r="E529" s="16">
        <v>546171.0</v>
      </c>
      <c r="F529" s="16">
        <v>547052.0</v>
      </c>
      <c r="G529" s="5"/>
      <c r="H529" s="5"/>
      <c r="I529" s="5" t="s">
        <v>8585</v>
      </c>
      <c r="J529" s="11" t="str">
        <f t="shared" si="139"/>
        <v>Brucella suis 1330 genome; accesion number NC017250</v>
      </c>
      <c r="K529" s="11" t="str">
        <f>HYPERLINK("http://www.ncbi.nlm.nih.gov/pubmed/12271122","Paulsen et al. 2002. Proc Natl Acad Sci U S A. 99(20):13148-53")</f>
        <v>Paulsen et al. 2002. Proc Natl Acad Sci U S A. 99(20):13148-53</v>
      </c>
      <c r="L529" s="3"/>
      <c r="M529" s="3"/>
      <c r="N529" s="3"/>
      <c r="O529" s="3"/>
      <c r="P529" s="3"/>
      <c r="Q529" s="3"/>
      <c r="R529" s="3"/>
      <c r="S529" s="3"/>
      <c r="T529" s="3"/>
      <c r="U529" s="3"/>
      <c r="V529" s="3"/>
      <c r="W529" s="3"/>
      <c r="X529" s="3"/>
      <c r="Y529" s="3"/>
      <c r="Z529" s="3"/>
    </row>
    <row r="530" ht="30.0" customHeight="1">
      <c r="A530" s="5" t="s">
        <v>8586</v>
      </c>
      <c r="B530" s="5" t="s">
        <v>8586</v>
      </c>
      <c r="C530" s="5" t="s">
        <v>8587</v>
      </c>
      <c r="D530" s="5"/>
      <c r="E530" s="16">
        <v>547071.0</v>
      </c>
      <c r="F530" s="16">
        <v>548186.0</v>
      </c>
      <c r="G530" s="5"/>
      <c r="H530" s="5" t="s">
        <v>8588</v>
      </c>
      <c r="I530" s="5"/>
      <c r="J530" s="11" t="str">
        <f t="shared" si="139"/>
        <v>Brucella suis 1330 genome; accesion number NC017250</v>
      </c>
      <c r="K530" s="11" t="str">
        <f t="shared" ref="K530:K535" si="140">HYPERLINK("http://www.ncbi.nlm.nih.gov/nuccore/NC_006933","Brucella abortus 9-941 accession number NC_006933")</f>
        <v>Brucella abortus 9-941 accession number NC_006933</v>
      </c>
      <c r="L530" s="11" t="str">
        <f t="shared" ref="L530:L535" si="141">HYPERLINK("http://www.ncbi.nlm.nih.gov/nuccore/NC_003318"," Brucella melitensis 16M genome; accesion number NC_003318")</f>
        <v> Brucella melitensis 16M genome; accesion number NC_003318</v>
      </c>
      <c r="M530" s="3"/>
      <c r="N530" s="3"/>
      <c r="O530" s="3"/>
      <c r="P530" s="3"/>
      <c r="Q530" s="3"/>
      <c r="R530" s="3"/>
      <c r="S530" s="3"/>
      <c r="T530" s="3"/>
      <c r="U530" s="3"/>
      <c r="V530" s="3"/>
      <c r="W530" s="3"/>
      <c r="X530" s="3"/>
      <c r="Y530" s="3"/>
      <c r="Z530" s="3"/>
    </row>
    <row r="531" ht="30.0" customHeight="1">
      <c r="A531" s="5" t="s">
        <v>8589</v>
      </c>
      <c r="B531" s="5" t="s">
        <v>8589</v>
      </c>
      <c r="C531" s="5" t="s">
        <v>8590</v>
      </c>
      <c r="D531" s="5"/>
      <c r="E531" s="16">
        <v>548420.0</v>
      </c>
      <c r="F531" s="16">
        <v>548704.0</v>
      </c>
      <c r="G531" s="5"/>
      <c r="H531" s="5" t="s">
        <v>52</v>
      </c>
      <c r="I531" s="5"/>
      <c r="J531" s="11" t="str">
        <f t="shared" si="139"/>
        <v>Brucella suis 1330 genome; accesion number NC017250</v>
      </c>
      <c r="K531" s="11" t="str">
        <f t="shared" si="140"/>
        <v>Brucella abortus 9-941 accession number NC_006933</v>
      </c>
      <c r="L531" s="11" t="str">
        <f t="shared" si="141"/>
        <v> Brucella melitensis 16M genome; accesion number NC_003318</v>
      </c>
      <c r="M531" s="3"/>
      <c r="N531" s="3"/>
      <c r="O531" s="3"/>
      <c r="P531" s="3"/>
      <c r="Q531" s="3"/>
      <c r="R531" s="3"/>
      <c r="S531" s="3"/>
      <c r="T531" s="3"/>
      <c r="U531" s="3"/>
      <c r="V531" s="3"/>
      <c r="W531" s="3"/>
      <c r="X531" s="3"/>
      <c r="Y531" s="3"/>
      <c r="Z531" s="3"/>
    </row>
    <row r="532" ht="30.0" customHeight="1">
      <c r="A532" s="5" t="s">
        <v>8591</v>
      </c>
      <c r="B532" s="5" t="s">
        <v>8591</v>
      </c>
      <c r="C532" s="5" t="s">
        <v>8592</v>
      </c>
      <c r="D532" s="5"/>
      <c r="E532" s="16">
        <v>548748.0</v>
      </c>
      <c r="F532" s="16">
        <v>550157.0</v>
      </c>
      <c r="G532" s="5"/>
      <c r="H532" s="5" t="s">
        <v>8593</v>
      </c>
      <c r="I532" s="5"/>
      <c r="J532" s="11" t="str">
        <f t="shared" si="139"/>
        <v>Brucella suis 1330 genome; accesion number NC017250</v>
      </c>
      <c r="K532" s="11" t="str">
        <f t="shared" si="140"/>
        <v>Brucella abortus 9-941 accession number NC_006933</v>
      </c>
      <c r="L532" s="11" t="str">
        <f t="shared" si="141"/>
        <v> Brucella melitensis 16M genome; accesion number NC_003318</v>
      </c>
      <c r="M532" s="3"/>
      <c r="N532" s="3"/>
      <c r="O532" s="3"/>
      <c r="P532" s="3"/>
      <c r="Q532" s="3"/>
      <c r="R532" s="3"/>
      <c r="S532" s="3"/>
      <c r="T532" s="3"/>
      <c r="U532" s="3"/>
      <c r="V532" s="3"/>
      <c r="W532" s="3"/>
      <c r="X532" s="3"/>
      <c r="Y532" s="3"/>
      <c r="Z532" s="3"/>
    </row>
    <row r="533" ht="30.0" customHeight="1">
      <c r="A533" s="5" t="s">
        <v>8594</v>
      </c>
      <c r="B533" s="5" t="s">
        <v>8594</v>
      </c>
      <c r="C533" s="5" t="s">
        <v>8595</v>
      </c>
      <c r="D533" s="5"/>
      <c r="E533" s="16">
        <v>550356.0</v>
      </c>
      <c r="F533" s="16">
        <v>551003.0</v>
      </c>
      <c r="G533" s="5" t="s">
        <v>35</v>
      </c>
      <c r="H533" s="5" t="s">
        <v>8596</v>
      </c>
      <c r="I533" s="5" t="s">
        <v>8597</v>
      </c>
      <c r="J533" s="11" t="str">
        <f t="shared" si="139"/>
        <v>Brucella suis 1330 genome; accesion number NC017250</v>
      </c>
      <c r="K533" s="11" t="str">
        <f t="shared" si="140"/>
        <v>Brucella abortus 9-941 accession number NC_006933</v>
      </c>
      <c r="L533" s="11" t="str">
        <f t="shared" si="141"/>
        <v> Brucella melitensis 16M genome; accesion number NC_003318</v>
      </c>
      <c r="M533" s="3"/>
      <c r="N533" s="3"/>
      <c r="O533" s="3"/>
      <c r="P533" s="3"/>
      <c r="Q533" s="3"/>
      <c r="R533" s="3"/>
      <c r="S533" s="3"/>
      <c r="T533" s="3"/>
      <c r="U533" s="3"/>
      <c r="V533" s="3"/>
      <c r="W533" s="3"/>
      <c r="X533" s="3"/>
      <c r="Y533" s="3"/>
      <c r="Z533" s="3"/>
    </row>
    <row r="534" ht="30.0" customHeight="1">
      <c r="A534" s="5" t="s">
        <v>8598</v>
      </c>
      <c r="B534" s="5" t="s">
        <v>8598</v>
      </c>
      <c r="C534" s="5" t="s">
        <v>8599</v>
      </c>
      <c r="D534" s="5"/>
      <c r="E534" s="16">
        <v>551080.0</v>
      </c>
      <c r="F534" s="16">
        <v>552576.0</v>
      </c>
      <c r="G534" s="5" t="s">
        <v>35</v>
      </c>
      <c r="H534" s="5" t="s">
        <v>8600</v>
      </c>
      <c r="I534" s="5"/>
      <c r="J534" s="11" t="str">
        <f t="shared" si="139"/>
        <v>Brucella suis 1330 genome; accesion number NC017250</v>
      </c>
      <c r="K534" s="11" t="str">
        <f t="shared" si="140"/>
        <v>Brucella abortus 9-941 accession number NC_006933</v>
      </c>
      <c r="L534" s="11" t="str">
        <f t="shared" si="141"/>
        <v> Brucella melitensis 16M genome; accesion number NC_003318</v>
      </c>
      <c r="M534" s="3"/>
      <c r="N534" s="3"/>
      <c r="O534" s="3"/>
      <c r="P534" s="3"/>
      <c r="Q534" s="3"/>
      <c r="R534" s="3"/>
      <c r="S534" s="3"/>
      <c r="T534" s="3"/>
      <c r="U534" s="3"/>
      <c r="V534" s="3"/>
      <c r="W534" s="3"/>
      <c r="X534" s="3"/>
      <c r="Y534" s="3"/>
      <c r="Z534" s="3"/>
    </row>
    <row r="535" ht="30.0" customHeight="1">
      <c r="A535" s="5" t="s">
        <v>8601</v>
      </c>
      <c r="B535" s="5" t="s">
        <v>8601</v>
      </c>
      <c r="C535" s="5" t="s">
        <v>8602</v>
      </c>
      <c r="D535" s="5"/>
      <c r="E535" s="16">
        <v>552818.0</v>
      </c>
      <c r="F535" s="16">
        <v>553579.0</v>
      </c>
      <c r="G535" s="5" t="s">
        <v>35</v>
      </c>
      <c r="H535" s="5" t="s">
        <v>7780</v>
      </c>
      <c r="I535" s="5"/>
      <c r="J535" s="11" t="str">
        <f t="shared" si="139"/>
        <v>Brucella suis 1330 genome; accesion number NC017250</v>
      </c>
      <c r="K535" s="11" t="str">
        <f t="shared" si="140"/>
        <v>Brucella abortus 9-941 accession number NC_006933</v>
      </c>
      <c r="L535" s="11" t="str">
        <f t="shared" si="141"/>
        <v> Brucella melitensis 16M genome; accesion number NC_003318</v>
      </c>
      <c r="M535" s="3"/>
      <c r="N535" s="3"/>
      <c r="O535" s="3"/>
      <c r="P535" s="3"/>
      <c r="Q535" s="3"/>
      <c r="R535" s="3"/>
      <c r="S535" s="3"/>
      <c r="T535" s="3"/>
      <c r="U535" s="3"/>
      <c r="V535" s="3"/>
      <c r="W535" s="3"/>
      <c r="X535" s="3"/>
      <c r="Y535" s="3"/>
      <c r="Z535" s="3"/>
    </row>
    <row r="536" ht="30.0" customHeight="1">
      <c r="A536" s="5" t="s">
        <v>8603</v>
      </c>
      <c r="B536" s="5" t="s">
        <v>8603</v>
      </c>
      <c r="C536" s="5" t="s">
        <v>8604</v>
      </c>
      <c r="D536" s="5"/>
      <c r="E536" s="16">
        <v>553576.0</v>
      </c>
      <c r="F536" s="16">
        <v>554256.0</v>
      </c>
      <c r="G536" s="5" t="s">
        <v>35</v>
      </c>
      <c r="H536" s="5" t="s">
        <v>8605</v>
      </c>
      <c r="I536" s="5" t="s">
        <v>350</v>
      </c>
      <c r="J536" s="11" t="str">
        <f t="shared" si="139"/>
        <v>Brucella suis 1330 genome; accesion number NC017250</v>
      </c>
      <c r="K536" s="11" t="str">
        <f t="shared" ref="K536:K537" si="142">HYPERLINK("http://www.ncbi.nlm.nih.gov/pubmed/12271122","Paulsen et al. 2002. Proc Natl Acad Sci U S A. 99(20):13148-53")</f>
        <v>Paulsen et al. 2002. Proc Natl Acad Sci U S A. 99(20):13148-53</v>
      </c>
      <c r="L536" s="3"/>
      <c r="M536" s="3"/>
      <c r="N536" s="3"/>
      <c r="O536" s="3"/>
      <c r="P536" s="3"/>
      <c r="Q536" s="3"/>
      <c r="R536" s="3"/>
      <c r="S536" s="3"/>
      <c r="T536" s="3"/>
      <c r="U536" s="3"/>
      <c r="V536" s="3"/>
      <c r="W536" s="3"/>
      <c r="X536" s="3"/>
      <c r="Y536" s="3"/>
      <c r="Z536" s="3"/>
    </row>
    <row r="537" ht="30.0" customHeight="1">
      <c r="A537" s="5" t="s">
        <v>8606</v>
      </c>
      <c r="B537" s="5" t="s">
        <v>8607</v>
      </c>
      <c r="C537" s="5" t="s">
        <v>8608</v>
      </c>
      <c r="D537" s="5"/>
      <c r="E537" s="16">
        <v>554436.0</v>
      </c>
      <c r="F537" s="16">
        <v>555209.0</v>
      </c>
      <c r="G537" s="5" t="s">
        <v>35</v>
      </c>
      <c r="H537" s="5" t="s">
        <v>2721</v>
      </c>
      <c r="I537" s="5" t="s">
        <v>1004</v>
      </c>
      <c r="J537" s="11" t="str">
        <f t="shared" si="139"/>
        <v>Brucella suis 1330 genome; accesion number NC017250</v>
      </c>
      <c r="K537" s="11" t="str">
        <f t="shared" si="142"/>
        <v>Paulsen et al. 2002. Proc Natl Acad Sci U S A. 99(20):13148-53</v>
      </c>
      <c r="L537" s="3"/>
      <c r="M537" s="3"/>
      <c r="N537" s="3"/>
      <c r="O537" s="3"/>
      <c r="P537" s="3"/>
      <c r="Q537" s="3"/>
      <c r="R537" s="3"/>
      <c r="S537" s="3"/>
      <c r="T537" s="3"/>
      <c r="U537" s="3"/>
      <c r="V537" s="3"/>
      <c r="W537" s="3"/>
      <c r="X537" s="3"/>
      <c r="Y537" s="3"/>
      <c r="Z537" s="3"/>
    </row>
    <row r="538" ht="30.0" customHeight="1">
      <c r="A538" s="5" t="s">
        <v>8609</v>
      </c>
      <c r="B538" s="5" t="s">
        <v>8609</v>
      </c>
      <c r="C538" s="5" t="s">
        <v>8610</v>
      </c>
      <c r="D538" s="5"/>
      <c r="E538" s="16">
        <v>555496.0</v>
      </c>
      <c r="F538" s="16">
        <v>559107.0</v>
      </c>
      <c r="G538" s="5" t="s">
        <v>35</v>
      </c>
      <c r="H538" s="5" t="s">
        <v>8611</v>
      </c>
      <c r="I538" s="5"/>
      <c r="J538" s="15" t="str">
        <f t="shared" ref="J538:J540" si="143">HYPERLINK("http://www.ncbi.nlm.nih.gov/pubmed/?term=16299333","Chain et al. 2005. Infect Immun. 73:8353-61")</f>
        <v>Chain et al. 2005. Infect Immun. 73:8353-61</v>
      </c>
      <c r="K538" s="11" t="str">
        <f t="shared" ref="K538:K540" si="144">HYPERLINK("http://www.ncbi.nlm.nih.gov/nuccore/NC_007624","Brucella abortus 2308; accesion number NC_007624")</f>
        <v>Brucella abortus 2308; accesion number NC_007624</v>
      </c>
      <c r="L538" s="3"/>
      <c r="M538" s="3"/>
      <c r="N538" s="3"/>
      <c r="O538" s="3"/>
      <c r="P538" s="3"/>
      <c r="Q538" s="3"/>
      <c r="R538" s="3"/>
      <c r="S538" s="3"/>
      <c r="T538" s="3"/>
      <c r="U538" s="3"/>
      <c r="V538" s="3"/>
      <c r="W538" s="3"/>
      <c r="X538" s="3"/>
      <c r="Y538" s="3"/>
      <c r="Z538" s="3"/>
    </row>
    <row r="539" ht="30.0" customHeight="1">
      <c r="A539" s="5" t="s">
        <v>8612</v>
      </c>
      <c r="B539" s="5" t="s">
        <v>8612</v>
      </c>
      <c r="C539" s="5" t="s">
        <v>8613</v>
      </c>
      <c r="D539" s="5"/>
      <c r="E539" s="16">
        <v>559245.0</v>
      </c>
      <c r="F539" s="16">
        <v>559844.0</v>
      </c>
      <c r="G539" s="5"/>
      <c r="H539" s="5" t="s">
        <v>52</v>
      </c>
      <c r="I539" s="5"/>
      <c r="J539" s="15" t="str">
        <f t="shared" si="143"/>
        <v>Chain et al. 2005. Infect Immun. 73:8353-61</v>
      </c>
      <c r="K539" s="11" t="str">
        <f t="shared" si="144"/>
        <v>Brucella abortus 2308; accesion number NC_007624</v>
      </c>
      <c r="L539" s="3"/>
      <c r="M539" s="3"/>
      <c r="N539" s="3"/>
      <c r="O539" s="3"/>
      <c r="P539" s="3"/>
      <c r="Q539" s="3"/>
      <c r="R539" s="3"/>
      <c r="S539" s="3"/>
      <c r="T539" s="3"/>
      <c r="U539" s="3"/>
      <c r="V539" s="3"/>
      <c r="W539" s="3"/>
      <c r="X539" s="3"/>
      <c r="Y539" s="3"/>
      <c r="Z539" s="3"/>
    </row>
    <row r="540" ht="30.0" customHeight="1">
      <c r="A540" s="5" t="s">
        <v>8614</v>
      </c>
      <c r="B540" s="5" t="s">
        <v>8615</v>
      </c>
      <c r="C540" s="5" t="s">
        <v>8616</v>
      </c>
      <c r="D540" s="5"/>
      <c r="E540" s="16">
        <v>559897.0</v>
      </c>
      <c r="F540" s="16">
        <v>560655.0</v>
      </c>
      <c r="G540" s="5" t="s">
        <v>35</v>
      </c>
      <c r="H540" s="5" t="s">
        <v>8617</v>
      </c>
      <c r="I540" s="5"/>
      <c r="J540" s="15" t="str">
        <f t="shared" si="143"/>
        <v>Chain et al. 2005. Infect Immun. 73:8353-61</v>
      </c>
      <c r="K540" s="11" t="str">
        <f t="shared" si="144"/>
        <v>Brucella abortus 2308; accesion number NC_007624</v>
      </c>
      <c r="L540" s="3"/>
      <c r="M540" s="3"/>
      <c r="N540" s="3"/>
      <c r="O540" s="3"/>
      <c r="P540" s="3"/>
      <c r="Q540" s="3"/>
      <c r="R540" s="3"/>
      <c r="S540" s="3"/>
      <c r="T540" s="3"/>
      <c r="U540" s="3"/>
      <c r="V540" s="3"/>
      <c r="W540" s="3"/>
      <c r="X540" s="3"/>
      <c r="Y540" s="3"/>
      <c r="Z540" s="3"/>
    </row>
    <row r="541" ht="30.0" customHeight="1">
      <c r="A541" s="5" t="s">
        <v>8618</v>
      </c>
      <c r="B541" s="5" t="s">
        <v>8619</v>
      </c>
      <c r="C541" s="5" t="s">
        <v>8620</v>
      </c>
      <c r="D541" s="5"/>
      <c r="E541" s="16">
        <v>560652.0</v>
      </c>
      <c r="F541" s="16">
        <v>561602.0</v>
      </c>
      <c r="G541" s="5" t="s">
        <v>35</v>
      </c>
      <c r="H541" s="5" t="s">
        <v>8621</v>
      </c>
      <c r="I541" s="5" t="s">
        <v>8622</v>
      </c>
      <c r="J541" s="3" t="s">
        <v>8025</v>
      </c>
      <c r="K541" s="3"/>
      <c r="L541" s="3"/>
      <c r="M541" s="3"/>
      <c r="N541" s="3"/>
      <c r="O541" s="3"/>
      <c r="P541" s="3"/>
      <c r="Q541" s="3"/>
      <c r="R541" s="3"/>
      <c r="S541" s="3"/>
      <c r="T541" s="3"/>
      <c r="U541" s="3"/>
      <c r="V541" s="3"/>
      <c r="W541" s="3"/>
      <c r="X541" s="3"/>
      <c r="Y541" s="3"/>
      <c r="Z541" s="3"/>
    </row>
    <row r="542" ht="30.0" customHeight="1">
      <c r="A542" s="5" t="s">
        <v>8623</v>
      </c>
      <c r="B542" s="5" t="s">
        <v>8624</v>
      </c>
      <c r="C542" s="5" t="s">
        <v>8625</v>
      </c>
      <c r="D542" s="5"/>
      <c r="E542" s="16">
        <v>561595.0</v>
      </c>
      <c r="F542" s="16">
        <v>562557.0</v>
      </c>
      <c r="G542" s="5" t="s">
        <v>35</v>
      </c>
      <c r="H542" s="5" t="s">
        <v>8621</v>
      </c>
      <c r="I542" s="5"/>
      <c r="J542" s="3" t="s">
        <v>8025</v>
      </c>
      <c r="K542" s="3"/>
      <c r="L542" s="3"/>
      <c r="M542" s="3"/>
      <c r="N542" s="3"/>
      <c r="O542" s="3"/>
      <c r="P542" s="3"/>
      <c r="Q542" s="3"/>
      <c r="R542" s="3"/>
      <c r="S542" s="3"/>
      <c r="T542" s="3"/>
      <c r="U542" s="3"/>
      <c r="V542" s="3"/>
      <c r="W542" s="3"/>
      <c r="X542" s="3"/>
      <c r="Y542" s="3"/>
      <c r="Z542" s="3"/>
    </row>
    <row r="543" ht="30.0" customHeight="1">
      <c r="A543" s="5" t="s">
        <v>8626</v>
      </c>
      <c r="B543" s="5" t="s">
        <v>8627</v>
      </c>
      <c r="C543" s="5" t="s">
        <v>8628</v>
      </c>
      <c r="D543" s="5"/>
      <c r="E543" s="16">
        <v>562614.0</v>
      </c>
      <c r="F543" s="16">
        <v>563561.0</v>
      </c>
      <c r="G543" s="5" t="s">
        <v>35</v>
      </c>
      <c r="H543" s="5" t="s">
        <v>8621</v>
      </c>
      <c r="I543" s="5" t="s">
        <v>8622</v>
      </c>
      <c r="J543" s="3" t="s">
        <v>8025</v>
      </c>
      <c r="K543" s="3"/>
      <c r="L543" s="3"/>
      <c r="M543" s="3"/>
      <c r="N543" s="3"/>
      <c r="O543" s="3"/>
      <c r="P543" s="3"/>
      <c r="Q543" s="3"/>
      <c r="R543" s="3"/>
      <c r="S543" s="3"/>
      <c r="T543" s="3"/>
      <c r="U543" s="3"/>
      <c r="V543" s="3"/>
      <c r="W543" s="3"/>
      <c r="X543" s="3"/>
      <c r="Y543" s="3"/>
      <c r="Z543" s="3"/>
    </row>
    <row r="544" ht="30.0" customHeight="1">
      <c r="A544" s="5" t="s">
        <v>8629</v>
      </c>
      <c r="B544" s="5" t="s">
        <v>8629</v>
      </c>
      <c r="C544" s="5" t="s">
        <v>8630</v>
      </c>
      <c r="D544" s="5"/>
      <c r="E544" s="16">
        <v>563620.0</v>
      </c>
      <c r="F544" s="16">
        <v>563730.0</v>
      </c>
      <c r="G544" s="5" t="s">
        <v>35</v>
      </c>
      <c r="H544" s="5" t="s">
        <v>52</v>
      </c>
      <c r="I544" s="5"/>
      <c r="J544" s="15" t="str">
        <f>HYPERLINK("http://www.ncbi.nlm.nih.gov/pubmed/?term=16299333","Chain et al. 2005. Infect Immun. 73:8353-61")</f>
        <v>Chain et al. 2005. Infect Immun. 73:8353-61</v>
      </c>
      <c r="K544" s="11" t="str">
        <f>HYPERLINK("http://www.ncbi.nlm.nih.gov/nuccore/NC_007624","Brucella abortus 2308; accesion number NC_007624")</f>
        <v>Brucella abortus 2308; accesion number NC_007624</v>
      </c>
      <c r="L544" s="3"/>
      <c r="M544" s="3"/>
      <c r="N544" s="3"/>
      <c r="O544" s="3"/>
      <c r="P544" s="3"/>
      <c r="Q544" s="3"/>
      <c r="R544" s="3"/>
      <c r="S544" s="3"/>
      <c r="T544" s="3"/>
      <c r="U544" s="3"/>
      <c r="V544" s="3"/>
      <c r="W544" s="3"/>
      <c r="X544" s="3"/>
      <c r="Y544" s="3"/>
      <c r="Z544" s="3"/>
    </row>
    <row r="545" ht="30.0" customHeight="1">
      <c r="A545" s="5" t="s">
        <v>8631</v>
      </c>
      <c r="B545" s="5" t="s">
        <v>8631</v>
      </c>
      <c r="C545" s="5" t="s">
        <v>8632</v>
      </c>
      <c r="D545" s="5"/>
      <c r="E545" s="16">
        <v>564039.0</v>
      </c>
      <c r="F545" s="16">
        <v>565397.0</v>
      </c>
      <c r="G545" s="5" t="s">
        <v>35</v>
      </c>
      <c r="H545" s="5" t="s">
        <v>675</v>
      </c>
      <c r="I545" s="5"/>
      <c r="J545" s="12" t="s">
        <v>7949</v>
      </c>
      <c r="K545" s="3"/>
      <c r="L545" s="3"/>
      <c r="M545" s="3"/>
      <c r="N545" s="3"/>
      <c r="O545" s="3"/>
      <c r="P545" s="3"/>
      <c r="Q545" s="3"/>
      <c r="R545" s="3"/>
      <c r="S545" s="3"/>
      <c r="T545" s="3"/>
      <c r="U545" s="3"/>
      <c r="V545" s="3"/>
      <c r="W545" s="3"/>
      <c r="X545" s="3"/>
      <c r="Y545" s="3"/>
      <c r="Z545" s="3"/>
    </row>
    <row r="546" ht="30.0" customHeight="1">
      <c r="A546" s="5" t="s">
        <v>8633</v>
      </c>
      <c r="B546" s="5" t="s">
        <v>8633</v>
      </c>
      <c r="C546" s="5" t="s">
        <v>8634</v>
      </c>
      <c r="D546" s="5"/>
      <c r="E546" s="16">
        <v>565565.0</v>
      </c>
      <c r="F546" s="16">
        <v>566050.0</v>
      </c>
      <c r="G546" s="5"/>
      <c r="H546" s="5" t="s">
        <v>52</v>
      </c>
      <c r="I546" s="5" t="s">
        <v>7722</v>
      </c>
      <c r="J546" s="11" t="str">
        <f>HYPERLINK("http://www.ncbi.nlm.nih.gov/nuccore/NC_017250","Brucella suis 1330 genome; accesion number NC017250")</f>
        <v>Brucella suis 1330 genome; accesion number NC017250</v>
      </c>
      <c r="K546" s="11" t="str">
        <f>HYPERLINK("http://www.ncbi.nlm.nih.gov/pubmed/12271122","Paulsen et al. 2002. Proc Natl Acad Sci U S A. 99(20):13148-53")</f>
        <v>Paulsen et al. 2002. Proc Natl Acad Sci U S A. 99(20):13148-53</v>
      </c>
      <c r="L546" s="3"/>
      <c r="M546" s="3"/>
      <c r="N546" s="3"/>
      <c r="O546" s="3"/>
      <c r="P546" s="3"/>
      <c r="Q546" s="3"/>
      <c r="R546" s="3"/>
      <c r="S546" s="3"/>
      <c r="T546" s="3"/>
      <c r="U546" s="3"/>
      <c r="V546" s="3"/>
      <c r="W546" s="3"/>
      <c r="X546" s="3"/>
      <c r="Y546" s="3"/>
      <c r="Z546" s="3"/>
    </row>
    <row r="547" ht="30.0" customHeight="1">
      <c r="A547" s="5" t="s">
        <v>8635</v>
      </c>
      <c r="B547" s="5" t="s">
        <v>8635</v>
      </c>
      <c r="C547" s="5" t="s">
        <v>8636</v>
      </c>
      <c r="D547" s="5"/>
      <c r="E547" s="16">
        <v>565610.0</v>
      </c>
      <c r="F547" s="16">
        <v>566134.0</v>
      </c>
      <c r="G547" s="5" t="s">
        <v>35</v>
      </c>
      <c r="H547" s="5" t="s">
        <v>8637</v>
      </c>
      <c r="I547" s="5"/>
      <c r="J547" s="12" t="s">
        <v>7949</v>
      </c>
      <c r="K547" s="3"/>
      <c r="L547" s="3"/>
      <c r="M547" s="3"/>
      <c r="N547" s="3"/>
      <c r="O547" s="3"/>
      <c r="P547" s="3"/>
      <c r="Q547" s="3"/>
      <c r="R547" s="3"/>
      <c r="S547" s="3"/>
      <c r="T547" s="3"/>
      <c r="U547" s="3"/>
      <c r="V547" s="3"/>
      <c r="W547" s="3"/>
      <c r="X547" s="3"/>
      <c r="Y547" s="3"/>
      <c r="Z547" s="3"/>
    </row>
    <row r="548" ht="30.0" customHeight="1">
      <c r="A548" s="5" t="s">
        <v>8638</v>
      </c>
      <c r="B548" s="5" t="s">
        <v>8638</v>
      </c>
      <c r="C548" s="5" t="s">
        <v>8639</v>
      </c>
      <c r="D548" s="5"/>
      <c r="E548" s="16">
        <v>566143.0</v>
      </c>
      <c r="F548" s="16">
        <v>567798.0</v>
      </c>
      <c r="G548" s="5" t="s">
        <v>35</v>
      </c>
      <c r="H548" s="5" t="s">
        <v>8640</v>
      </c>
      <c r="I548" s="5" t="s">
        <v>8641</v>
      </c>
      <c r="J548" s="15" t="str">
        <f>HYPERLINK("http://www.ncbi.nlm.nih.gov/pubmed/?term=16299333","Chain et al. 2005. Infect Immun. 73:8353-61")</f>
        <v>Chain et al. 2005. Infect Immun. 73:8353-61</v>
      </c>
      <c r="K548" s="11" t="str">
        <f>HYPERLINK("http://www.ncbi.nlm.nih.gov/nuccore/NC_007624","Brucella abortus 2308; accesion number NC_007624")</f>
        <v>Brucella abortus 2308; accesion number NC_007624</v>
      </c>
      <c r="L548" s="3"/>
      <c r="M548" s="3"/>
      <c r="N548" s="3"/>
      <c r="O548" s="3"/>
      <c r="P548" s="3"/>
      <c r="Q548" s="3"/>
      <c r="R548" s="3"/>
      <c r="S548" s="3"/>
      <c r="T548" s="3"/>
      <c r="U548" s="3"/>
      <c r="V548" s="3"/>
      <c r="W548" s="3"/>
      <c r="X548" s="3"/>
      <c r="Y548" s="3"/>
      <c r="Z548" s="3"/>
    </row>
    <row r="549" ht="30.0" customHeight="1">
      <c r="A549" s="5" t="s">
        <v>8642</v>
      </c>
      <c r="B549" s="5" t="s">
        <v>8642</v>
      </c>
      <c r="C549" s="5" t="s">
        <v>8643</v>
      </c>
      <c r="D549" s="5"/>
      <c r="E549" s="16">
        <v>567870.0</v>
      </c>
      <c r="F549" s="16">
        <v>568631.0</v>
      </c>
      <c r="G549" s="5" t="s">
        <v>35</v>
      </c>
      <c r="H549" s="5" t="s">
        <v>104</v>
      </c>
      <c r="I549" s="5"/>
      <c r="J549" s="11" t="str">
        <f>HYPERLINK("http://www.ncbi.nlm.nih.gov/nuccore/NC_017250","Brucella suis 1330 genome; accesion number NC017250")</f>
        <v>Brucella suis 1330 genome; accesion number NC017250</v>
      </c>
      <c r="K549" s="11" t="str">
        <f>HYPERLINK("http://www.ncbi.nlm.nih.gov/pubmed/12271122","Paulsen et al. 2002. Proc Natl Acad Sci U S A. 99(20):13148-53")</f>
        <v>Paulsen et al. 2002. Proc Natl Acad Sci U S A. 99(20):13148-53</v>
      </c>
      <c r="L549" s="3"/>
      <c r="M549" s="3"/>
      <c r="N549" s="3"/>
      <c r="O549" s="3"/>
      <c r="P549" s="3"/>
      <c r="Q549" s="3"/>
      <c r="R549" s="3"/>
      <c r="S549" s="3"/>
      <c r="T549" s="3"/>
      <c r="U549" s="3"/>
      <c r="V549" s="3"/>
      <c r="W549" s="3"/>
      <c r="X549" s="3"/>
      <c r="Y549" s="3"/>
      <c r="Z549" s="3"/>
    </row>
    <row r="550" ht="30.0" customHeight="1">
      <c r="A550" s="5" t="s">
        <v>8644</v>
      </c>
      <c r="B550" s="5" t="s">
        <v>8644</v>
      </c>
      <c r="C550" s="5" t="s">
        <v>8645</v>
      </c>
      <c r="D550" s="5"/>
      <c r="E550" s="16">
        <v>568628.0</v>
      </c>
      <c r="F550" s="16">
        <v>568819.0</v>
      </c>
      <c r="G550" s="5" t="s">
        <v>35</v>
      </c>
      <c r="H550" s="5" t="s">
        <v>52</v>
      </c>
      <c r="I550" s="5"/>
      <c r="J550" s="15" t="str">
        <f>HYPERLINK("http://www.ncbi.nlm.nih.gov/pubmed/?term=16299333","Chain et al. 2005. Infect Immun. 73:8353-61")</f>
        <v>Chain et al. 2005. Infect Immun. 73:8353-61</v>
      </c>
      <c r="K550" s="11" t="str">
        <f>HYPERLINK("http://www.ncbi.nlm.nih.gov/nuccore/NC_007624","Brucella abortus 2308; accesion number NC_007624")</f>
        <v>Brucella abortus 2308; accesion number NC_007624</v>
      </c>
      <c r="L550" s="3"/>
      <c r="M550" s="3"/>
      <c r="N550" s="3"/>
      <c r="O550" s="3"/>
      <c r="P550" s="3"/>
      <c r="Q550" s="3"/>
      <c r="R550" s="3"/>
      <c r="S550" s="3"/>
      <c r="T550" s="3"/>
      <c r="U550" s="3"/>
      <c r="V550" s="3"/>
      <c r="W550" s="3"/>
      <c r="X550" s="3"/>
      <c r="Y550" s="3"/>
      <c r="Z550" s="3"/>
    </row>
    <row r="551" ht="30.0" customHeight="1">
      <c r="A551" s="5" t="s">
        <v>8646</v>
      </c>
      <c r="B551" s="5" t="s">
        <v>8647</v>
      </c>
      <c r="C551" s="5" t="s">
        <v>8648</v>
      </c>
      <c r="D551" s="5"/>
      <c r="E551" s="16">
        <v>568804.0</v>
      </c>
      <c r="F551" s="16">
        <v>569676.0</v>
      </c>
      <c r="G551" s="5" t="s">
        <v>35</v>
      </c>
      <c r="H551" s="5" t="s">
        <v>620</v>
      </c>
      <c r="I551" s="5"/>
      <c r="J551" s="12" t="s">
        <v>7949</v>
      </c>
      <c r="K551" s="3"/>
      <c r="L551" s="3"/>
      <c r="M551" s="3"/>
      <c r="N551" s="3"/>
      <c r="O551" s="3"/>
      <c r="P551" s="3"/>
      <c r="Q551" s="3"/>
      <c r="R551" s="3"/>
      <c r="S551" s="3"/>
      <c r="T551" s="3"/>
      <c r="U551" s="3"/>
      <c r="V551" s="3"/>
      <c r="W551" s="3"/>
      <c r="X551" s="3"/>
      <c r="Y551" s="3"/>
      <c r="Z551" s="3"/>
    </row>
    <row r="552" ht="30.0" customHeight="1">
      <c r="A552" s="5" t="s">
        <v>8649</v>
      </c>
      <c r="B552" s="5" t="s">
        <v>8649</v>
      </c>
      <c r="C552" s="5" t="s">
        <v>8650</v>
      </c>
      <c r="D552" s="5"/>
      <c r="E552" s="16">
        <v>569777.0</v>
      </c>
      <c r="F552" s="16">
        <v>570694.0</v>
      </c>
      <c r="G552" s="5" t="s">
        <v>35</v>
      </c>
      <c r="H552" s="5" t="s">
        <v>8651</v>
      </c>
      <c r="I552" s="5"/>
      <c r="J552" s="11" t="str">
        <f>HYPERLINK("http://www.ncbi.nlm.nih.gov/nuccore/NC_017250","Brucella suis 1330 genome; accesion number NC017250")</f>
        <v>Brucella suis 1330 genome; accesion number NC017250</v>
      </c>
      <c r="K552" s="11" t="str">
        <f>HYPERLINK("http://www.ncbi.nlm.nih.gov/pubmed/12271122","Paulsen et al. 2002. Proc Natl Acad Sci U S A. 99(20):13148-53")</f>
        <v>Paulsen et al. 2002. Proc Natl Acad Sci U S A. 99(20):13148-53</v>
      </c>
      <c r="L552" s="3"/>
      <c r="M552" s="3"/>
      <c r="N552" s="3"/>
      <c r="O552" s="3"/>
      <c r="P552" s="3"/>
      <c r="Q552" s="3"/>
      <c r="R552" s="3"/>
      <c r="S552" s="3"/>
      <c r="T552" s="3"/>
      <c r="U552" s="3"/>
      <c r="V552" s="3"/>
      <c r="W552" s="3"/>
      <c r="X552" s="3"/>
      <c r="Y552" s="3"/>
      <c r="Z552" s="3"/>
    </row>
    <row r="553" ht="30.0" customHeight="1">
      <c r="A553" s="5" t="s">
        <v>8652</v>
      </c>
      <c r="B553" s="5" t="s">
        <v>8652</v>
      </c>
      <c r="C553" s="5" t="s">
        <v>8653</v>
      </c>
      <c r="D553" s="5"/>
      <c r="E553" s="16">
        <v>570953.0</v>
      </c>
      <c r="F553" s="16">
        <v>571082.0</v>
      </c>
      <c r="G553" s="5"/>
      <c r="H553" s="5" t="s">
        <v>52</v>
      </c>
      <c r="I553" s="5"/>
      <c r="J553" s="15" t="str">
        <f t="shared" ref="J553:J557" si="145">HYPERLINK("http://www.ncbi.nlm.nih.gov/pubmed/?term=16299333","Chain et al. 2005. Infect Immun. 73:8353-61")</f>
        <v>Chain et al. 2005. Infect Immun. 73:8353-61</v>
      </c>
      <c r="K553" s="11" t="str">
        <f t="shared" ref="K553:K557" si="146">HYPERLINK("http://www.ncbi.nlm.nih.gov/nuccore/NC_007624","Brucella abortus 2308; accesion number NC_007624")</f>
        <v>Brucella abortus 2308; accesion number NC_007624</v>
      </c>
      <c r="L553" s="3"/>
      <c r="M553" s="3"/>
      <c r="N553" s="3"/>
      <c r="O553" s="3"/>
      <c r="P553" s="3"/>
      <c r="Q553" s="3"/>
      <c r="R553" s="3"/>
      <c r="S553" s="3"/>
      <c r="T553" s="3"/>
      <c r="U553" s="3"/>
      <c r="V553" s="3"/>
      <c r="W553" s="3"/>
      <c r="X553" s="3"/>
      <c r="Y553" s="3"/>
      <c r="Z553" s="3"/>
    </row>
    <row r="554" ht="30.0" customHeight="1">
      <c r="A554" s="5" t="s">
        <v>8654</v>
      </c>
      <c r="B554" s="5" t="s">
        <v>8654</v>
      </c>
      <c r="C554" s="5" t="s">
        <v>8655</v>
      </c>
      <c r="D554" s="5"/>
      <c r="E554" s="16">
        <v>571492.0</v>
      </c>
      <c r="F554" s="16">
        <v>571980.0</v>
      </c>
      <c r="G554" s="5"/>
      <c r="H554" s="5" t="s">
        <v>52</v>
      </c>
      <c r="I554" s="5"/>
      <c r="J554" s="15" t="str">
        <f t="shared" si="145"/>
        <v>Chain et al. 2005. Infect Immun. 73:8353-61</v>
      </c>
      <c r="K554" s="11" t="str">
        <f t="shared" si="146"/>
        <v>Brucella abortus 2308; accesion number NC_007624</v>
      </c>
      <c r="L554" s="3"/>
      <c r="M554" s="3"/>
      <c r="N554" s="3"/>
      <c r="O554" s="3"/>
      <c r="P554" s="3"/>
      <c r="Q554" s="3"/>
      <c r="R554" s="3"/>
      <c r="S554" s="3"/>
      <c r="T554" s="3"/>
      <c r="U554" s="3"/>
      <c r="V554" s="3"/>
      <c r="W554" s="3"/>
      <c r="X554" s="3"/>
      <c r="Y554" s="3"/>
      <c r="Z554" s="3"/>
    </row>
    <row r="555" ht="30.0" customHeight="1">
      <c r="A555" s="5" t="s">
        <v>8656</v>
      </c>
      <c r="B555" s="5" t="s">
        <v>8656</v>
      </c>
      <c r="C555" s="5" t="s">
        <v>8657</v>
      </c>
      <c r="D555" s="5"/>
      <c r="E555" s="16">
        <v>571985.0</v>
      </c>
      <c r="F555" s="16">
        <v>572149.0</v>
      </c>
      <c r="G555" s="5"/>
      <c r="H555" s="5" t="s">
        <v>52</v>
      </c>
      <c r="I555" s="5"/>
      <c r="J555" s="15" t="str">
        <f t="shared" si="145"/>
        <v>Chain et al. 2005. Infect Immun. 73:8353-61</v>
      </c>
      <c r="K555" s="11" t="str">
        <f t="shared" si="146"/>
        <v>Brucella abortus 2308; accesion number NC_007624</v>
      </c>
      <c r="L555" s="3"/>
      <c r="M555" s="3"/>
      <c r="N555" s="3"/>
      <c r="O555" s="3"/>
      <c r="P555" s="3"/>
      <c r="Q555" s="3"/>
      <c r="R555" s="3"/>
      <c r="S555" s="3"/>
      <c r="T555" s="3"/>
      <c r="U555" s="3"/>
      <c r="V555" s="3"/>
      <c r="W555" s="3"/>
      <c r="X555" s="3"/>
      <c r="Y555" s="3"/>
      <c r="Z555" s="3"/>
    </row>
    <row r="556" ht="30.0" customHeight="1">
      <c r="A556" s="5" t="s">
        <v>8658</v>
      </c>
      <c r="B556" s="5" t="s">
        <v>8658</v>
      </c>
      <c r="C556" s="5" t="s">
        <v>8659</v>
      </c>
      <c r="D556" s="5"/>
      <c r="E556" s="16">
        <v>572418.0</v>
      </c>
      <c r="F556" s="16">
        <v>573710.0</v>
      </c>
      <c r="G556" s="5"/>
      <c r="H556" s="5" t="s">
        <v>8660</v>
      </c>
      <c r="I556" s="5"/>
      <c r="J556" s="15" t="str">
        <f t="shared" si="145"/>
        <v>Chain et al. 2005. Infect Immun. 73:8353-61</v>
      </c>
      <c r="K556" s="11" t="str">
        <f t="shared" si="146"/>
        <v>Brucella abortus 2308; accesion number NC_007624</v>
      </c>
      <c r="L556" s="3"/>
      <c r="M556" s="3"/>
      <c r="N556" s="3"/>
      <c r="O556" s="3"/>
      <c r="P556" s="3"/>
      <c r="Q556" s="3"/>
      <c r="R556" s="3"/>
      <c r="S556" s="3"/>
      <c r="T556" s="3"/>
      <c r="U556" s="3"/>
      <c r="V556" s="3"/>
      <c r="W556" s="3"/>
      <c r="X556" s="3"/>
      <c r="Y556" s="3"/>
      <c r="Z556" s="3"/>
    </row>
    <row r="557" ht="30.0" customHeight="1">
      <c r="A557" s="5" t="s">
        <v>8661</v>
      </c>
      <c r="B557" s="5" t="s">
        <v>8661</v>
      </c>
      <c r="C557" s="5" t="s">
        <v>8662</v>
      </c>
      <c r="D557" s="5"/>
      <c r="E557" s="16">
        <v>573771.0</v>
      </c>
      <c r="F557" s="16">
        <v>574370.0</v>
      </c>
      <c r="G557" s="5"/>
      <c r="H557" s="5" t="s">
        <v>7539</v>
      </c>
      <c r="I557" s="5"/>
      <c r="J557" s="15" t="str">
        <f t="shared" si="145"/>
        <v>Chain et al. 2005. Infect Immun. 73:8353-61</v>
      </c>
      <c r="K557" s="11" t="str">
        <f t="shared" si="146"/>
        <v>Brucella abortus 2308; accesion number NC_007624</v>
      </c>
      <c r="L557" s="3"/>
      <c r="M557" s="3"/>
      <c r="N557" s="3"/>
      <c r="O557" s="3"/>
      <c r="P557" s="3"/>
      <c r="Q557" s="3"/>
      <c r="R557" s="3"/>
      <c r="S557" s="3"/>
      <c r="T557" s="3"/>
      <c r="U557" s="3"/>
      <c r="V557" s="3"/>
      <c r="W557" s="3"/>
      <c r="X557" s="3"/>
      <c r="Y557" s="3"/>
      <c r="Z557" s="3"/>
    </row>
    <row r="558" ht="30.0" customHeight="1">
      <c r="A558" s="5" t="s">
        <v>8663</v>
      </c>
      <c r="B558" s="5" t="s">
        <v>8663</v>
      </c>
      <c r="C558" s="5" t="s">
        <v>8664</v>
      </c>
      <c r="D558" s="5" t="s">
        <v>59</v>
      </c>
      <c r="E558" s="16">
        <v>574448.0</v>
      </c>
      <c r="F558" s="16">
        <v>576302.0</v>
      </c>
      <c r="G558" s="5" t="s">
        <v>35</v>
      </c>
      <c r="H558" s="5"/>
      <c r="I558" s="5" t="s">
        <v>8665</v>
      </c>
      <c r="J558" s="11" t="str">
        <f>HYPERLINK("http://www.ncbi.nlm.nih.gov/nuccore/NC_017250","Brucella suis 1330 genome; accesion number NC017250")</f>
        <v>Brucella suis 1330 genome; accesion number NC017250</v>
      </c>
      <c r="K558" s="11" t="str">
        <f>HYPERLINK("http://www.ncbi.nlm.nih.gov/pubmed/12271122","Paulsen et al. 2002. Proc Natl Acad Sci U S A. 99(20):13148-53")</f>
        <v>Paulsen et al. 2002. Proc Natl Acad Sci U S A. 99(20):13148-53</v>
      </c>
      <c r="L558" s="3"/>
      <c r="M558" s="3"/>
      <c r="N558" s="3"/>
      <c r="O558" s="3"/>
      <c r="P558" s="3"/>
      <c r="Q558" s="3"/>
      <c r="R558" s="3"/>
      <c r="S558" s="3"/>
      <c r="T558" s="3"/>
      <c r="U558" s="3"/>
      <c r="V558" s="3"/>
      <c r="W558" s="3"/>
      <c r="X558" s="3"/>
      <c r="Y558" s="3"/>
      <c r="Z558" s="3"/>
    </row>
    <row r="559" ht="30.0" customHeight="1">
      <c r="A559" s="5" t="s">
        <v>8666</v>
      </c>
      <c r="B559" s="5" t="s">
        <v>8667</v>
      </c>
      <c r="C559" s="5" t="s">
        <v>8668</v>
      </c>
      <c r="D559" s="5"/>
      <c r="E559" s="16">
        <v>576476.0</v>
      </c>
      <c r="F559" s="16">
        <v>577531.0</v>
      </c>
      <c r="G559" s="5" t="s">
        <v>35</v>
      </c>
      <c r="H559" s="5" t="s">
        <v>8669</v>
      </c>
      <c r="I559" s="5" t="s">
        <v>8670</v>
      </c>
      <c r="J559" s="15" t="str">
        <f>HYPERLINK("http://www.ncbi.nlm.nih.gov/pubmed/?term=16299333","Chain et al. 2005. Infect Immun. 73:8353-61")</f>
        <v>Chain et al. 2005. Infect Immun. 73:8353-61</v>
      </c>
      <c r="K559" s="11" t="str">
        <f>HYPERLINK("http://www.ncbi.nlm.nih.gov/nuccore/NC_007624","Brucella abortus 2308; accesion number NC_007624")</f>
        <v>Brucella abortus 2308; accesion number NC_007624</v>
      </c>
      <c r="L559" s="3"/>
      <c r="M559" s="3"/>
      <c r="N559" s="3"/>
      <c r="O559" s="3"/>
      <c r="P559" s="3"/>
      <c r="Q559" s="3"/>
      <c r="R559" s="3"/>
      <c r="S559" s="3"/>
      <c r="T559" s="3"/>
      <c r="U559" s="3"/>
      <c r="V559" s="3"/>
      <c r="W559" s="3"/>
      <c r="X559" s="3"/>
      <c r="Y559" s="3"/>
      <c r="Z559" s="3"/>
    </row>
    <row r="560" ht="30.0" customHeight="1">
      <c r="A560" s="5" t="s">
        <v>8671</v>
      </c>
      <c r="B560" s="5" t="s">
        <v>8672</v>
      </c>
      <c r="C560" s="5" t="s">
        <v>8673</v>
      </c>
      <c r="D560" s="5"/>
      <c r="E560" s="16">
        <v>577531.0</v>
      </c>
      <c r="F560" s="16">
        <v>578379.0</v>
      </c>
      <c r="G560" s="5" t="s">
        <v>35</v>
      </c>
      <c r="H560" s="5" t="s">
        <v>8674</v>
      </c>
      <c r="I560" s="5" t="s">
        <v>8675</v>
      </c>
      <c r="J560" s="11" t="str">
        <f>HYPERLINK("http://www.ncbi.nlm.nih.gov/nuccore/NC_017250","Brucella suis 1330 genome; accesion number NC017250")</f>
        <v>Brucella suis 1330 genome; accesion number NC017250</v>
      </c>
      <c r="K560" s="11" t="str">
        <f>HYPERLINK("http://www.ncbi.nlm.nih.gov/pubmed/12271122","Paulsen et al. 2002. Proc Natl Acad Sci U S A. 99(20):13148-53")</f>
        <v>Paulsen et al. 2002. Proc Natl Acad Sci U S A. 99(20):13148-53</v>
      </c>
      <c r="L560" s="3"/>
      <c r="M560" s="3"/>
      <c r="N560" s="3"/>
      <c r="O560" s="3"/>
      <c r="P560" s="3"/>
      <c r="Q560" s="3"/>
      <c r="R560" s="3"/>
      <c r="S560" s="3"/>
      <c r="T560" s="3"/>
      <c r="U560" s="3"/>
      <c r="V560" s="3"/>
      <c r="W560" s="3"/>
      <c r="X560" s="3"/>
      <c r="Y560" s="3"/>
      <c r="Z560" s="3"/>
    </row>
    <row r="561" ht="30.0" customHeight="1">
      <c r="A561" s="5" t="s">
        <v>8676</v>
      </c>
      <c r="B561" s="5" t="s">
        <v>8677</v>
      </c>
      <c r="C561" s="5" t="s">
        <v>8678</v>
      </c>
      <c r="D561" s="5"/>
      <c r="E561" s="16">
        <v>578391.0</v>
      </c>
      <c r="F561" s="16">
        <v>579272.0</v>
      </c>
      <c r="G561" s="5" t="s">
        <v>35</v>
      </c>
      <c r="H561" s="5" t="s">
        <v>350</v>
      </c>
      <c r="I561" s="5"/>
      <c r="J561" s="15" t="str">
        <f>HYPERLINK("http://www.ncbi.nlm.nih.gov/pubmed/?term=16299333","Chain et al. 2005. Infect Immun. 73:8353-61")</f>
        <v>Chain et al. 2005. Infect Immun. 73:8353-61</v>
      </c>
      <c r="K561" s="11" t="str">
        <f>HYPERLINK("http://www.ncbi.nlm.nih.gov/nuccore/NC_007624","Brucella abortus 2308; accesion number NC_007624")</f>
        <v>Brucella abortus 2308; accesion number NC_007624</v>
      </c>
      <c r="L561" s="3"/>
      <c r="M561" s="3"/>
      <c r="N561" s="3"/>
      <c r="O561" s="3"/>
      <c r="P561" s="3"/>
      <c r="Q561" s="3"/>
      <c r="R561" s="3"/>
      <c r="S561" s="3"/>
      <c r="T561" s="3"/>
      <c r="U561" s="3"/>
      <c r="V561" s="3"/>
      <c r="W561" s="3"/>
      <c r="X561" s="3"/>
      <c r="Y561" s="3"/>
      <c r="Z561" s="3"/>
    </row>
    <row r="562" ht="30.0" customHeight="1">
      <c r="A562" s="5" t="s">
        <v>8679</v>
      </c>
      <c r="B562" s="5" t="s">
        <v>8680</v>
      </c>
      <c r="C562" s="5" t="s">
        <v>8681</v>
      </c>
      <c r="D562" s="5"/>
      <c r="E562" s="16">
        <v>579345.0</v>
      </c>
      <c r="F562" s="16">
        <v>580646.0</v>
      </c>
      <c r="G562" s="5" t="s">
        <v>35</v>
      </c>
      <c r="H562" s="5" t="s">
        <v>8682</v>
      </c>
      <c r="I562" s="5" t="s">
        <v>760</v>
      </c>
      <c r="J562" s="11" t="str">
        <f>HYPERLINK("http://www.ncbi.nlm.nih.gov/pubmed/16817909","Castañeda-Roldan. 2006. Cell Microbiol. 8(12):1877-87")</f>
        <v>Castañeda-Roldan. 2006. Cell Microbiol. 8(12):1877-87</v>
      </c>
      <c r="K562" s="3"/>
      <c r="L562" s="3"/>
      <c r="M562" s="3"/>
      <c r="N562" s="3"/>
      <c r="O562" s="3"/>
      <c r="P562" s="3"/>
      <c r="Q562" s="3"/>
      <c r="R562" s="3"/>
      <c r="S562" s="3"/>
      <c r="T562" s="3"/>
      <c r="U562" s="3"/>
      <c r="V562" s="3"/>
      <c r="W562" s="3"/>
      <c r="X562" s="3"/>
      <c r="Y562" s="3"/>
      <c r="Z562" s="3"/>
    </row>
    <row r="563" ht="30.0" customHeight="1">
      <c r="A563" s="5" t="s">
        <v>8683</v>
      </c>
      <c r="B563" s="5" t="s">
        <v>8683</v>
      </c>
      <c r="C563" s="5" t="s">
        <v>8684</v>
      </c>
      <c r="D563" s="5"/>
      <c r="E563" s="16">
        <v>580979.0</v>
      </c>
      <c r="F563" s="16">
        <v>582019.0</v>
      </c>
      <c r="G563" s="5" t="s">
        <v>35</v>
      </c>
      <c r="H563" s="5" t="s">
        <v>8685</v>
      </c>
      <c r="I563" s="5"/>
      <c r="J563" s="15" t="str">
        <f t="shared" ref="J563:J564" si="147">HYPERLINK("http://www.ncbi.nlm.nih.gov/pubmed/?term=16299333","Chain et al. 2005. Infect Immun. 73:8353-61")</f>
        <v>Chain et al. 2005. Infect Immun. 73:8353-61</v>
      </c>
      <c r="K563" s="11" t="str">
        <f t="shared" ref="K563:K564" si="148">HYPERLINK("http://www.ncbi.nlm.nih.gov/nuccore/NC_007624","Brucella abortus 2308; accesion number NC_007624")</f>
        <v>Brucella abortus 2308; accesion number NC_007624</v>
      </c>
      <c r="L563" s="3"/>
      <c r="M563" s="3"/>
      <c r="N563" s="3"/>
      <c r="O563" s="3"/>
      <c r="P563" s="3"/>
      <c r="Q563" s="3"/>
      <c r="R563" s="3"/>
      <c r="S563" s="3"/>
      <c r="T563" s="3"/>
      <c r="U563" s="3"/>
      <c r="V563" s="3"/>
      <c r="W563" s="3"/>
      <c r="X563" s="3"/>
      <c r="Y563" s="3"/>
      <c r="Z563" s="3"/>
    </row>
    <row r="564" ht="30.0" customHeight="1">
      <c r="A564" s="5" t="s">
        <v>8686</v>
      </c>
      <c r="B564" s="5" t="s">
        <v>8687</v>
      </c>
      <c r="C564" s="5" t="s">
        <v>8688</v>
      </c>
      <c r="D564" s="5"/>
      <c r="E564" s="16">
        <v>582178.0</v>
      </c>
      <c r="F564" s="16">
        <v>583923.0</v>
      </c>
      <c r="G564" s="5"/>
      <c r="H564" s="5" t="s">
        <v>8689</v>
      </c>
      <c r="I564" s="5"/>
      <c r="J564" s="15" t="str">
        <f t="shared" si="147"/>
        <v>Chain et al. 2005. Infect Immun. 73:8353-61</v>
      </c>
      <c r="K564" s="11" t="str">
        <f t="shared" si="148"/>
        <v>Brucella abortus 2308; accesion number NC_007624</v>
      </c>
      <c r="L564" s="3"/>
      <c r="M564" s="3"/>
      <c r="N564" s="3"/>
      <c r="O564" s="3"/>
      <c r="P564" s="3"/>
      <c r="Q564" s="3"/>
      <c r="R564" s="3"/>
      <c r="S564" s="3"/>
      <c r="T564" s="3"/>
      <c r="U564" s="3"/>
      <c r="V564" s="3"/>
      <c r="W564" s="3"/>
      <c r="X564" s="3"/>
      <c r="Y564" s="3"/>
      <c r="Z564" s="3"/>
    </row>
    <row r="565" ht="30.0" customHeight="1">
      <c r="A565" s="5" t="s">
        <v>8690</v>
      </c>
      <c r="B565" s="5" t="s">
        <v>8690</v>
      </c>
      <c r="C565" s="5" t="s">
        <v>8691</v>
      </c>
      <c r="D565" s="5"/>
      <c r="E565" s="16">
        <v>583924.0</v>
      </c>
      <c r="F565" s="16">
        <v>584640.0</v>
      </c>
      <c r="G565" s="5" t="s">
        <v>35</v>
      </c>
      <c r="H565" s="5" t="s">
        <v>8692</v>
      </c>
      <c r="I565" s="5"/>
      <c r="J565" s="11" t="str">
        <f t="shared" ref="J565:J568" si="149">HYPERLINK("http://www.ncbi.nlm.nih.gov/nuccore/NC_017250","Brucella suis 1330 genome; accesion number NC017250")</f>
        <v>Brucella suis 1330 genome; accesion number NC017250</v>
      </c>
      <c r="K565" s="11" t="str">
        <f t="shared" ref="K565:K568" si="150">HYPERLINK("http://www.ncbi.nlm.nih.gov/pubmed/12271122","Paulsen et al. 2002. Proc Natl Acad Sci U S A. 99(20):13148-53")</f>
        <v>Paulsen et al. 2002. Proc Natl Acad Sci U S A. 99(20):13148-53</v>
      </c>
      <c r="L565" s="3"/>
      <c r="M565" s="3"/>
      <c r="N565" s="3"/>
      <c r="O565" s="3"/>
      <c r="P565" s="3"/>
      <c r="Q565" s="3"/>
      <c r="R565" s="3"/>
      <c r="S565" s="3"/>
      <c r="T565" s="3"/>
      <c r="U565" s="3"/>
      <c r="V565" s="3"/>
      <c r="W565" s="3"/>
      <c r="X565" s="3"/>
      <c r="Y565" s="3"/>
      <c r="Z565" s="3"/>
    </row>
    <row r="566" ht="30.0" customHeight="1">
      <c r="A566" s="5" t="s">
        <v>8693</v>
      </c>
      <c r="B566" s="5" t="s">
        <v>8693</v>
      </c>
      <c r="C566" s="5" t="s">
        <v>8694</v>
      </c>
      <c r="D566" s="5"/>
      <c r="E566" s="16">
        <v>584637.0</v>
      </c>
      <c r="F566" s="16">
        <v>585386.0</v>
      </c>
      <c r="G566" s="5" t="s">
        <v>35</v>
      </c>
      <c r="H566" s="5" t="s">
        <v>8695</v>
      </c>
      <c r="I566" s="5"/>
      <c r="J566" s="11" t="str">
        <f t="shared" si="149"/>
        <v>Brucella suis 1330 genome; accesion number NC017250</v>
      </c>
      <c r="K566" s="11" t="str">
        <f t="shared" si="150"/>
        <v>Paulsen et al. 2002. Proc Natl Acad Sci U S A. 99(20):13148-53</v>
      </c>
      <c r="L566" s="3"/>
      <c r="M566" s="3"/>
      <c r="N566" s="3"/>
      <c r="O566" s="3"/>
      <c r="P566" s="3"/>
      <c r="Q566" s="3"/>
      <c r="R566" s="3"/>
      <c r="S566" s="3"/>
      <c r="T566" s="3"/>
      <c r="U566" s="3"/>
      <c r="V566" s="3"/>
      <c r="W566" s="3"/>
      <c r="X566" s="3"/>
      <c r="Y566" s="3"/>
      <c r="Z566" s="3"/>
    </row>
    <row r="567" ht="30.0" customHeight="1">
      <c r="A567" s="5" t="s">
        <v>8696</v>
      </c>
      <c r="B567" s="5" t="s">
        <v>8696</v>
      </c>
      <c r="C567" s="5" t="s">
        <v>8697</v>
      </c>
      <c r="D567" s="5" t="s">
        <v>59</v>
      </c>
      <c r="E567" s="16">
        <v>585383.0</v>
      </c>
      <c r="F567" s="16">
        <v>586368.0</v>
      </c>
      <c r="G567" s="5" t="s">
        <v>35</v>
      </c>
      <c r="H567" s="5"/>
      <c r="I567" s="5" t="s">
        <v>8698</v>
      </c>
      <c r="J567" s="11" t="str">
        <f t="shared" si="149"/>
        <v>Brucella suis 1330 genome; accesion number NC017250</v>
      </c>
      <c r="K567" s="11" t="str">
        <f t="shared" si="150"/>
        <v>Paulsen et al. 2002. Proc Natl Acad Sci U S A. 99(20):13148-53</v>
      </c>
      <c r="L567" s="3"/>
      <c r="M567" s="3"/>
      <c r="N567" s="3"/>
      <c r="O567" s="3"/>
      <c r="P567" s="3"/>
      <c r="Q567" s="3"/>
      <c r="R567" s="3"/>
      <c r="S567" s="3"/>
      <c r="T567" s="3"/>
      <c r="U567" s="3"/>
      <c r="V567" s="3"/>
      <c r="W567" s="3"/>
      <c r="X567" s="3"/>
      <c r="Y567" s="3"/>
      <c r="Z567" s="3"/>
    </row>
    <row r="568" ht="30.0" customHeight="1">
      <c r="A568" s="5" t="s">
        <v>8699</v>
      </c>
      <c r="B568" s="5" t="s">
        <v>8699</v>
      </c>
      <c r="C568" s="5" t="s">
        <v>8700</v>
      </c>
      <c r="D568" s="5"/>
      <c r="E568" s="16">
        <v>586365.0</v>
      </c>
      <c r="F568" s="16">
        <v>587234.0</v>
      </c>
      <c r="G568" s="5" t="s">
        <v>35</v>
      </c>
      <c r="H568" s="5" t="s">
        <v>8701</v>
      </c>
      <c r="I568" s="5" t="s">
        <v>5469</v>
      </c>
      <c r="J568" s="11" t="str">
        <f t="shared" si="149"/>
        <v>Brucella suis 1330 genome; accesion number NC017250</v>
      </c>
      <c r="K568" s="11" t="str">
        <f t="shared" si="150"/>
        <v>Paulsen et al. 2002. Proc Natl Acad Sci U S A. 99(20):13148-53</v>
      </c>
      <c r="L568" s="3"/>
      <c r="M568" s="3"/>
      <c r="N568" s="3"/>
      <c r="O568" s="3"/>
      <c r="P568" s="3"/>
      <c r="Q568" s="3"/>
      <c r="R568" s="3"/>
      <c r="S568" s="3"/>
      <c r="T568" s="3"/>
      <c r="U568" s="3"/>
      <c r="V568" s="3"/>
      <c r="W568" s="3"/>
      <c r="X568" s="3"/>
      <c r="Y568" s="3"/>
      <c r="Z568" s="3"/>
    </row>
    <row r="569" ht="30.0" customHeight="1">
      <c r="A569" s="5" t="s">
        <v>8702</v>
      </c>
      <c r="B569" s="5" t="s">
        <v>8702</v>
      </c>
      <c r="C569" s="5" t="s">
        <v>8703</v>
      </c>
      <c r="D569" s="5"/>
      <c r="E569" s="16">
        <v>587407.0</v>
      </c>
      <c r="F569" s="16">
        <v>588579.0</v>
      </c>
      <c r="G569" s="5" t="s">
        <v>35</v>
      </c>
      <c r="H569" s="5" t="s">
        <v>4075</v>
      </c>
      <c r="I569" s="5"/>
      <c r="J569" s="15" t="str">
        <f t="shared" ref="J569:J570" si="151">HYPERLINK("http://www.ncbi.nlm.nih.gov/pubmed/?term=16299333","Chain et al. 2005. Infect Immun. 73:8353-61")</f>
        <v>Chain et al. 2005. Infect Immun. 73:8353-61</v>
      </c>
      <c r="K569" s="11" t="str">
        <f t="shared" ref="K569:K570" si="152">HYPERLINK("http://www.ncbi.nlm.nih.gov/nuccore/NC_007624","Brucella abortus 2308; accesion number NC_007624")</f>
        <v>Brucella abortus 2308; accesion number NC_007624</v>
      </c>
      <c r="L569" s="3"/>
      <c r="M569" s="3"/>
      <c r="N569" s="3"/>
      <c r="O569" s="3"/>
      <c r="P569" s="3"/>
      <c r="Q569" s="3"/>
      <c r="R569" s="3"/>
      <c r="S569" s="3"/>
      <c r="T569" s="3"/>
      <c r="U569" s="3"/>
      <c r="V569" s="3"/>
      <c r="W569" s="3"/>
      <c r="X569" s="3"/>
      <c r="Y569" s="3"/>
      <c r="Z569" s="3"/>
    </row>
    <row r="570" ht="30.0" customHeight="1">
      <c r="A570" s="5" t="s">
        <v>8704</v>
      </c>
      <c r="B570" s="5" t="s">
        <v>8704</v>
      </c>
      <c r="C570" s="5" t="s">
        <v>8705</v>
      </c>
      <c r="D570" s="5"/>
      <c r="E570" s="16">
        <v>588715.0</v>
      </c>
      <c r="F570" s="16">
        <v>589779.0</v>
      </c>
      <c r="G570" s="5" t="s">
        <v>35</v>
      </c>
      <c r="H570" s="5" t="s">
        <v>8706</v>
      </c>
      <c r="I570" s="5" t="s">
        <v>8707</v>
      </c>
      <c r="J570" s="15" t="str">
        <f t="shared" si="151"/>
        <v>Chain et al. 2005. Infect Immun. 73:8353-61</v>
      </c>
      <c r="K570" s="11" t="str">
        <f t="shared" si="152"/>
        <v>Brucella abortus 2308; accesion number NC_007624</v>
      </c>
      <c r="L570" s="3"/>
      <c r="M570" s="3"/>
      <c r="N570" s="3"/>
      <c r="O570" s="3"/>
      <c r="P570" s="3"/>
      <c r="Q570" s="3"/>
      <c r="R570" s="3"/>
      <c r="S570" s="3"/>
      <c r="T570" s="3"/>
      <c r="U570" s="3"/>
      <c r="V570" s="3"/>
      <c r="W570" s="3"/>
      <c r="X570" s="3"/>
      <c r="Y570" s="3"/>
      <c r="Z570" s="3"/>
    </row>
    <row r="571" ht="30.0" customHeight="1">
      <c r="A571" s="5" t="s">
        <v>8708</v>
      </c>
      <c r="B571" s="5" t="s">
        <v>8709</v>
      </c>
      <c r="C571" s="5" t="s">
        <v>8710</v>
      </c>
      <c r="D571" s="5"/>
      <c r="E571" s="16">
        <v>589783.0</v>
      </c>
      <c r="F571" s="16">
        <v>590400.0</v>
      </c>
      <c r="G571" s="5" t="s">
        <v>35</v>
      </c>
      <c r="H571" s="5" t="s">
        <v>8711</v>
      </c>
      <c r="I571" s="5"/>
      <c r="J571" s="11" t="str">
        <f t="shared" ref="J571:J574" si="153">HYPERLINK("http://www.ncbi.nlm.nih.gov/nuccore/NC_017250","Brucella suis 1330 genome; accesion number NC017250")</f>
        <v>Brucella suis 1330 genome; accesion number NC017250</v>
      </c>
      <c r="K571" s="11" t="str">
        <f t="shared" ref="K571:K572" si="154">HYPERLINK("http://www.ncbi.nlm.nih.gov/nuccore/NC_006933","Brucella abortus 9-941 accession number NC_006933")</f>
        <v>Brucella abortus 9-941 accession number NC_006933</v>
      </c>
      <c r="L571" s="11" t="str">
        <f t="shared" ref="L571:L572" si="155">HYPERLINK("http://www.ncbi.nlm.nih.gov/nuccore/NC_003318"," Brucella melitensis 16M genome; accesion number NC_003318")</f>
        <v> Brucella melitensis 16M genome; accesion number NC_003318</v>
      </c>
      <c r="M571" s="3"/>
      <c r="N571" s="3"/>
      <c r="O571" s="3"/>
      <c r="P571" s="3"/>
      <c r="Q571" s="3"/>
      <c r="R571" s="3"/>
      <c r="S571" s="3"/>
      <c r="T571" s="3"/>
      <c r="U571" s="3"/>
      <c r="V571" s="3"/>
      <c r="W571" s="3"/>
      <c r="X571" s="3"/>
      <c r="Y571" s="3"/>
      <c r="Z571" s="3"/>
    </row>
    <row r="572" ht="30.0" customHeight="1">
      <c r="A572" s="5" t="s">
        <v>8712</v>
      </c>
      <c r="B572" s="5" t="s">
        <v>8713</v>
      </c>
      <c r="C572" s="5" t="s">
        <v>8714</v>
      </c>
      <c r="D572" s="5"/>
      <c r="E572" s="16">
        <v>590402.0</v>
      </c>
      <c r="F572" s="16">
        <v>591142.0</v>
      </c>
      <c r="G572" s="5" t="s">
        <v>35</v>
      </c>
      <c r="H572" s="5" t="s">
        <v>8715</v>
      </c>
      <c r="I572" s="5"/>
      <c r="J572" s="11" t="str">
        <f t="shared" si="153"/>
        <v>Brucella suis 1330 genome; accesion number NC017250</v>
      </c>
      <c r="K572" s="11" t="str">
        <f t="shared" si="154"/>
        <v>Brucella abortus 9-941 accession number NC_006933</v>
      </c>
      <c r="L572" s="11" t="str">
        <f t="shared" si="155"/>
        <v> Brucella melitensis 16M genome; accesion number NC_003318</v>
      </c>
      <c r="M572" s="3"/>
      <c r="N572" s="3"/>
      <c r="O572" s="3"/>
      <c r="P572" s="3"/>
      <c r="Q572" s="3"/>
      <c r="R572" s="3"/>
      <c r="S572" s="3"/>
      <c r="T572" s="3"/>
      <c r="U572" s="3"/>
      <c r="V572" s="3"/>
      <c r="W572" s="3"/>
      <c r="X572" s="3"/>
      <c r="Y572" s="3"/>
      <c r="Z572" s="3"/>
    </row>
    <row r="573" ht="30.0" customHeight="1">
      <c r="A573" s="5" t="s">
        <v>8716</v>
      </c>
      <c r="B573" s="5" t="s">
        <v>8717</v>
      </c>
      <c r="C573" s="5" t="s">
        <v>8718</v>
      </c>
      <c r="D573" s="5"/>
      <c r="E573" s="16">
        <v>591139.0</v>
      </c>
      <c r="F573" s="16">
        <v>591555.0</v>
      </c>
      <c r="G573" s="5" t="s">
        <v>35</v>
      </c>
      <c r="H573" s="5" t="s">
        <v>8719</v>
      </c>
      <c r="I573" s="5"/>
      <c r="J573" s="11" t="str">
        <f t="shared" si="153"/>
        <v>Brucella suis 1330 genome; accesion number NC017250</v>
      </c>
      <c r="K573" s="11" t="str">
        <f t="shared" ref="K573:K574" si="156">HYPERLINK("http://www.ncbi.nlm.nih.gov/pubmed/12271122","Paulsen et al. 2002. Proc Natl Acad Sci U S A. 99(20):13148-53")</f>
        <v>Paulsen et al. 2002. Proc Natl Acad Sci U S A. 99(20):13148-53</v>
      </c>
      <c r="L573" s="3"/>
      <c r="M573" s="3"/>
      <c r="N573" s="3"/>
      <c r="O573" s="3"/>
      <c r="P573" s="3"/>
      <c r="Q573" s="3"/>
      <c r="R573" s="3"/>
      <c r="S573" s="3"/>
      <c r="T573" s="3"/>
      <c r="U573" s="3"/>
      <c r="V573" s="3"/>
      <c r="W573" s="3"/>
      <c r="X573" s="3"/>
      <c r="Y573" s="3"/>
      <c r="Z573" s="3"/>
    </row>
    <row r="574" ht="30.0" customHeight="1">
      <c r="A574" s="5" t="s">
        <v>8720</v>
      </c>
      <c r="B574" s="5" t="s">
        <v>8721</v>
      </c>
      <c r="C574" s="5" t="s">
        <v>8722</v>
      </c>
      <c r="D574" s="5"/>
      <c r="E574" s="16">
        <v>591559.0</v>
      </c>
      <c r="F574" s="16">
        <v>592362.0</v>
      </c>
      <c r="G574" s="5" t="s">
        <v>35</v>
      </c>
      <c r="H574" s="5" t="s">
        <v>8723</v>
      </c>
      <c r="I574" s="5" t="s">
        <v>8724</v>
      </c>
      <c r="J574" s="11" t="str">
        <f t="shared" si="153"/>
        <v>Brucella suis 1330 genome; accesion number NC017250</v>
      </c>
      <c r="K574" s="11" t="str">
        <f t="shared" si="156"/>
        <v>Paulsen et al. 2002. Proc Natl Acad Sci U S A. 99(20):13148-53</v>
      </c>
      <c r="L574" s="3"/>
      <c r="M574" s="3"/>
      <c r="N574" s="3"/>
      <c r="O574" s="3"/>
      <c r="P574" s="3"/>
      <c r="Q574" s="3"/>
      <c r="R574" s="3"/>
      <c r="S574" s="3"/>
      <c r="T574" s="3"/>
      <c r="U574" s="3"/>
      <c r="V574" s="3"/>
      <c r="W574" s="3"/>
      <c r="X574" s="3"/>
      <c r="Y574" s="3"/>
      <c r="Z574" s="3"/>
    </row>
    <row r="575" ht="30.0" customHeight="1">
      <c r="A575" s="5" t="s">
        <v>8725</v>
      </c>
      <c r="B575" s="5" t="s">
        <v>8725</v>
      </c>
      <c r="C575" s="5" t="s">
        <v>8726</v>
      </c>
      <c r="D575" s="5"/>
      <c r="E575" s="16">
        <v>592456.0</v>
      </c>
      <c r="F575" s="16">
        <v>593364.0</v>
      </c>
      <c r="G575" s="5"/>
      <c r="H575" s="5" t="s">
        <v>108</v>
      </c>
      <c r="I575" s="5" t="s">
        <v>8727</v>
      </c>
      <c r="J575" s="12" t="s">
        <v>208</v>
      </c>
      <c r="K575" s="3"/>
      <c r="L575" s="3"/>
      <c r="M575" s="3"/>
      <c r="N575" s="3"/>
      <c r="O575" s="3"/>
      <c r="P575" s="3"/>
      <c r="Q575" s="3"/>
      <c r="R575" s="3"/>
      <c r="S575" s="3"/>
      <c r="T575" s="3"/>
      <c r="U575" s="3"/>
      <c r="V575" s="3"/>
      <c r="W575" s="3"/>
      <c r="X575" s="3"/>
      <c r="Y575" s="3"/>
      <c r="Z575" s="3"/>
    </row>
    <row r="576" ht="30.0" customHeight="1">
      <c r="A576" s="5" t="s">
        <v>8728</v>
      </c>
      <c r="B576" s="5" t="s">
        <v>8729</v>
      </c>
      <c r="C576" s="5" t="s">
        <v>8730</v>
      </c>
      <c r="D576" s="5" t="s">
        <v>59</v>
      </c>
      <c r="E576" s="16">
        <v>593774.0</v>
      </c>
      <c r="F576" s="16">
        <v>594945.0</v>
      </c>
      <c r="G576" s="5" t="s">
        <v>35</v>
      </c>
      <c r="H576" s="5"/>
      <c r="I576" s="5" t="s">
        <v>8731</v>
      </c>
      <c r="J576" s="11" t="str">
        <f>HYPERLINK("http://www.ncbi.nlm.nih.gov/nuccore/NC_017250","Brucella suis 1330 genome; accesion number NC017250")</f>
        <v>Brucella suis 1330 genome; accesion number NC017250</v>
      </c>
      <c r="K576" s="11" t="str">
        <f>HYPERLINK("http://www.ncbi.nlm.nih.gov/pubmed/12271122","Paulsen et al. 2002. Proc Natl Acad Sci U S A. 99(20):13148-53")</f>
        <v>Paulsen et al. 2002. Proc Natl Acad Sci U S A. 99(20):13148-53</v>
      </c>
      <c r="L576" s="3"/>
      <c r="M576" s="3"/>
      <c r="N576" s="3"/>
      <c r="O576" s="3"/>
      <c r="P576" s="3"/>
      <c r="Q576" s="3"/>
      <c r="R576" s="3"/>
      <c r="S576" s="3"/>
      <c r="T576" s="3"/>
      <c r="U576" s="3"/>
      <c r="V576" s="3"/>
      <c r="W576" s="3"/>
      <c r="X576" s="3"/>
      <c r="Y576" s="3"/>
      <c r="Z576" s="3"/>
    </row>
    <row r="577" ht="30.0" customHeight="1">
      <c r="A577" s="5" t="s">
        <v>8732</v>
      </c>
      <c r="B577" s="5" t="s">
        <v>8733</v>
      </c>
      <c r="C577" s="5" t="s">
        <v>8734</v>
      </c>
      <c r="D577" s="5"/>
      <c r="E577" s="16">
        <v>595058.0</v>
      </c>
      <c r="F577" s="16">
        <v>595975.0</v>
      </c>
      <c r="G577" s="5"/>
      <c r="H577" s="5" t="s">
        <v>8735</v>
      </c>
      <c r="I577" s="5" t="s">
        <v>541</v>
      </c>
      <c r="J577" s="12" t="s">
        <v>208</v>
      </c>
      <c r="K577" s="3"/>
      <c r="L577" s="3"/>
      <c r="M577" s="3"/>
      <c r="N577" s="3"/>
      <c r="O577" s="3"/>
      <c r="P577" s="3"/>
      <c r="Q577" s="3"/>
      <c r="R577" s="3"/>
      <c r="S577" s="3"/>
      <c r="T577" s="3"/>
      <c r="U577" s="3"/>
      <c r="V577" s="3"/>
      <c r="W577" s="3"/>
      <c r="X577" s="3"/>
      <c r="Y577" s="3"/>
      <c r="Z577" s="3"/>
    </row>
    <row r="578" ht="30.0" customHeight="1">
      <c r="A578" s="5" t="s">
        <v>8736</v>
      </c>
      <c r="B578" s="5" t="s">
        <v>8736</v>
      </c>
      <c r="C578" s="5" t="s">
        <v>8737</v>
      </c>
      <c r="D578" s="5"/>
      <c r="E578" s="16">
        <v>595982.0</v>
      </c>
      <c r="F578" s="16">
        <v>596752.0</v>
      </c>
      <c r="G578" s="5" t="s">
        <v>35</v>
      </c>
      <c r="H578" s="5" t="s">
        <v>4999</v>
      </c>
      <c r="I578" s="5"/>
      <c r="J578" s="12" t="s">
        <v>208</v>
      </c>
      <c r="K578" s="3"/>
      <c r="L578" s="3"/>
      <c r="M578" s="3"/>
      <c r="N578" s="3"/>
      <c r="O578" s="3"/>
      <c r="P578" s="3"/>
      <c r="Q578" s="3"/>
      <c r="R578" s="3"/>
      <c r="S578" s="3"/>
      <c r="T578" s="3"/>
      <c r="U578" s="3"/>
      <c r="V578" s="3"/>
      <c r="W578" s="3"/>
      <c r="X578" s="3"/>
      <c r="Y578" s="3"/>
      <c r="Z578" s="3"/>
    </row>
    <row r="579" ht="30.0" customHeight="1">
      <c r="A579" s="5" t="s">
        <v>8738</v>
      </c>
      <c r="B579" s="5" t="s">
        <v>8739</v>
      </c>
      <c r="C579" s="5" t="s">
        <v>8740</v>
      </c>
      <c r="D579" s="5"/>
      <c r="E579" s="16">
        <v>596936.0</v>
      </c>
      <c r="F579" s="16">
        <v>597643.0</v>
      </c>
      <c r="G579" s="5"/>
      <c r="H579" s="5" t="s">
        <v>8741</v>
      </c>
      <c r="I579" s="5" t="s">
        <v>8742</v>
      </c>
      <c r="J579" s="11" t="str">
        <f t="shared" ref="J579:J580" si="157">HYPERLINK("http://www.ncbi.nlm.nih.gov/nuccore/NC_017250","Brucella suis 1330 genome; accesion number NC017250")</f>
        <v>Brucella suis 1330 genome; accesion number NC017250</v>
      </c>
      <c r="K579" s="11" t="str">
        <f t="shared" ref="K579:K580" si="158">HYPERLINK("http://www.ncbi.nlm.nih.gov/pubmed/12271122","Paulsen et al. 2002. Proc Natl Acad Sci U S A. 99(20):13148-53")</f>
        <v>Paulsen et al. 2002. Proc Natl Acad Sci U S A. 99(20):13148-53</v>
      </c>
      <c r="L579" s="3"/>
      <c r="M579" s="3"/>
      <c r="N579" s="3"/>
      <c r="O579" s="3"/>
      <c r="P579" s="3"/>
      <c r="Q579" s="3"/>
      <c r="R579" s="3"/>
      <c r="S579" s="3"/>
      <c r="T579" s="3"/>
      <c r="U579" s="3"/>
      <c r="V579" s="3"/>
      <c r="W579" s="3"/>
      <c r="X579" s="3"/>
      <c r="Y579" s="3"/>
      <c r="Z579" s="3"/>
    </row>
    <row r="580" ht="30.0" customHeight="1">
      <c r="A580" s="5" t="s">
        <v>8743</v>
      </c>
      <c r="B580" s="5" t="s">
        <v>8744</v>
      </c>
      <c r="C580" s="5" t="s">
        <v>8745</v>
      </c>
      <c r="D580" s="5"/>
      <c r="E580" s="16">
        <v>597640.0</v>
      </c>
      <c r="F580" s="16">
        <v>598329.0</v>
      </c>
      <c r="G580" s="5"/>
      <c r="H580" s="5" t="s">
        <v>8746</v>
      </c>
      <c r="I580" s="5" t="s">
        <v>8747</v>
      </c>
      <c r="J580" s="11" t="str">
        <f t="shared" si="157"/>
        <v>Brucella suis 1330 genome; accesion number NC017250</v>
      </c>
      <c r="K580" s="11" t="str">
        <f t="shared" si="158"/>
        <v>Paulsen et al. 2002. Proc Natl Acad Sci U S A. 99(20):13148-53</v>
      </c>
      <c r="L580" s="3"/>
      <c r="M580" s="3"/>
      <c r="N580" s="3"/>
      <c r="O580" s="3"/>
      <c r="P580" s="3"/>
      <c r="Q580" s="3"/>
      <c r="R580" s="3"/>
      <c r="S580" s="3"/>
      <c r="T580" s="3"/>
      <c r="U580" s="3"/>
      <c r="V580" s="3"/>
      <c r="W580" s="3"/>
      <c r="X580" s="3"/>
      <c r="Y580" s="3"/>
      <c r="Z580" s="3"/>
    </row>
    <row r="581" ht="30.0" customHeight="1">
      <c r="A581" s="5" t="s">
        <v>8748</v>
      </c>
      <c r="B581" s="5" t="s">
        <v>8749</v>
      </c>
      <c r="C581" s="5" t="s">
        <v>8750</v>
      </c>
      <c r="D581" s="5"/>
      <c r="E581" s="16">
        <v>598338.0</v>
      </c>
      <c r="F581" s="16">
        <v>599462.0</v>
      </c>
      <c r="G581" s="5"/>
      <c r="H581" s="5" t="s">
        <v>8751</v>
      </c>
      <c r="I581" s="5" t="s">
        <v>8752</v>
      </c>
      <c r="J581" s="15" t="str">
        <f t="shared" ref="J581:J582" si="159">HYPERLINK("http://www.ncbi.nlm.nih.gov/pubmed/?term=16299333","Chain et al. 2005. Infect Immun. 73:8353-61")</f>
        <v>Chain et al. 2005. Infect Immun. 73:8353-61</v>
      </c>
      <c r="K581" s="11" t="str">
        <f t="shared" ref="K581:K582" si="160">HYPERLINK("http://www.ncbi.nlm.nih.gov/nuccore/NC_007624","Brucella abortus 2308; accesion number NC_007624")</f>
        <v>Brucella abortus 2308; accesion number NC_007624</v>
      </c>
      <c r="L581" s="3"/>
      <c r="M581" s="3"/>
      <c r="N581" s="3"/>
      <c r="O581" s="3"/>
      <c r="P581" s="3"/>
      <c r="Q581" s="3"/>
      <c r="R581" s="3"/>
      <c r="S581" s="3"/>
      <c r="T581" s="3"/>
      <c r="U581" s="3"/>
      <c r="V581" s="3"/>
      <c r="W581" s="3"/>
      <c r="X581" s="3"/>
      <c r="Y581" s="3"/>
      <c r="Z581" s="3"/>
    </row>
    <row r="582" ht="30.0" customHeight="1">
      <c r="A582" s="5" t="s">
        <v>8753</v>
      </c>
      <c r="B582" s="5" t="s">
        <v>8753</v>
      </c>
      <c r="C582" s="5" t="s">
        <v>8754</v>
      </c>
      <c r="D582" s="5"/>
      <c r="E582" s="16">
        <v>599573.0</v>
      </c>
      <c r="F582" s="16">
        <v>601300.0</v>
      </c>
      <c r="G582" s="5" t="s">
        <v>35</v>
      </c>
      <c r="H582" s="5" t="s">
        <v>8755</v>
      </c>
      <c r="I582" s="5"/>
      <c r="J582" s="15" t="str">
        <f t="shared" si="159"/>
        <v>Chain et al. 2005. Infect Immun. 73:8353-61</v>
      </c>
      <c r="K582" s="11" t="str">
        <f t="shared" si="160"/>
        <v>Brucella abortus 2308; accesion number NC_007624</v>
      </c>
      <c r="L582" s="3"/>
      <c r="M582" s="3"/>
      <c r="N582" s="3"/>
      <c r="O582" s="3"/>
      <c r="P582" s="3"/>
      <c r="Q582" s="3"/>
      <c r="R582" s="3"/>
      <c r="S582" s="3"/>
      <c r="T582" s="3"/>
      <c r="U582" s="3"/>
      <c r="V582" s="3"/>
      <c r="W582" s="3"/>
      <c r="X582" s="3"/>
      <c r="Y582" s="3"/>
      <c r="Z582" s="3"/>
    </row>
    <row r="583" ht="30.0" customHeight="1">
      <c r="A583" s="5" t="s">
        <v>8756</v>
      </c>
      <c r="B583" s="5" t="s">
        <v>8756</v>
      </c>
      <c r="C583" s="5" t="s">
        <v>8757</v>
      </c>
      <c r="D583" s="5" t="s">
        <v>59</v>
      </c>
      <c r="E583" s="16">
        <v>601580.0</v>
      </c>
      <c r="F583" s="16">
        <v>602028.0</v>
      </c>
      <c r="G583" s="5" t="s">
        <v>35</v>
      </c>
      <c r="H583" s="5"/>
      <c r="I583" s="5" t="s">
        <v>8758</v>
      </c>
      <c r="J583" s="11" t="str">
        <f>HYPERLINK("http://www.ncbi.nlm.nih.gov/nuccore/NC_017250","Brucella suis 1330 genome; accesion number NC017250")</f>
        <v>Brucella suis 1330 genome; accesion number NC017250</v>
      </c>
      <c r="K583" s="11" t="str">
        <f>HYPERLINK("http://www.ncbi.nlm.nih.gov/pubmed/12271122","Paulsen et al. 2002. Proc Natl Acad Sci U S A. 99(20):13148-53")</f>
        <v>Paulsen et al. 2002. Proc Natl Acad Sci U S A. 99(20):13148-53</v>
      </c>
      <c r="L583" s="3"/>
      <c r="M583" s="3"/>
      <c r="N583" s="3"/>
      <c r="O583" s="3"/>
      <c r="P583" s="3"/>
      <c r="Q583" s="3"/>
      <c r="R583" s="3"/>
      <c r="S583" s="3"/>
      <c r="T583" s="3"/>
      <c r="U583" s="3"/>
      <c r="V583" s="3"/>
      <c r="W583" s="3"/>
      <c r="X583" s="3"/>
      <c r="Y583" s="3"/>
      <c r="Z583" s="3"/>
    </row>
    <row r="584" ht="30.0" customHeight="1">
      <c r="A584" s="5" t="s">
        <v>8759</v>
      </c>
      <c r="B584" s="5" t="s">
        <v>8759</v>
      </c>
      <c r="C584" s="5" t="s">
        <v>8760</v>
      </c>
      <c r="D584" s="5"/>
      <c r="E584" s="16">
        <v>602131.0</v>
      </c>
      <c r="F584" s="16">
        <v>603234.0</v>
      </c>
      <c r="G584" s="5"/>
      <c r="H584" s="5" t="s">
        <v>1133</v>
      </c>
      <c r="I584" s="5"/>
      <c r="J584" s="15" t="str">
        <f>HYPERLINK("http://www.ncbi.nlm.nih.gov/pubmed/?term=16299333","Chain et al. 2005. Infect Immun. 73:8353-61")</f>
        <v>Chain et al. 2005. Infect Immun. 73:8353-61</v>
      </c>
      <c r="K584" s="11" t="str">
        <f>HYPERLINK("http://www.ncbi.nlm.nih.gov/nuccore/NC_007624","Brucella abortus 2308; accesion number NC_007624")</f>
        <v>Brucella abortus 2308; accesion number NC_007624</v>
      </c>
      <c r="L584" s="3"/>
      <c r="M584" s="3"/>
      <c r="N584" s="3"/>
      <c r="O584" s="3"/>
      <c r="P584" s="3"/>
      <c r="Q584" s="3"/>
      <c r="R584" s="3"/>
      <c r="S584" s="3"/>
      <c r="T584" s="3"/>
      <c r="U584" s="3"/>
      <c r="V584" s="3"/>
      <c r="W584" s="3"/>
      <c r="X584" s="3"/>
      <c r="Y584" s="3"/>
      <c r="Z584" s="3"/>
    </row>
    <row r="585" ht="30.0" customHeight="1">
      <c r="A585" s="5" t="s">
        <v>8761</v>
      </c>
      <c r="B585" s="5" t="s">
        <v>8761</v>
      </c>
      <c r="C585" s="5" t="s">
        <v>8762</v>
      </c>
      <c r="D585" s="5"/>
      <c r="E585" s="16">
        <v>603419.0</v>
      </c>
      <c r="F585" s="16">
        <v>604192.0</v>
      </c>
      <c r="G585" s="5"/>
      <c r="H585" s="5" t="s">
        <v>2721</v>
      </c>
      <c r="I585" s="5" t="s">
        <v>8763</v>
      </c>
      <c r="J585" s="11" t="str">
        <f t="shared" ref="J585:J587" si="161">HYPERLINK("http://www.ncbi.nlm.nih.gov/nuccore/NC_017250","Brucella suis 1330 genome; accesion number NC017250")</f>
        <v>Brucella suis 1330 genome; accesion number NC017250</v>
      </c>
      <c r="K585" s="11" t="str">
        <f t="shared" ref="K585:K586" si="162">HYPERLINK("http://www.ncbi.nlm.nih.gov/pubmed/12271122","Paulsen et al. 2002. Proc Natl Acad Sci U S A. 99(20):13148-53")</f>
        <v>Paulsen et al. 2002. Proc Natl Acad Sci U S A. 99(20):13148-53</v>
      </c>
      <c r="L585" s="3"/>
      <c r="M585" s="3"/>
      <c r="N585" s="3"/>
      <c r="O585" s="3"/>
      <c r="P585" s="3"/>
      <c r="Q585" s="3"/>
      <c r="R585" s="3"/>
      <c r="S585" s="3"/>
      <c r="T585" s="3"/>
      <c r="U585" s="3"/>
      <c r="V585" s="3"/>
      <c r="W585" s="3"/>
      <c r="X585" s="3"/>
      <c r="Y585" s="3"/>
      <c r="Z585" s="3"/>
    </row>
    <row r="586" ht="30.0" customHeight="1">
      <c r="A586" s="5" t="s">
        <v>8764</v>
      </c>
      <c r="B586" s="5" t="s">
        <v>8764</v>
      </c>
      <c r="C586" s="5" t="s">
        <v>8765</v>
      </c>
      <c r="D586" s="5"/>
      <c r="E586" s="16">
        <v>604348.0</v>
      </c>
      <c r="F586" s="16">
        <v>605109.0</v>
      </c>
      <c r="G586" s="5"/>
      <c r="H586" s="5" t="s">
        <v>2721</v>
      </c>
      <c r="I586" s="5" t="s">
        <v>1004</v>
      </c>
      <c r="J586" s="11" t="str">
        <f t="shared" si="161"/>
        <v>Brucella suis 1330 genome; accesion number NC017250</v>
      </c>
      <c r="K586" s="11" t="str">
        <f t="shared" si="162"/>
        <v>Paulsen et al. 2002. Proc Natl Acad Sci U S A. 99(20):13148-53</v>
      </c>
      <c r="L586" s="3"/>
      <c r="M586" s="3"/>
      <c r="N586" s="3"/>
      <c r="O586" s="3"/>
      <c r="P586" s="3"/>
      <c r="Q586" s="3"/>
      <c r="R586" s="3"/>
      <c r="S586" s="3"/>
      <c r="T586" s="3"/>
      <c r="U586" s="3"/>
      <c r="V586" s="3"/>
      <c r="W586" s="3"/>
      <c r="X586" s="3"/>
      <c r="Y586" s="3"/>
      <c r="Z586" s="3"/>
    </row>
    <row r="587" ht="30.0" customHeight="1">
      <c r="A587" s="5" t="s">
        <v>8766</v>
      </c>
      <c r="B587" s="5" t="s">
        <v>8766</v>
      </c>
      <c r="C587" s="5" t="s">
        <v>8767</v>
      </c>
      <c r="D587" s="5"/>
      <c r="E587" s="16">
        <v>605198.0</v>
      </c>
      <c r="F587" s="16">
        <v>606448.0</v>
      </c>
      <c r="G587" s="5"/>
      <c r="H587" s="5" t="s">
        <v>8768</v>
      </c>
      <c r="I587" s="5"/>
      <c r="J587" s="11" t="str">
        <f t="shared" si="161"/>
        <v>Brucella suis 1330 genome; accesion number NC017250</v>
      </c>
      <c r="K587" s="11" t="str">
        <f>HYPERLINK("http://www.ncbi.nlm.nih.gov/nuccore/NC_006933","Brucella abortus 9-941 accession number NC_006933")</f>
        <v>Brucella abortus 9-941 accession number NC_006933</v>
      </c>
      <c r="L587" s="11" t="str">
        <f>HYPERLINK("http://www.ncbi.nlm.nih.gov/nuccore/NC_003318"," Brucella melitensis 16M genome; accesion number NC_003318")</f>
        <v> Brucella melitensis 16M genome; accesion number NC_003318</v>
      </c>
      <c r="M587" s="3"/>
      <c r="N587" s="3"/>
      <c r="O587" s="3"/>
      <c r="P587" s="3"/>
      <c r="Q587" s="3"/>
      <c r="R587" s="3"/>
      <c r="S587" s="3"/>
      <c r="T587" s="3"/>
      <c r="U587" s="3"/>
      <c r="V587" s="3"/>
      <c r="W587" s="3"/>
      <c r="X587" s="3"/>
      <c r="Y587" s="3"/>
      <c r="Z587" s="3"/>
    </row>
    <row r="588" ht="30.0" customHeight="1">
      <c r="A588" s="5" t="s">
        <v>8769</v>
      </c>
      <c r="B588" s="5" t="s">
        <v>8769</v>
      </c>
      <c r="C588" s="5" t="s">
        <v>8770</v>
      </c>
      <c r="D588" s="5"/>
      <c r="E588" s="16">
        <v>606474.0</v>
      </c>
      <c r="F588" s="16">
        <v>606635.0</v>
      </c>
      <c r="G588" s="5"/>
      <c r="H588" s="5" t="s">
        <v>52</v>
      </c>
      <c r="I588" s="5"/>
      <c r="J588" s="15" t="str">
        <f>HYPERLINK("http://www.ncbi.nlm.nih.gov/pubmed/?term=16299333","Chain et al. 2005. Infect Immun. 73:8353-61")</f>
        <v>Chain et al. 2005. Infect Immun. 73:8353-61</v>
      </c>
      <c r="K588" s="11" t="str">
        <f>HYPERLINK("http://www.ncbi.nlm.nih.gov/nuccore/NC_007624","Brucella abortus 2308; accesion number NC_007624")</f>
        <v>Brucella abortus 2308; accesion number NC_007624</v>
      </c>
      <c r="L588" s="3"/>
      <c r="M588" s="3"/>
      <c r="N588" s="3"/>
      <c r="O588" s="3"/>
      <c r="P588" s="3"/>
      <c r="Q588" s="3"/>
      <c r="R588" s="3"/>
      <c r="S588" s="3"/>
      <c r="T588" s="3"/>
      <c r="U588" s="3"/>
      <c r="V588" s="3"/>
      <c r="W588" s="3"/>
      <c r="X588" s="3"/>
      <c r="Y588" s="3"/>
      <c r="Z588" s="3"/>
    </row>
    <row r="589" ht="30.0" customHeight="1">
      <c r="A589" s="5" t="s">
        <v>8771</v>
      </c>
      <c r="B589" s="5" t="s">
        <v>8771</v>
      </c>
      <c r="C589" s="5" t="s">
        <v>8772</v>
      </c>
      <c r="D589" s="5" t="s">
        <v>59</v>
      </c>
      <c r="E589" s="16">
        <v>606803.0</v>
      </c>
      <c r="F589" s="16">
        <v>607762.0</v>
      </c>
      <c r="G589" s="5"/>
      <c r="H589" s="5"/>
      <c r="I589" s="5" t="s">
        <v>8773</v>
      </c>
      <c r="J589" s="11" t="str">
        <f>HYPERLINK("http://www.ncbi.nlm.nih.gov/nuccore/NC_017250","Brucella suis 1330 genome; accesion number NC017250")</f>
        <v>Brucella suis 1330 genome; accesion number NC017250</v>
      </c>
      <c r="K589" s="11" t="str">
        <f>HYPERLINK("http://www.ncbi.nlm.nih.gov/pubmed/12271122","Paulsen et al. 2002. Proc Natl Acad Sci U S A. 99(20):13148-53")</f>
        <v>Paulsen et al. 2002. Proc Natl Acad Sci U S A. 99(20):13148-53</v>
      </c>
      <c r="L589" s="3"/>
      <c r="M589" s="3"/>
      <c r="N589" s="3"/>
      <c r="O589" s="3"/>
      <c r="P589" s="3"/>
      <c r="Q589" s="3"/>
      <c r="R589" s="3"/>
      <c r="S589" s="3"/>
      <c r="T589" s="3"/>
      <c r="U589" s="3"/>
      <c r="V589" s="3"/>
      <c r="W589" s="3"/>
      <c r="X589" s="3"/>
      <c r="Y589" s="3"/>
      <c r="Z589" s="3"/>
    </row>
    <row r="590" ht="30.0" customHeight="1">
      <c r="A590" s="5" t="s">
        <v>8774</v>
      </c>
      <c r="B590" s="5" t="s">
        <v>8774</v>
      </c>
      <c r="C590" s="5" t="s">
        <v>8775</v>
      </c>
      <c r="D590" s="5"/>
      <c r="E590" s="16">
        <v>607863.0</v>
      </c>
      <c r="F590" s="16">
        <v>608144.0</v>
      </c>
      <c r="G590" s="5" t="s">
        <v>35</v>
      </c>
      <c r="H590" s="5" t="s">
        <v>52</v>
      </c>
      <c r="I590" s="5"/>
      <c r="J590" s="15" t="str">
        <f t="shared" ref="J590:J593" si="163">HYPERLINK("http://www.ncbi.nlm.nih.gov/pubmed/?term=16299333","Chain et al. 2005. Infect Immun. 73:8353-61")</f>
        <v>Chain et al. 2005. Infect Immun. 73:8353-61</v>
      </c>
      <c r="K590" s="11" t="str">
        <f t="shared" ref="K590:K593" si="164">HYPERLINK("http://www.ncbi.nlm.nih.gov/nuccore/NC_007624","Brucella abortus 2308; accesion number NC_007624")</f>
        <v>Brucella abortus 2308; accesion number NC_007624</v>
      </c>
      <c r="L590" s="3"/>
      <c r="M590" s="3"/>
      <c r="N590" s="3"/>
      <c r="O590" s="3"/>
      <c r="P590" s="3"/>
      <c r="Q590" s="3"/>
      <c r="R590" s="3"/>
      <c r="S590" s="3"/>
      <c r="T590" s="3"/>
      <c r="U590" s="3"/>
      <c r="V590" s="3"/>
      <c r="W590" s="3"/>
      <c r="X590" s="3"/>
      <c r="Y590" s="3"/>
      <c r="Z590" s="3"/>
    </row>
    <row r="591" ht="30.0" customHeight="1">
      <c r="A591" s="5" t="s">
        <v>8776</v>
      </c>
      <c r="B591" s="5" t="s">
        <v>8776</v>
      </c>
      <c r="C591" s="5" t="s">
        <v>8777</v>
      </c>
      <c r="D591" s="5"/>
      <c r="E591" s="16">
        <v>608520.0</v>
      </c>
      <c r="F591" s="16">
        <v>609194.0</v>
      </c>
      <c r="G591" s="5" t="s">
        <v>35</v>
      </c>
      <c r="H591" s="5" t="s">
        <v>8778</v>
      </c>
      <c r="I591" s="5"/>
      <c r="J591" s="15" t="str">
        <f t="shared" si="163"/>
        <v>Chain et al. 2005. Infect Immun. 73:8353-61</v>
      </c>
      <c r="K591" s="11" t="str">
        <f t="shared" si="164"/>
        <v>Brucella abortus 2308; accesion number NC_007624</v>
      </c>
      <c r="L591" s="3"/>
      <c r="M591" s="3"/>
      <c r="N591" s="3"/>
      <c r="O591" s="3"/>
      <c r="P591" s="3"/>
      <c r="Q591" s="3"/>
      <c r="R591" s="3"/>
      <c r="S591" s="3"/>
      <c r="T591" s="3"/>
      <c r="U591" s="3"/>
      <c r="V591" s="3"/>
      <c r="W591" s="3"/>
      <c r="X591" s="3"/>
      <c r="Y591" s="3"/>
      <c r="Z591" s="3"/>
    </row>
    <row r="592" ht="30.0" customHeight="1">
      <c r="A592" s="5" t="s">
        <v>8779</v>
      </c>
      <c r="B592" s="5" t="s">
        <v>8779</v>
      </c>
      <c r="C592" s="5" t="s">
        <v>8780</v>
      </c>
      <c r="D592" s="5"/>
      <c r="E592" s="16">
        <v>609288.0</v>
      </c>
      <c r="F592" s="16">
        <v>609581.0</v>
      </c>
      <c r="G592" s="5" t="s">
        <v>35</v>
      </c>
      <c r="H592" s="5" t="s">
        <v>52</v>
      </c>
      <c r="I592" s="5"/>
      <c r="J592" s="15" t="str">
        <f t="shared" si="163"/>
        <v>Chain et al. 2005. Infect Immun. 73:8353-61</v>
      </c>
      <c r="K592" s="11" t="str">
        <f t="shared" si="164"/>
        <v>Brucella abortus 2308; accesion number NC_007624</v>
      </c>
      <c r="L592" s="3"/>
      <c r="M592" s="3"/>
      <c r="N592" s="3"/>
      <c r="O592" s="3"/>
      <c r="P592" s="3"/>
      <c r="Q592" s="3"/>
      <c r="R592" s="3"/>
      <c r="S592" s="3"/>
      <c r="T592" s="3"/>
      <c r="U592" s="3"/>
      <c r="V592" s="3"/>
      <c r="W592" s="3"/>
      <c r="X592" s="3"/>
      <c r="Y592" s="3"/>
      <c r="Z592" s="3"/>
    </row>
    <row r="593" ht="30.0" customHeight="1">
      <c r="A593" s="5" t="s">
        <v>8781</v>
      </c>
      <c r="B593" s="5" t="s">
        <v>8781</v>
      </c>
      <c r="C593" s="5" t="s">
        <v>8782</v>
      </c>
      <c r="D593" s="5"/>
      <c r="E593" s="16">
        <v>609632.0</v>
      </c>
      <c r="F593" s="16">
        <v>609820.0</v>
      </c>
      <c r="G593" s="5" t="s">
        <v>35</v>
      </c>
      <c r="H593" s="5" t="s">
        <v>52</v>
      </c>
      <c r="I593" s="5"/>
      <c r="J593" s="15" t="str">
        <f t="shared" si="163"/>
        <v>Chain et al. 2005. Infect Immun. 73:8353-61</v>
      </c>
      <c r="K593" s="11" t="str">
        <f t="shared" si="164"/>
        <v>Brucella abortus 2308; accesion number NC_007624</v>
      </c>
      <c r="L593" s="3"/>
      <c r="M593" s="3"/>
      <c r="N593" s="3"/>
      <c r="O593" s="3"/>
      <c r="P593" s="3"/>
      <c r="Q593" s="3"/>
      <c r="R593" s="3"/>
      <c r="S593" s="3"/>
      <c r="T593" s="3"/>
      <c r="U593" s="3"/>
      <c r="V593" s="3"/>
      <c r="W593" s="3"/>
      <c r="X593" s="3"/>
      <c r="Y593" s="3"/>
      <c r="Z593" s="3"/>
    </row>
    <row r="594" ht="30.0" customHeight="1">
      <c r="A594" s="5" t="s">
        <v>8783</v>
      </c>
      <c r="B594" s="5" t="s">
        <v>8783</v>
      </c>
      <c r="C594" s="5" t="s">
        <v>8784</v>
      </c>
      <c r="D594" s="5"/>
      <c r="E594" s="16">
        <v>609965.0</v>
      </c>
      <c r="F594" s="16">
        <v>610270.0</v>
      </c>
      <c r="G594" s="5" t="s">
        <v>35</v>
      </c>
      <c r="H594" s="5" t="s">
        <v>8637</v>
      </c>
      <c r="I594" s="5"/>
      <c r="J594" s="12" t="s">
        <v>7949</v>
      </c>
      <c r="K594" s="3"/>
      <c r="L594" s="3"/>
      <c r="M594" s="3"/>
      <c r="N594" s="3"/>
      <c r="O594" s="3"/>
      <c r="P594" s="3"/>
      <c r="Q594" s="3"/>
      <c r="R594" s="3"/>
      <c r="S594" s="3"/>
      <c r="T594" s="3"/>
      <c r="U594" s="3"/>
      <c r="V594" s="3"/>
      <c r="W594" s="3"/>
      <c r="X594" s="3"/>
      <c r="Y594" s="3"/>
      <c r="Z594" s="3"/>
    </row>
    <row r="595" ht="30.0" customHeight="1">
      <c r="A595" s="5" t="s">
        <v>8785</v>
      </c>
      <c r="B595" s="5" t="s">
        <v>8785</v>
      </c>
      <c r="C595" s="5" t="s">
        <v>8786</v>
      </c>
      <c r="D595" s="5"/>
      <c r="E595" s="16">
        <v>610411.0</v>
      </c>
      <c r="F595" s="16">
        <v>610788.0</v>
      </c>
      <c r="G595" s="5"/>
      <c r="H595" s="5" t="s">
        <v>8787</v>
      </c>
      <c r="I595" s="5"/>
      <c r="J595" s="15" t="str">
        <f>HYPERLINK("http://www.ncbi.nlm.nih.gov/pubmed/?term=16299333","Chain et al. 2005. Infect Immun. 73:8353-61")</f>
        <v>Chain et al. 2005. Infect Immun. 73:8353-61</v>
      </c>
      <c r="K595" s="11" t="str">
        <f>HYPERLINK("http://www.ncbi.nlm.nih.gov/nuccore/NC_007624","Brucella abortus 2308; accesion number NC_007624")</f>
        <v>Brucella abortus 2308; accesion number NC_007624</v>
      </c>
      <c r="L595" s="3"/>
      <c r="M595" s="3"/>
      <c r="N595" s="3"/>
      <c r="O595" s="3"/>
      <c r="P595" s="3"/>
      <c r="Q595" s="3"/>
      <c r="R595" s="3"/>
      <c r="S595" s="3"/>
      <c r="T595" s="3"/>
      <c r="U595" s="3"/>
      <c r="V595" s="3"/>
      <c r="W595" s="3"/>
      <c r="X595" s="3"/>
      <c r="Y595" s="3"/>
      <c r="Z595" s="3"/>
    </row>
    <row r="596" ht="30.0" customHeight="1">
      <c r="A596" s="5" t="s">
        <v>8788</v>
      </c>
      <c r="B596" s="5" t="s">
        <v>8788</v>
      </c>
      <c r="C596" s="5" t="s">
        <v>8789</v>
      </c>
      <c r="D596" s="5" t="s">
        <v>59</v>
      </c>
      <c r="E596" s="16">
        <v>611688.0</v>
      </c>
      <c r="F596" s="16">
        <v>612409.0</v>
      </c>
      <c r="G596" s="5"/>
      <c r="H596" s="5"/>
      <c r="I596" s="5" t="s">
        <v>8790</v>
      </c>
      <c r="J596" s="11" t="str">
        <f t="shared" ref="J596:J597" si="165">HYPERLINK("http://www.ncbi.nlm.nih.gov/nuccore/NC_017250","Brucella suis 1330 genome; accesion number NC017250")</f>
        <v>Brucella suis 1330 genome; accesion number NC017250</v>
      </c>
      <c r="K596" s="11" t="str">
        <f>HYPERLINK("http://www.ncbi.nlm.nih.gov/pubmed/12271122","Paulsen et al. 2002. Proc Natl Acad Sci U S A. 99(20):13148-53")</f>
        <v>Paulsen et al. 2002. Proc Natl Acad Sci U S A. 99(20):13148-53</v>
      </c>
      <c r="L596" s="3"/>
      <c r="M596" s="3"/>
      <c r="N596" s="3"/>
      <c r="O596" s="3"/>
      <c r="P596" s="3"/>
      <c r="Q596" s="3"/>
      <c r="R596" s="3"/>
      <c r="S596" s="3"/>
      <c r="T596" s="3"/>
      <c r="U596" s="3"/>
      <c r="V596" s="3"/>
      <c r="W596" s="3"/>
      <c r="X596" s="3"/>
      <c r="Y596" s="3"/>
      <c r="Z596" s="3"/>
    </row>
    <row r="597" ht="30.0" customHeight="1">
      <c r="A597" s="5" t="s">
        <v>8791</v>
      </c>
      <c r="B597" s="5" t="s">
        <v>8791</v>
      </c>
      <c r="C597" s="5" t="s">
        <v>8792</v>
      </c>
      <c r="D597" s="5"/>
      <c r="E597" s="16">
        <v>612938.0</v>
      </c>
      <c r="F597" s="16">
        <v>615127.0</v>
      </c>
      <c r="G597" s="5" t="s">
        <v>35</v>
      </c>
      <c r="H597" s="5" t="s">
        <v>8793</v>
      </c>
      <c r="I597" s="5"/>
      <c r="J597" s="11" t="str">
        <f t="shared" si="165"/>
        <v>Brucella suis 1330 genome; accesion number NC017250</v>
      </c>
      <c r="K597" s="11" t="str">
        <f>HYPERLINK("http://www.ncbi.nlm.nih.gov/nuccore/NC_006933","Brucella abortus 9-941 accession number NC_006933")</f>
        <v>Brucella abortus 9-941 accession number NC_006933</v>
      </c>
      <c r="L597" s="11" t="str">
        <f>HYPERLINK("http://www.ncbi.nlm.nih.gov/nuccore/NC_003318"," Brucella melitensis 16M genome; accesion number NC_003318")</f>
        <v> Brucella melitensis 16M genome; accesion number NC_003318</v>
      </c>
      <c r="M597" s="3"/>
      <c r="N597" s="3"/>
      <c r="O597" s="3"/>
      <c r="P597" s="3"/>
      <c r="Q597" s="3"/>
      <c r="R597" s="3"/>
      <c r="S597" s="3"/>
      <c r="T597" s="3"/>
      <c r="U597" s="3"/>
      <c r="V597" s="3"/>
      <c r="W597" s="3"/>
      <c r="X597" s="3"/>
      <c r="Y597" s="3"/>
      <c r="Z597" s="3"/>
    </row>
    <row r="598" ht="30.0" customHeight="1">
      <c r="A598" s="5" t="s">
        <v>8794</v>
      </c>
      <c r="B598" s="5" t="s">
        <v>8794</v>
      </c>
      <c r="C598" s="5" t="s">
        <v>8795</v>
      </c>
      <c r="D598" s="5"/>
      <c r="E598" s="16">
        <v>615303.0</v>
      </c>
      <c r="F598" s="16">
        <v>616640.0</v>
      </c>
      <c r="G598" s="5" t="s">
        <v>35</v>
      </c>
      <c r="H598" s="5" t="s">
        <v>8796</v>
      </c>
      <c r="I598" s="5" t="s">
        <v>8797</v>
      </c>
      <c r="J598" s="15" t="str">
        <f t="shared" ref="J598:J600" si="166">HYPERLINK("http://www.ncbi.nlm.nih.gov/pubmed/?term=16299333","Chain et al. 2005. Infect Immun. 73:8353-61")</f>
        <v>Chain et al. 2005. Infect Immun. 73:8353-61</v>
      </c>
      <c r="K598" s="11" t="str">
        <f t="shared" ref="K598:K600" si="167">HYPERLINK("http://www.ncbi.nlm.nih.gov/nuccore/NC_007624","Brucella abortus 2308; accesion number NC_007624")</f>
        <v>Brucella abortus 2308; accesion number NC_007624</v>
      </c>
      <c r="L598" s="3"/>
      <c r="M598" s="3"/>
      <c r="N598" s="3"/>
      <c r="O598" s="3"/>
      <c r="P598" s="3"/>
      <c r="Q598" s="3"/>
      <c r="R598" s="3"/>
      <c r="S598" s="3"/>
      <c r="T598" s="3"/>
      <c r="U598" s="3"/>
      <c r="V598" s="3"/>
      <c r="W598" s="3"/>
      <c r="X598" s="3"/>
      <c r="Y598" s="3"/>
      <c r="Z598" s="3"/>
    </row>
    <row r="599" ht="30.0" customHeight="1">
      <c r="A599" s="5" t="s">
        <v>8798</v>
      </c>
      <c r="B599" s="5" t="s">
        <v>8798</v>
      </c>
      <c r="C599" s="5" t="s">
        <v>8799</v>
      </c>
      <c r="D599" s="5"/>
      <c r="E599" s="16">
        <v>617091.0</v>
      </c>
      <c r="F599" s="16">
        <v>617600.0</v>
      </c>
      <c r="G599" s="5"/>
      <c r="H599" s="5" t="s">
        <v>8800</v>
      </c>
      <c r="I599" s="5" t="s">
        <v>8801</v>
      </c>
      <c r="J599" s="15" t="str">
        <f t="shared" si="166"/>
        <v>Chain et al. 2005. Infect Immun. 73:8353-61</v>
      </c>
      <c r="K599" s="11" t="str">
        <f t="shared" si="167"/>
        <v>Brucella abortus 2308; accesion number NC_007624</v>
      </c>
      <c r="L599" s="3"/>
      <c r="M599" s="3"/>
      <c r="N599" s="3"/>
      <c r="O599" s="3"/>
      <c r="P599" s="3"/>
      <c r="Q599" s="3"/>
      <c r="R599" s="3"/>
      <c r="S599" s="3"/>
      <c r="T599" s="3"/>
      <c r="U599" s="3"/>
      <c r="V599" s="3"/>
      <c r="W599" s="3"/>
      <c r="X599" s="3"/>
      <c r="Y599" s="3"/>
      <c r="Z599" s="3"/>
    </row>
    <row r="600" ht="30.0" customHeight="1">
      <c r="A600" s="5" t="s">
        <v>8802</v>
      </c>
      <c r="B600" s="5" t="s">
        <v>8802</v>
      </c>
      <c r="C600" s="5" t="s">
        <v>8803</v>
      </c>
      <c r="D600" s="5"/>
      <c r="E600" s="16">
        <v>617656.0</v>
      </c>
      <c r="F600" s="16">
        <v>618021.0</v>
      </c>
      <c r="G600" s="5" t="s">
        <v>35</v>
      </c>
      <c r="H600" s="5" t="s">
        <v>52</v>
      </c>
      <c r="I600" s="5"/>
      <c r="J600" s="15" t="str">
        <f t="shared" si="166"/>
        <v>Chain et al. 2005. Infect Immun. 73:8353-61</v>
      </c>
      <c r="K600" s="11" t="str">
        <f t="shared" si="167"/>
        <v>Brucella abortus 2308; accesion number NC_007624</v>
      </c>
      <c r="L600" s="3"/>
      <c r="M600" s="3"/>
      <c r="N600" s="3"/>
      <c r="O600" s="3"/>
      <c r="P600" s="3"/>
      <c r="Q600" s="3"/>
      <c r="R600" s="3"/>
      <c r="S600" s="3"/>
      <c r="T600" s="3"/>
      <c r="U600" s="3"/>
      <c r="V600" s="3"/>
      <c r="W600" s="3"/>
      <c r="X600" s="3"/>
      <c r="Y600" s="3"/>
      <c r="Z600" s="3"/>
    </row>
    <row r="601" ht="30.0" customHeight="1">
      <c r="A601" s="5" t="s">
        <v>8804</v>
      </c>
      <c r="B601" s="5" t="s">
        <v>8805</v>
      </c>
      <c r="C601" s="5" t="s">
        <v>8806</v>
      </c>
      <c r="D601" s="5"/>
      <c r="E601" s="16">
        <v>618124.0</v>
      </c>
      <c r="F601" s="16">
        <v>618495.0</v>
      </c>
      <c r="G601" s="5"/>
      <c r="H601" s="5" t="s">
        <v>334</v>
      </c>
      <c r="I601" s="5"/>
      <c r="J601" s="11" t="str">
        <f>HYPERLINK("http://www.ncbi.nlm.nih.gov/pubmed/17304218","Hallez et al. 2007. EMBO J. 7;26(5):1444-55.")</f>
        <v>Hallez et al. 2007. EMBO J. 7;26(5):1444-55.</v>
      </c>
      <c r="K601" s="3"/>
      <c r="L601" s="3"/>
      <c r="M601" s="3"/>
      <c r="N601" s="3"/>
      <c r="O601" s="3"/>
      <c r="P601" s="3"/>
      <c r="Q601" s="3"/>
      <c r="R601" s="3"/>
      <c r="S601" s="3"/>
      <c r="T601" s="3"/>
      <c r="U601" s="3"/>
      <c r="V601" s="3"/>
      <c r="W601" s="3"/>
      <c r="X601" s="3"/>
      <c r="Y601" s="3"/>
      <c r="Z601" s="3"/>
    </row>
    <row r="602" ht="30.0" customHeight="1">
      <c r="A602" s="5" t="s">
        <v>8807</v>
      </c>
      <c r="B602" s="5" t="s">
        <v>8807</v>
      </c>
      <c r="C602" s="5" t="s">
        <v>8808</v>
      </c>
      <c r="D602" s="5"/>
      <c r="E602" s="16">
        <v>618488.0</v>
      </c>
      <c r="F602" s="16">
        <v>618619.0</v>
      </c>
      <c r="G602" s="5"/>
      <c r="H602" s="5" t="s">
        <v>52</v>
      </c>
      <c r="I602" s="5"/>
      <c r="J602" s="15" t="str">
        <f>HYPERLINK("http://www.ncbi.nlm.nih.gov/pubmed/?term=16299333","Chain et al. 2005. Infect Immun. 73:8353-61")</f>
        <v>Chain et al. 2005. Infect Immun. 73:8353-61</v>
      </c>
      <c r="K602" s="11" t="str">
        <f>HYPERLINK("http://www.ncbi.nlm.nih.gov/nuccore/NC_007624","Brucella abortus 2308; accesion number NC_007624")</f>
        <v>Brucella abortus 2308; accesion number NC_007624</v>
      </c>
      <c r="L602" s="3"/>
      <c r="M602" s="3"/>
      <c r="N602" s="3"/>
      <c r="O602" s="3"/>
      <c r="P602" s="3"/>
      <c r="Q602" s="3"/>
      <c r="R602" s="3"/>
      <c r="S602" s="3"/>
      <c r="T602" s="3"/>
      <c r="U602" s="3"/>
      <c r="V602" s="3"/>
      <c r="W602" s="3"/>
      <c r="X602" s="3"/>
      <c r="Y602" s="3"/>
      <c r="Z602" s="3"/>
    </row>
    <row r="603" ht="30.0" customHeight="1">
      <c r="A603" s="5" t="s">
        <v>8809</v>
      </c>
      <c r="B603" s="5" t="s">
        <v>8810</v>
      </c>
      <c r="C603" s="5" t="s">
        <v>8811</v>
      </c>
      <c r="D603" s="5"/>
      <c r="E603" s="16">
        <v>618616.0</v>
      </c>
      <c r="F603" s="16">
        <v>619986.0</v>
      </c>
      <c r="G603" s="5"/>
      <c r="H603" s="5" t="s">
        <v>8812</v>
      </c>
      <c r="I603" s="5" t="s">
        <v>8813</v>
      </c>
      <c r="J603" s="12" t="s">
        <v>8814</v>
      </c>
      <c r="K603" s="3"/>
      <c r="L603" s="3"/>
      <c r="M603" s="3"/>
      <c r="N603" s="3"/>
      <c r="O603" s="3"/>
      <c r="P603" s="3"/>
      <c r="Q603" s="3"/>
      <c r="R603" s="3"/>
      <c r="S603" s="3"/>
      <c r="T603" s="3"/>
      <c r="U603" s="3"/>
      <c r="V603" s="3"/>
      <c r="W603" s="3"/>
      <c r="X603" s="3"/>
      <c r="Y603" s="3"/>
      <c r="Z603" s="3"/>
    </row>
    <row r="604" ht="30.0" customHeight="1">
      <c r="A604" s="5" t="s">
        <v>8815</v>
      </c>
      <c r="B604" s="5" t="s">
        <v>8816</v>
      </c>
      <c r="C604" s="5" t="s">
        <v>8817</v>
      </c>
      <c r="D604" s="5"/>
      <c r="E604" s="16">
        <v>620093.0</v>
      </c>
      <c r="F604" s="16">
        <v>620260.0</v>
      </c>
      <c r="G604" s="5" t="s">
        <v>35</v>
      </c>
      <c r="H604" s="5" t="s">
        <v>8818</v>
      </c>
      <c r="I604" s="5" t="s">
        <v>8819</v>
      </c>
      <c r="J604" s="15" t="str">
        <f>HYPERLINK("http://www.ncbi.nlm.nih.gov/pubmed/?term=16299333","Chain et al. 2005. Infect Immun. 73:8353-61")</f>
        <v>Chain et al. 2005. Infect Immun. 73:8353-61</v>
      </c>
      <c r="K604" s="11" t="str">
        <f>HYPERLINK("http://www.ncbi.nlm.nih.gov/nuccore/NC_007624","Brucella abortus 2308; accesion number NC_007624")</f>
        <v>Brucella abortus 2308; accesion number NC_007624</v>
      </c>
      <c r="L604" s="3"/>
      <c r="M604" s="3"/>
      <c r="N604" s="3"/>
      <c r="O604" s="3"/>
      <c r="P604" s="3"/>
      <c r="Q604" s="3"/>
      <c r="R604" s="3"/>
      <c r="S604" s="3"/>
      <c r="T604" s="3"/>
      <c r="U604" s="3"/>
      <c r="V604" s="3"/>
      <c r="W604" s="3"/>
      <c r="X604" s="3"/>
      <c r="Y604" s="3"/>
      <c r="Z604" s="3"/>
    </row>
    <row r="605" ht="30.0" customHeight="1">
      <c r="A605" s="5" t="s">
        <v>8820</v>
      </c>
      <c r="B605" s="5" t="s">
        <v>8820</v>
      </c>
      <c r="C605" s="5" t="s">
        <v>8821</v>
      </c>
      <c r="D605" s="5"/>
      <c r="E605" s="16">
        <v>620419.0</v>
      </c>
      <c r="F605" s="16">
        <v>621561.0</v>
      </c>
      <c r="G605" s="5" t="s">
        <v>35</v>
      </c>
      <c r="H605" s="5" t="s">
        <v>7983</v>
      </c>
      <c r="I605" s="5" t="s">
        <v>8822</v>
      </c>
      <c r="J605" s="11" t="str">
        <f t="shared" ref="J605:J606" si="168">HYPERLINK("http://www.ncbi.nlm.nih.gov/nuccore/NC_017250","Brucella suis 1330 genome; accesion number NC017250")</f>
        <v>Brucella suis 1330 genome; accesion number NC017250</v>
      </c>
      <c r="K605" s="11" t="str">
        <f t="shared" ref="K605:K606" si="169">HYPERLINK("http://www.ncbi.nlm.nih.gov/nuccore/NC_006933","Brucella abortus 9-941 accession number NC_006933")</f>
        <v>Brucella abortus 9-941 accession number NC_006933</v>
      </c>
      <c r="L605" s="11" t="str">
        <f t="shared" ref="L605:L606" si="170">HYPERLINK("http://www.ncbi.nlm.nih.gov/nuccore/NC_003318"," Brucella melitensis 16M genome; accesion number NC_003318")</f>
        <v> Brucella melitensis 16M genome; accesion number NC_003318</v>
      </c>
      <c r="M605" s="3"/>
      <c r="N605" s="3"/>
      <c r="O605" s="3"/>
      <c r="P605" s="3"/>
      <c r="Q605" s="3"/>
      <c r="R605" s="3"/>
      <c r="S605" s="3"/>
      <c r="T605" s="3"/>
      <c r="U605" s="3"/>
      <c r="V605" s="3"/>
      <c r="W605" s="3"/>
      <c r="X605" s="3"/>
      <c r="Y605" s="3"/>
      <c r="Z605" s="3"/>
    </row>
    <row r="606" ht="30.0" customHeight="1">
      <c r="A606" s="5" t="s">
        <v>8823</v>
      </c>
      <c r="B606" s="5" t="s">
        <v>8823</v>
      </c>
      <c r="C606" s="5" t="s">
        <v>8824</v>
      </c>
      <c r="D606" s="5"/>
      <c r="E606" s="16">
        <v>621636.0</v>
      </c>
      <c r="F606" s="16">
        <v>622367.0</v>
      </c>
      <c r="G606" s="5" t="s">
        <v>35</v>
      </c>
      <c r="H606" s="5" t="s">
        <v>8825</v>
      </c>
      <c r="I606" s="5"/>
      <c r="J606" s="11" t="str">
        <f t="shared" si="168"/>
        <v>Brucella suis 1330 genome; accesion number NC017250</v>
      </c>
      <c r="K606" s="11" t="str">
        <f t="shared" si="169"/>
        <v>Brucella abortus 9-941 accession number NC_006933</v>
      </c>
      <c r="L606" s="11" t="str">
        <f t="shared" si="170"/>
        <v> Brucella melitensis 16M genome; accesion number NC_003318</v>
      </c>
      <c r="M606" s="3"/>
      <c r="N606" s="3"/>
      <c r="O606" s="3"/>
      <c r="P606" s="3"/>
      <c r="Q606" s="3"/>
      <c r="R606" s="3"/>
      <c r="S606" s="3"/>
      <c r="T606" s="3"/>
      <c r="U606" s="3"/>
      <c r="V606" s="3"/>
      <c r="W606" s="3"/>
      <c r="X606" s="3"/>
      <c r="Y606" s="3"/>
      <c r="Z606" s="3"/>
    </row>
    <row r="607" ht="30.0" customHeight="1">
      <c r="A607" s="5" t="s">
        <v>8826</v>
      </c>
      <c r="B607" s="5" t="s">
        <v>8826</v>
      </c>
      <c r="C607" s="5" t="s">
        <v>8827</v>
      </c>
      <c r="D607" s="5"/>
      <c r="E607" s="16">
        <v>622376.0</v>
      </c>
      <c r="F607" s="16">
        <v>622837.0</v>
      </c>
      <c r="G607" s="5" t="s">
        <v>35</v>
      </c>
      <c r="H607" s="5" t="s">
        <v>52</v>
      </c>
      <c r="I607" s="5"/>
      <c r="J607" s="15" t="str">
        <f>HYPERLINK("http://www.ncbi.nlm.nih.gov/pubmed/?term=16299333","Chain et al. 2005. Infect Immun. 73:8353-61")</f>
        <v>Chain et al. 2005. Infect Immun. 73:8353-61</v>
      </c>
      <c r="K607" s="11" t="str">
        <f>HYPERLINK("http://www.ncbi.nlm.nih.gov/nuccore/NC_007624","Brucella abortus 2308; accesion number NC_007624")</f>
        <v>Brucella abortus 2308; accesion number NC_007624</v>
      </c>
      <c r="L607" s="3"/>
      <c r="M607" s="3"/>
      <c r="N607" s="3"/>
      <c r="O607" s="3"/>
      <c r="P607" s="3"/>
      <c r="Q607" s="3"/>
      <c r="R607" s="3"/>
      <c r="S607" s="3"/>
      <c r="T607" s="3"/>
      <c r="U607" s="3"/>
      <c r="V607" s="3"/>
      <c r="W607" s="3"/>
      <c r="X607" s="3"/>
      <c r="Y607" s="3"/>
      <c r="Z607" s="3"/>
    </row>
    <row r="608" ht="30.0" customHeight="1">
      <c r="A608" s="5" t="s">
        <v>8828</v>
      </c>
      <c r="B608" s="5" t="s">
        <v>8828</v>
      </c>
      <c r="C608" s="5" t="s">
        <v>8829</v>
      </c>
      <c r="D608" s="5"/>
      <c r="E608" s="16">
        <v>622837.0</v>
      </c>
      <c r="F608" s="16">
        <v>625188.0</v>
      </c>
      <c r="G608" s="5" t="s">
        <v>35</v>
      </c>
      <c r="H608" s="5" t="s">
        <v>8830</v>
      </c>
      <c r="I608" s="5" t="s">
        <v>8831</v>
      </c>
      <c r="J608" s="11" t="str">
        <f>HYPERLINK("http://www.ncbi.nlm.nih.gov/nuccore/NC_017250","Brucella suis 1330 genome; accesion number NC017250")</f>
        <v>Brucella suis 1330 genome; accesion number NC017250</v>
      </c>
      <c r="K608" s="11" t="str">
        <f>HYPERLINK("http://www.ncbi.nlm.nih.gov/nuccore/NC_006933","Brucella abortus 9-941 accession number NC_006933")</f>
        <v>Brucella abortus 9-941 accession number NC_006933</v>
      </c>
      <c r="L608" s="11" t="str">
        <f>HYPERLINK("http://www.ncbi.nlm.nih.gov/nuccore/NC_003318"," Brucella melitensis 16M genome; accesion number NC_003318")</f>
        <v> Brucella melitensis 16M genome; accesion number NC_003318</v>
      </c>
      <c r="M608" s="3"/>
      <c r="N608" s="3"/>
      <c r="O608" s="3"/>
      <c r="P608" s="3"/>
      <c r="Q608" s="3"/>
      <c r="R608" s="3"/>
      <c r="S608" s="3"/>
      <c r="T608" s="3"/>
      <c r="U608" s="3"/>
      <c r="V608" s="3"/>
      <c r="W608" s="3"/>
      <c r="X608" s="3"/>
      <c r="Y608" s="3"/>
      <c r="Z608" s="3"/>
    </row>
    <row r="609" ht="30.0" customHeight="1">
      <c r="A609" s="5" t="s">
        <v>8832</v>
      </c>
      <c r="B609" s="5" t="s">
        <v>8833</v>
      </c>
      <c r="C609" s="5" t="s">
        <v>8834</v>
      </c>
      <c r="D609" s="5"/>
      <c r="E609" s="16">
        <v>625192.0</v>
      </c>
      <c r="F609" s="16">
        <v>627825.0</v>
      </c>
      <c r="G609" s="5" t="s">
        <v>35</v>
      </c>
      <c r="H609" s="5" t="s">
        <v>8835</v>
      </c>
      <c r="I609" s="5" t="s">
        <v>8836</v>
      </c>
      <c r="J609" s="15" t="str">
        <f t="shared" ref="J609:J614" si="171">HYPERLINK("http://www.ncbi.nlm.nih.gov/pubmed/?term=16299333","Chain et al. 2005. Infect Immun. 73:8353-61")</f>
        <v>Chain et al. 2005. Infect Immun. 73:8353-61</v>
      </c>
      <c r="K609" s="11" t="str">
        <f t="shared" ref="K609:K614" si="172">HYPERLINK("http://www.ncbi.nlm.nih.gov/nuccore/NC_007624","Brucella abortus 2308; accesion number NC_007624")</f>
        <v>Brucella abortus 2308; accesion number NC_007624</v>
      </c>
      <c r="L609" s="3"/>
      <c r="M609" s="3"/>
      <c r="N609" s="3"/>
      <c r="O609" s="3"/>
      <c r="P609" s="3"/>
      <c r="Q609" s="3"/>
      <c r="R609" s="3"/>
      <c r="S609" s="3"/>
      <c r="T609" s="3"/>
      <c r="U609" s="3"/>
      <c r="V609" s="3"/>
      <c r="W609" s="3"/>
      <c r="X609" s="3"/>
      <c r="Y609" s="3"/>
      <c r="Z609" s="3"/>
    </row>
    <row r="610" ht="30.0" customHeight="1">
      <c r="A610" s="5" t="s">
        <v>8837</v>
      </c>
      <c r="B610" s="5" t="s">
        <v>8837</v>
      </c>
      <c r="C610" s="5" t="s">
        <v>8838</v>
      </c>
      <c r="D610" s="5"/>
      <c r="E610" s="16">
        <v>628081.0</v>
      </c>
      <c r="F610" s="16">
        <v>628248.0</v>
      </c>
      <c r="G610" s="5"/>
      <c r="H610" s="5" t="s">
        <v>52</v>
      </c>
      <c r="I610" s="5"/>
      <c r="J610" s="15" t="str">
        <f t="shared" si="171"/>
        <v>Chain et al. 2005. Infect Immun. 73:8353-61</v>
      </c>
      <c r="K610" s="11" t="str">
        <f t="shared" si="172"/>
        <v>Brucella abortus 2308; accesion number NC_007624</v>
      </c>
      <c r="L610" s="3"/>
      <c r="M610" s="3"/>
      <c r="N610" s="3"/>
      <c r="O610" s="3"/>
      <c r="P610" s="3"/>
      <c r="Q610" s="3"/>
      <c r="R610" s="3"/>
      <c r="S610" s="3"/>
      <c r="T610" s="3"/>
      <c r="U610" s="3"/>
      <c r="V610" s="3"/>
      <c r="W610" s="3"/>
      <c r="X610" s="3"/>
      <c r="Y610" s="3"/>
      <c r="Z610" s="3"/>
    </row>
    <row r="611" ht="30.0" customHeight="1">
      <c r="A611" s="5" t="s">
        <v>8839</v>
      </c>
      <c r="B611" s="5" t="s">
        <v>8839</v>
      </c>
      <c r="C611" s="5" t="s">
        <v>8840</v>
      </c>
      <c r="D611" s="5"/>
      <c r="E611" s="16">
        <v>628258.0</v>
      </c>
      <c r="F611" s="16">
        <v>629439.0</v>
      </c>
      <c r="G611" s="5" t="s">
        <v>35</v>
      </c>
      <c r="H611" s="5" t="s">
        <v>8841</v>
      </c>
      <c r="I611" s="5"/>
      <c r="J611" s="15" t="str">
        <f t="shared" si="171"/>
        <v>Chain et al. 2005. Infect Immun. 73:8353-61</v>
      </c>
      <c r="K611" s="11" t="str">
        <f t="shared" si="172"/>
        <v>Brucella abortus 2308; accesion number NC_007624</v>
      </c>
      <c r="L611" s="3"/>
      <c r="M611" s="3"/>
      <c r="N611" s="3"/>
      <c r="O611" s="3"/>
      <c r="P611" s="3"/>
      <c r="Q611" s="3"/>
      <c r="R611" s="3"/>
      <c r="S611" s="3"/>
      <c r="T611" s="3"/>
      <c r="U611" s="3"/>
      <c r="V611" s="3"/>
      <c r="W611" s="3"/>
      <c r="X611" s="3"/>
      <c r="Y611" s="3"/>
      <c r="Z611" s="3"/>
    </row>
    <row r="612" ht="30.0" customHeight="1">
      <c r="A612" s="5" t="s">
        <v>8842</v>
      </c>
      <c r="B612" s="5" t="s">
        <v>8842</v>
      </c>
      <c r="C612" s="5" t="s">
        <v>8843</v>
      </c>
      <c r="D612" s="5"/>
      <c r="E612" s="16">
        <v>629436.0</v>
      </c>
      <c r="F612" s="16">
        <v>630041.0</v>
      </c>
      <c r="G612" s="5" t="s">
        <v>35</v>
      </c>
      <c r="H612" s="5" t="s">
        <v>8844</v>
      </c>
      <c r="I612" s="5" t="s">
        <v>8845</v>
      </c>
      <c r="J612" s="15" t="str">
        <f t="shared" si="171"/>
        <v>Chain et al. 2005. Infect Immun. 73:8353-61</v>
      </c>
      <c r="K612" s="11" t="str">
        <f t="shared" si="172"/>
        <v>Brucella abortus 2308; accesion number NC_007624</v>
      </c>
      <c r="L612" s="3"/>
      <c r="M612" s="3"/>
      <c r="N612" s="3"/>
      <c r="O612" s="3"/>
      <c r="P612" s="3"/>
      <c r="Q612" s="3"/>
      <c r="R612" s="3"/>
      <c r="S612" s="3"/>
      <c r="T612" s="3"/>
      <c r="U612" s="3"/>
      <c r="V612" s="3"/>
      <c r="W612" s="3"/>
      <c r="X612" s="3"/>
      <c r="Y612" s="3"/>
      <c r="Z612" s="3"/>
    </row>
    <row r="613" ht="30.0" customHeight="1">
      <c r="A613" s="5" t="s">
        <v>8846</v>
      </c>
      <c r="B613" s="5" t="s">
        <v>8847</v>
      </c>
      <c r="C613" s="5" t="s">
        <v>8848</v>
      </c>
      <c r="D613" s="5"/>
      <c r="E613" s="16">
        <v>630116.0</v>
      </c>
      <c r="F613" s="16">
        <v>631402.0</v>
      </c>
      <c r="G613" s="5" t="s">
        <v>35</v>
      </c>
      <c r="H613" s="5" t="s">
        <v>2124</v>
      </c>
      <c r="I613" s="5" t="s">
        <v>8849</v>
      </c>
      <c r="J613" s="15" t="str">
        <f t="shared" si="171"/>
        <v>Chain et al. 2005. Infect Immun. 73:8353-61</v>
      </c>
      <c r="K613" s="11" t="str">
        <f t="shared" si="172"/>
        <v>Brucella abortus 2308; accesion number NC_007624</v>
      </c>
      <c r="L613" s="3"/>
      <c r="M613" s="3"/>
      <c r="N613" s="3"/>
      <c r="O613" s="3"/>
      <c r="P613" s="3"/>
      <c r="Q613" s="3"/>
      <c r="R613" s="3"/>
      <c r="S613" s="3"/>
      <c r="T613" s="3"/>
      <c r="U613" s="3"/>
      <c r="V613" s="3"/>
      <c r="W613" s="3"/>
      <c r="X613" s="3"/>
      <c r="Y613" s="3"/>
      <c r="Z613" s="3"/>
    </row>
    <row r="614" ht="30.0" customHeight="1">
      <c r="A614" s="5" t="s">
        <v>8850</v>
      </c>
      <c r="B614" s="5" t="s">
        <v>8851</v>
      </c>
      <c r="C614" s="5" t="s">
        <v>8852</v>
      </c>
      <c r="D614" s="5"/>
      <c r="E614" s="16">
        <v>631399.0</v>
      </c>
      <c r="F614" s="16">
        <v>632367.0</v>
      </c>
      <c r="G614" s="5" t="s">
        <v>35</v>
      </c>
      <c r="H614" s="5" t="s">
        <v>8853</v>
      </c>
      <c r="I614" s="5" t="s">
        <v>8854</v>
      </c>
      <c r="J614" s="15" t="str">
        <f t="shared" si="171"/>
        <v>Chain et al. 2005. Infect Immun. 73:8353-61</v>
      </c>
      <c r="K614" s="11" t="str">
        <f t="shared" si="172"/>
        <v>Brucella abortus 2308; accesion number NC_007624</v>
      </c>
      <c r="L614" s="3"/>
      <c r="M614" s="3"/>
      <c r="N614" s="3"/>
      <c r="O614" s="3"/>
      <c r="P614" s="3"/>
      <c r="Q614" s="3"/>
      <c r="R614" s="3"/>
      <c r="S614" s="3"/>
      <c r="T614" s="3"/>
      <c r="U614" s="3"/>
      <c r="V614" s="3"/>
      <c r="W614" s="3"/>
      <c r="X614" s="3"/>
      <c r="Y614" s="3"/>
      <c r="Z614" s="3"/>
    </row>
    <row r="615" ht="30.0" customHeight="1">
      <c r="A615" s="5" t="s">
        <v>8855</v>
      </c>
      <c r="B615" s="5" t="s">
        <v>8855</v>
      </c>
      <c r="C615" s="5" t="s">
        <v>8856</v>
      </c>
      <c r="D615" s="5"/>
      <c r="E615" s="16">
        <v>632524.0</v>
      </c>
      <c r="F615" s="16">
        <v>634179.0</v>
      </c>
      <c r="G615" s="5"/>
      <c r="H615" s="5" t="s">
        <v>1362</v>
      </c>
      <c r="I615" s="5"/>
      <c r="J615" s="11" t="str">
        <f>HYPERLINK("http://www.ncbi.nlm.nih.gov/pubmed/22111948","Dotreppe et al. 2001. BMC Microbiol. 23;11:257")</f>
        <v>Dotreppe et al. 2001. BMC Microbiol. 23;11:257</v>
      </c>
      <c r="K615" s="3"/>
      <c r="L615" s="3"/>
      <c r="M615" s="3"/>
      <c r="N615" s="3"/>
      <c r="O615" s="3"/>
      <c r="P615" s="3"/>
      <c r="Q615" s="3"/>
      <c r="R615" s="3"/>
      <c r="S615" s="3"/>
      <c r="T615" s="3"/>
      <c r="U615" s="3"/>
      <c r="V615" s="3"/>
      <c r="W615" s="3"/>
      <c r="X615" s="3"/>
      <c r="Y615" s="3"/>
      <c r="Z615" s="3"/>
    </row>
    <row r="616" ht="30.0" customHeight="1">
      <c r="A616" s="5" t="s">
        <v>8857</v>
      </c>
      <c r="B616" s="5" t="s">
        <v>8857</v>
      </c>
      <c r="C616" s="5" t="s">
        <v>8858</v>
      </c>
      <c r="D616" s="5"/>
      <c r="E616" s="16">
        <v>634164.0</v>
      </c>
      <c r="F616" s="16">
        <v>634652.0</v>
      </c>
      <c r="G616" s="5" t="s">
        <v>35</v>
      </c>
      <c r="H616" s="5" t="s">
        <v>8859</v>
      </c>
      <c r="I616" s="5" t="s">
        <v>8860</v>
      </c>
      <c r="J616" s="15" t="str">
        <f>HYPERLINK("http://www.ncbi.nlm.nih.gov/pubmed/?term=16299333","Chain et al. 2005. Infect Immun. 73:8353-61")</f>
        <v>Chain et al. 2005. Infect Immun. 73:8353-61</v>
      </c>
      <c r="K616" s="11" t="str">
        <f>HYPERLINK("http://www.ncbi.nlm.nih.gov/nuccore/NC_007624","Brucella abortus 2308; accesion number NC_007624")</f>
        <v>Brucella abortus 2308; accesion number NC_007624</v>
      </c>
      <c r="L616" s="3"/>
      <c r="M616" s="3"/>
      <c r="N616" s="3"/>
      <c r="O616" s="3"/>
      <c r="P616" s="3"/>
      <c r="Q616" s="3"/>
      <c r="R616" s="3"/>
      <c r="S616" s="3"/>
      <c r="T616" s="3"/>
      <c r="U616" s="3"/>
      <c r="V616" s="3"/>
      <c r="W616" s="3"/>
      <c r="X616" s="3"/>
      <c r="Y616" s="3"/>
      <c r="Z616" s="3"/>
    </row>
    <row r="617" ht="30.0" customHeight="1">
      <c r="A617" s="5" t="s">
        <v>8861</v>
      </c>
      <c r="B617" s="5" t="s">
        <v>8861</v>
      </c>
      <c r="C617" s="5" t="s">
        <v>8862</v>
      </c>
      <c r="D617" s="5"/>
      <c r="E617" s="16">
        <v>634752.0</v>
      </c>
      <c r="F617" s="16">
        <v>635465.0</v>
      </c>
      <c r="G617" s="5"/>
      <c r="H617" s="5" t="s">
        <v>8863</v>
      </c>
      <c r="I617" s="5" t="s">
        <v>8864</v>
      </c>
      <c r="J617" s="12" t="s">
        <v>7949</v>
      </c>
      <c r="K617" s="3"/>
      <c r="L617" s="3"/>
      <c r="M617" s="3"/>
      <c r="N617" s="3"/>
      <c r="O617" s="3"/>
      <c r="P617" s="3"/>
      <c r="Q617" s="3"/>
      <c r="R617" s="3"/>
      <c r="S617" s="3"/>
      <c r="T617" s="3"/>
      <c r="U617" s="3"/>
      <c r="V617" s="3"/>
      <c r="W617" s="3"/>
      <c r="X617" s="3"/>
      <c r="Y617" s="3"/>
      <c r="Z617" s="3"/>
    </row>
    <row r="618" ht="30.0" customHeight="1">
      <c r="A618" s="5" t="s">
        <v>8865</v>
      </c>
      <c r="B618" s="5" t="s">
        <v>8866</v>
      </c>
      <c r="C618" s="5" t="s">
        <v>8867</v>
      </c>
      <c r="D618" s="5"/>
      <c r="E618" s="16">
        <v>635560.0</v>
      </c>
      <c r="F618" s="16">
        <v>635847.0</v>
      </c>
      <c r="G618" s="5"/>
      <c r="H618" s="5" t="s">
        <v>8868</v>
      </c>
      <c r="I618" s="5" t="s">
        <v>8869</v>
      </c>
      <c r="J618" s="12" t="s">
        <v>7949</v>
      </c>
      <c r="K618" s="3"/>
      <c r="L618" s="3"/>
      <c r="M618" s="3"/>
      <c r="N618" s="3"/>
      <c r="O618" s="3"/>
      <c r="P618" s="3"/>
      <c r="Q618" s="3"/>
      <c r="R618" s="3"/>
      <c r="S618" s="3"/>
      <c r="T618" s="3"/>
      <c r="U618" s="3"/>
      <c r="V618" s="3"/>
      <c r="W618" s="3"/>
      <c r="X618" s="3"/>
      <c r="Y618" s="3"/>
      <c r="Z618" s="3"/>
    </row>
    <row r="619" ht="30.0" customHeight="1">
      <c r="A619" s="5" t="s">
        <v>8870</v>
      </c>
      <c r="B619" s="5" t="s">
        <v>8871</v>
      </c>
      <c r="C619" s="5" t="s">
        <v>8872</v>
      </c>
      <c r="D619" s="5"/>
      <c r="E619" s="16">
        <v>635906.0</v>
      </c>
      <c r="F619" s="16">
        <v>637387.0</v>
      </c>
      <c r="G619" s="5"/>
      <c r="H619" s="5" t="s">
        <v>8873</v>
      </c>
      <c r="I619" s="5" t="s">
        <v>8874</v>
      </c>
      <c r="J619" s="12" t="s">
        <v>7949</v>
      </c>
      <c r="K619" s="3"/>
      <c r="L619" s="3"/>
      <c r="M619" s="3"/>
      <c r="N619" s="3"/>
      <c r="O619" s="3"/>
      <c r="P619" s="3"/>
      <c r="Q619" s="3"/>
      <c r="R619" s="3"/>
      <c r="S619" s="3"/>
      <c r="T619" s="3"/>
      <c r="U619" s="3"/>
      <c r="V619" s="3"/>
      <c r="W619" s="3"/>
      <c r="X619" s="3"/>
      <c r="Y619" s="3"/>
      <c r="Z619" s="3"/>
    </row>
    <row r="620" ht="30.0" customHeight="1">
      <c r="A620" s="5" t="s">
        <v>8875</v>
      </c>
      <c r="B620" s="5" t="s">
        <v>8875</v>
      </c>
      <c r="C620" s="5" t="s">
        <v>8876</v>
      </c>
      <c r="D620" s="5"/>
      <c r="E620" s="16">
        <v>637412.0</v>
      </c>
      <c r="F620" s="16">
        <v>637636.0</v>
      </c>
      <c r="G620" s="5"/>
      <c r="H620" s="5" t="s">
        <v>52</v>
      </c>
      <c r="I620" s="5"/>
      <c r="J620" s="15" t="str">
        <f t="shared" ref="J620:J622" si="173">HYPERLINK("http://www.ncbi.nlm.nih.gov/pubmed/?term=16299333","Chain et al. 2005. Infect Immun. 73:8353-61")</f>
        <v>Chain et al. 2005. Infect Immun. 73:8353-61</v>
      </c>
      <c r="K620" s="11" t="str">
        <f t="shared" ref="K620:K622" si="174">HYPERLINK("http://www.ncbi.nlm.nih.gov/nuccore/NC_007624","Brucella abortus 2308; accesion number NC_007624")</f>
        <v>Brucella abortus 2308; accesion number NC_007624</v>
      </c>
      <c r="L620" s="3"/>
      <c r="M620" s="3"/>
      <c r="N620" s="3"/>
      <c r="O620" s="3"/>
      <c r="P620" s="3"/>
      <c r="Q620" s="3"/>
      <c r="R620" s="3"/>
      <c r="S620" s="3"/>
      <c r="T620" s="3"/>
      <c r="U620" s="3"/>
      <c r="V620" s="3"/>
      <c r="W620" s="3"/>
      <c r="X620" s="3"/>
      <c r="Y620" s="3"/>
      <c r="Z620" s="3"/>
    </row>
    <row r="621" ht="30.0" customHeight="1">
      <c r="A621" s="5" t="s">
        <v>8877</v>
      </c>
      <c r="B621" s="5" t="s">
        <v>8877</v>
      </c>
      <c r="C621" s="5" t="s">
        <v>8878</v>
      </c>
      <c r="D621" s="5"/>
      <c r="E621" s="16">
        <v>637621.0</v>
      </c>
      <c r="F621" s="16">
        <v>637803.0</v>
      </c>
      <c r="G621" s="5"/>
      <c r="H621" s="5" t="s">
        <v>52</v>
      </c>
      <c r="I621" s="5"/>
      <c r="J621" s="15" t="str">
        <f t="shared" si="173"/>
        <v>Chain et al. 2005. Infect Immun. 73:8353-61</v>
      </c>
      <c r="K621" s="11" t="str">
        <f t="shared" si="174"/>
        <v>Brucella abortus 2308; accesion number NC_007624</v>
      </c>
      <c r="L621" s="3"/>
      <c r="M621" s="3"/>
      <c r="N621" s="3"/>
      <c r="O621" s="3"/>
      <c r="P621" s="3"/>
      <c r="Q621" s="3"/>
      <c r="R621" s="3"/>
      <c r="S621" s="3"/>
      <c r="T621" s="3"/>
      <c r="U621" s="3"/>
      <c r="V621" s="3"/>
      <c r="W621" s="3"/>
      <c r="X621" s="3"/>
      <c r="Y621" s="3"/>
      <c r="Z621" s="3"/>
    </row>
    <row r="622" ht="30.0" customHeight="1">
      <c r="A622" s="5" t="s">
        <v>8879</v>
      </c>
      <c r="B622" s="5" t="s">
        <v>8880</v>
      </c>
      <c r="C622" s="5" t="s">
        <v>8881</v>
      </c>
      <c r="D622" s="5"/>
      <c r="E622" s="16">
        <v>637809.0</v>
      </c>
      <c r="F622" s="16">
        <v>639908.0</v>
      </c>
      <c r="G622" s="5" t="s">
        <v>35</v>
      </c>
      <c r="H622" s="5" t="s">
        <v>8882</v>
      </c>
      <c r="I622" s="5" t="s">
        <v>2376</v>
      </c>
      <c r="J622" s="15" t="str">
        <f t="shared" si="173"/>
        <v>Chain et al. 2005. Infect Immun. 73:8353-61</v>
      </c>
      <c r="K622" s="11" t="str">
        <f t="shared" si="174"/>
        <v>Brucella abortus 2308; accesion number NC_007624</v>
      </c>
      <c r="L622" s="3"/>
      <c r="M622" s="3"/>
      <c r="N622" s="3"/>
      <c r="O622" s="3"/>
      <c r="P622" s="3"/>
      <c r="Q622" s="3"/>
      <c r="R622" s="3"/>
      <c r="S622" s="3"/>
      <c r="T622" s="3"/>
      <c r="U622" s="3"/>
      <c r="V622" s="3"/>
      <c r="W622" s="3"/>
      <c r="X622" s="3"/>
      <c r="Y622" s="3"/>
      <c r="Z622" s="3"/>
    </row>
    <row r="623" ht="30.0" customHeight="1">
      <c r="A623" s="5" t="s">
        <v>8883</v>
      </c>
      <c r="B623" s="5" t="s">
        <v>8883</v>
      </c>
      <c r="C623" s="5" t="s">
        <v>8884</v>
      </c>
      <c r="D623" s="5"/>
      <c r="E623" s="16">
        <v>640213.0</v>
      </c>
      <c r="F623" s="16">
        <v>641142.0</v>
      </c>
      <c r="G623" s="5"/>
      <c r="H623" s="5" t="s">
        <v>8651</v>
      </c>
      <c r="I623" s="5"/>
      <c r="J623" s="11" t="str">
        <f>HYPERLINK("http://www.ncbi.nlm.nih.gov/nuccore/NC_017250","Brucella suis 1330 genome; accesion number NC017250")</f>
        <v>Brucella suis 1330 genome; accesion number NC017250</v>
      </c>
      <c r="K623" s="11" t="str">
        <f>HYPERLINK("http://www.ncbi.nlm.nih.gov/nuccore/NC_006933","Brucella abortus 9-941 accession number NC_006933")</f>
        <v>Brucella abortus 9-941 accession number NC_006933</v>
      </c>
      <c r="L623" s="11" t="str">
        <f>HYPERLINK("http://www.ncbi.nlm.nih.gov/nuccore/NC_003318"," Brucella melitensis 16M genome; accesion number NC_003318")</f>
        <v> Brucella melitensis 16M genome; accesion number NC_003318</v>
      </c>
      <c r="M623" s="3"/>
      <c r="N623" s="3"/>
      <c r="O623" s="3"/>
      <c r="P623" s="3"/>
      <c r="Q623" s="3"/>
      <c r="R623" s="3"/>
      <c r="S623" s="3"/>
      <c r="T623" s="3"/>
      <c r="U623" s="3"/>
      <c r="V623" s="3"/>
      <c r="W623" s="3"/>
      <c r="X623" s="3"/>
      <c r="Y623" s="3"/>
      <c r="Z623" s="3"/>
    </row>
    <row r="624" ht="30.0" customHeight="1">
      <c r="A624" s="5" t="s">
        <v>8885</v>
      </c>
      <c r="B624" s="5" t="s">
        <v>8886</v>
      </c>
      <c r="C624" s="5" t="s">
        <v>8887</v>
      </c>
      <c r="D624" s="5"/>
      <c r="E624" s="16">
        <v>641146.0</v>
      </c>
      <c r="F624" s="16">
        <v>641949.0</v>
      </c>
      <c r="G624" s="5" t="s">
        <v>35</v>
      </c>
      <c r="H624" s="5" t="s">
        <v>8888</v>
      </c>
      <c r="I624" s="5" t="s">
        <v>8889</v>
      </c>
      <c r="J624" s="15" t="str">
        <f>HYPERLINK("http://www.ncbi.nlm.nih.gov/pubmed/?term=16299333","Chain et al. 2005. Infect Immun. 73:8353-61")</f>
        <v>Chain et al. 2005. Infect Immun. 73:8353-61</v>
      </c>
      <c r="K624" s="11" t="str">
        <f>HYPERLINK("http://www.ncbi.nlm.nih.gov/nuccore/NC_007624","Brucella abortus 2308; accesion number NC_007624")</f>
        <v>Brucella abortus 2308; accesion number NC_007624</v>
      </c>
      <c r="L624" s="3"/>
      <c r="M624" s="3"/>
      <c r="N624" s="3"/>
      <c r="O624" s="3"/>
      <c r="P624" s="3"/>
      <c r="Q624" s="3"/>
      <c r="R624" s="3"/>
      <c r="S624" s="3"/>
      <c r="T624" s="3"/>
      <c r="U624" s="3"/>
      <c r="V624" s="3"/>
      <c r="W624" s="3"/>
      <c r="X624" s="3"/>
      <c r="Y624" s="3"/>
      <c r="Z624" s="3"/>
    </row>
    <row r="625" ht="30.0" customHeight="1">
      <c r="A625" s="5" t="s">
        <v>8890</v>
      </c>
      <c r="B625" s="5" t="s">
        <v>8891</v>
      </c>
      <c r="C625" s="5" t="s">
        <v>8892</v>
      </c>
      <c r="D625" s="5"/>
      <c r="E625" s="16">
        <v>642077.0</v>
      </c>
      <c r="F625" s="16">
        <v>643468.0</v>
      </c>
      <c r="G625" s="5" t="s">
        <v>35</v>
      </c>
      <c r="H625" s="5" t="s">
        <v>8893</v>
      </c>
      <c r="I625" s="5" t="s">
        <v>708</v>
      </c>
      <c r="J625" s="11" t="str">
        <f>HYPERLINK("http://www.ncbi.nlm.nih.gov/pubmed/17717187","Kim et al. 2014. Mol. Microbiol. 94:913-925")</f>
        <v>Kim et al. 2014. Mol. Microbiol. 94:913-925</v>
      </c>
      <c r="K625" s="3"/>
      <c r="L625" s="3"/>
      <c r="M625" s="3"/>
      <c r="N625" s="3"/>
      <c r="O625" s="3"/>
      <c r="P625" s="3"/>
      <c r="Q625" s="3"/>
      <c r="R625" s="3"/>
      <c r="S625" s="3"/>
      <c r="T625" s="3"/>
      <c r="U625" s="3"/>
      <c r="V625" s="3"/>
      <c r="W625" s="3"/>
      <c r="X625" s="3"/>
      <c r="Y625" s="3"/>
      <c r="Z625" s="3"/>
    </row>
    <row r="626" ht="30.0" customHeight="1">
      <c r="A626" s="5" t="s">
        <v>8894</v>
      </c>
      <c r="B626" s="5" t="s">
        <v>8894</v>
      </c>
      <c r="C626" s="5" t="s">
        <v>8895</v>
      </c>
      <c r="D626" s="5"/>
      <c r="E626" s="16">
        <v>643786.0</v>
      </c>
      <c r="F626" s="16">
        <v>644286.0</v>
      </c>
      <c r="G626" s="5"/>
      <c r="H626" s="5" t="s">
        <v>52</v>
      </c>
      <c r="I626" s="5"/>
      <c r="J626" s="15" t="str">
        <f>HYPERLINK("http://www.ncbi.nlm.nih.gov/pubmed/?term=16299333","Chain et al. 2005. Infect Immun. 73:8353-61")</f>
        <v>Chain et al. 2005. Infect Immun. 73:8353-61</v>
      </c>
      <c r="K626" s="11" t="str">
        <f>HYPERLINK("http://www.ncbi.nlm.nih.gov/nuccore/NC_007624","Brucella abortus 2308; accesion number NC_007624")</f>
        <v>Brucella abortus 2308; accesion number NC_007624</v>
      </c>
      <c r="L626" s="3"/>
      <c r="M626" s="3"/>
      <c r="N626" s="3"/>
      <c r="O626" s="3"/>
      <c r="P626" s="3"/>
      <c r="Q626" s="3"/>
      <c r="R626" s="3"/>
      <c r="S626" s="3"/>
      <c r="T626" s="3"/>
      <c r="U626" s="3"/>
      <c r="V626" s="3"/>
      <c r="W626" s="3"/>
      <c r="X626" s="3"/>
      <c r="Y626" s="3"/>
      <c r="Z626" s="3"/>
    </row>
    <row r="627" ht="30.0" customHeight="1">
      <c r="A627" s="5" t="s">
        <v>8896</v>
      </c>
      <c r="B627" s="5" t="s">
        <v>8897</v>
      </c>
      <c r="C627" s="5" t="s">
        <v>8898</v>
      </c>
      <c r="D627" s="5"/>
      <c r="E627" s="16">
        <v>644790.0</v>
      </c>
      <c r="F627" s="16">
        <v>645950.0</v>
      </c>
      <c r="G627" s="5" t="s">
        <v>35</v>
      </c>
      <c r="H627" s="5" t="s">
        <v>8899</v>
      </c>
      <c r="I627" s="5"/>
      <c r="J627" s="11" t="str">
        <f>HYPERLINK("http://www.ncbi.nlm.nih.gov/pubmed/26282427","Kerrinnes et al.2015. Antimicrob Agents Chemother. 59(11):6717-24")</f>
        <v>Kerrinnes et al.2015. Antimicrob Agents Chemother. 59(11):6717-24</v>
      </c>
      <c r="K627" s="3"/>
      <c r="L627" s="3"/>
      <c r="M627" s="3"/>
      <c r="N627" s="3"/>
      <c r="O627" s="3"/>
      <c r="P627" s="3"/>
      <c r="Q627" s="3"/>
      <c r="R627" s="3"/>
      <c r="S627" s="3"/>
      <c r="T627" s="3"/>
      <c r="U627" s="3"/>
      <c r="V627" s="3"/>
      <c r="W627" s="3"/>
      <c r="X627" s="3"/>
      <c r="Y627" s="3"/>
      <c r="Z627" s="3"/>
    </row>
    <row r="628" ht="30.0" customHeight="1">
      <c r="A628" s="5" t="s">
        <v>8900</v>
      </c>
      <c r="B628" s="5" t="s">
        <v>8900</v>
      </c>
      <c r="C628" s="5" t="s">
        <v>8901</v>
      </c>
      <c r="D628" s="5"/>
      <c r="E628" s="16">
        <v>646199.0</v>
      </c>
      <c r="F628" s="16">
        <v>648841.0</v>
      </c>
      <c r="G628" s="5" t="s">
        <v>35</v>
      </c>
      <c r="H628" s="5" t="s">
        <v>8902</v>
      </c>
      <c r="I628" s="5"/>
      <c r="J628" s="11" t="str">
        <f>HYPERLINK("http://www.ncbi.nlm.nih.gov/nuccore/NC_017250","Brucella suis 1330 genome; accesion number NC017250")</f>
        <v>Brucella suis 1330 genome; accesion number NC017250</v>
      </c>
      <c r="K628" s="11" t="str">
        <f>HYPERLINK("http://www.ncbi.nlm.nih.gov/nuccore/NC_006933","Brucella abortus 9-941 accession number NC_006933")</f>
        <v>Brucella abortus 9-941 accession number NC_006933</v>
      </c>
      <c r="L628" s="11" t="str">
        <f>HYPERLINK("http://www.ncbi.nlm.nih.gov/nuccore/NC_003318"," Brucella melitensis 16M genome; accesion number NC_003318")</f>
        <v> Brucella melitensis 16M genome; accesion number NC_003318</v>
      </c>
      <c r="M628" s="3"/>
      <c r="N628" s="3"/>
      <c r="O628" s="3"/>
      <c r="P628" s="3"/>
      <c r="Q628" s="3"/>
      <c r="R628" s="3"/>
      <c r="S628" s="3"/>
      <c r="T628" s="3"/>
      <c r="U628" s="3"/>
      <c r="V628" s="3"/>
      <c r="W628" s="3"/>
      <c r="X628" s="3"/>
      <c r="Y628" s="3"/>
      <c r="Z628" s="3"/>
    </row>
    <row r="629" ht="30.0" customHeight="1">
      <c r="A629" s="5" t="s">
        <v>8903</v>
      </c>
      <c r="B629" s="5" t="s">
        <v>8904</v>
      </c>
      <c r="C629" s="5" t="s">
        <v>8905</v>
      </c>
      <c r="D629" s="5"/>
      <c r="E629" s="16">
        <v>648990.0</v>
      </c>
      <c r="F629" s="16">
        <v>649751.0</v>
      </c>
      <c r="G629" s="5"/>
      <c r="H629" s="5" t="s">
        <v>8906</v>
      </c>
      <c r="I629" s="5"/>
      <c r="J629" s="15" t="str">
        <f t="shared" ref="J629:J631" si="175">HYPERLINK("http://www.ncbi.nlm.nih.gov/pubmed/?term=16299333","Chain et al. 2005. Infect Immun. 73:8353-61")</f>
        <v>Chain et al. 2005. Infect Immun. 73:8353-61</v>
      </c>
      <c r="K629" s="11" t="str">
        <f t="shared" ref="K629:K631" si="176">HYPERLINK("http://www.ncbi.nlm.nih.gov/nuccore/NC_007624","Brucella abortus 2308; accesion number NC_007624")</f>
        <v>Brucella abortus 2308; accesion number NC_007624</v>
      </c>
      <c r="L629" s="3"/>
      <c r="M629" s="3"/>
      <c r="N629" s="3"/>
      <c r="O629" s="3"/>
      <c r="P629" s="3"/>
      <c r="Q629" s="3"/>
      <c r="R629" s="3"/>
      <c r="S629" s="3"/>
      <c r="T629" s="3"/>
      <c r="U629" s="3"/>
      <c r="V629" s="3"/>
      <c r="W629" s="3"/>
      <c r="X629" s="3"/>
      <c r="Y629" s="3"/>
      <c r="Z629" s="3"/>
    </row>
    <row r="630" ht="30.0" customHeight="1">
      <c r="A630" s="5" t="s">
        <v>8907</v>
      </c>
      <c r="B630" s="5" t="s">
        <v>8908</v>
      </c>
      <c r="C630" s="5" t="s">
        <v>8909</v>
      </c>
      <c r="D630" s="5"/>
      <c r="E630" s="16">
        <v>649833.0</v>
      </c>
      <c r="F630" s="16">
        <v>651197.0</v>
      </c>
      <c r="G630" s="5"/>
      <c r="H630" s="5" t="s">
        <v>8910</v>
      </c>
      <c r="I630" s="5" t="s">
        <v>8911</v>
      </c>
      <c r="J630" s="15" t="str">
        <f t="shared" si="175"/>
        <v>Chain et al. 2005. Infect Immun. 73:8353-61</v>
      </c>
      <c r="K630" s="11" t="str">
        <f t="shared" si="176"/>
        <v>Brucella abortus 2308; accesion number NC_007624</v>
      </c>
      <c r="L630" s="3"/>
      <c r="M630" s="3"/>
      <c r="N630" s="3"/>
      <c r="O630" s="3"/>
      <c r="P630" s="3"/>
      <c r="Q630" s="3"/>
      <c r="R630" s="3"/>
      <c r="S630" s="3"/>
      <c r="T630" s="3"/>
      <c r="U630" s="3"/>
      <c r="V630" s="3"/>
      <c r="W630" s="3"/>
      <c r="X630" s="3"/>
      <c r="Y630" s="3"/>
      <c r="Z630" s="3"/>
    </row>
    <row r="631" ht="30.0" customHeight="1">
      <c r="A631" s="5" t="s">
        <v>8912</v>
      </c>
      <c r="B631" s="5" t="s">
        <v>8913</v>
      </c>
      <c r="C631" s="5" t="s">
        <v>8914</v>
      </c>
      <c r="D631" s="5"/>
      <c r="E631" s="16">
        <v>651301.0</v>
      </c>
      <c r="F631" s="16">
        <v>653124.0</v>
      </c>
      <c r="G631" s="5"/>
      <c r="H631" s="5" t="s">
        <v>8915</v>
      </c>
      <c r="I631" s="5" t="s">
        <v>8916</v>
      </c>
      <c r="J631" s="15" t="str">
        <f t="shared" si="175"/>
        <v>Chain et al. 2005. Infect Immun. 73:8353-61</v>
      </c>
      <c r="K631" s="11" t="str">
        <f t="shared" si="176"/>
        <v>Brucella abortus 2308; accesion number NC_007624</v>
      </c>
      <c r="L631" s="3"/>
      <c r="M631" s="3"/>
      <c r="N631" s="3"/>
      <c r="O631" s="3"/>
      <c r="P631" s="3"/>
      <c r="Q631" s="3"/>
      <c r="R631" s="3"/>
      <c r="S631" s="3"/>
      <c r="T631" s="3"/>
      <c r="U631" s="3"/>
      <c r="V631" s="3"/>
      <c r="W631" s="3"/>
      <c r="X631" s="3"/>
      <c r="Y631" s="3"/>
      <c r="Z631" s="3"/>
    </row>
    <row r="632" ht="30.0" customHeight="1">
      <c r="A632" s="5" t="s">
        <v>8917</v>
      </c>
      <c r="B632" s="5" t="s">
        <v>8918</v>
      </c>
      <c r="C632" s="5" t="s">
        <v>8919</v>
      </c>
      <c r="D632" s="5"/>
      <c r="E632" s="16">
        <v>653279.0</v>
      </c>
      <c r="F632" s="16">
        <v>655399.0</v>
      </c>
      <c r="G632" s="5" t="s">
        <v>35</v>
      </c>
      <c r="H632" s="5" t="s">
        <v>8920</v>
      </c>
      <c r="I632" s="5" t="s">
        <v>8921</v>
      </c>
      <c r="J632" s="11" t="str">
        <f>HYPERLINK("http://www.ncbi.nlm.nih.gov/nuccore/NC_017250","Brucella suis 1330 genome; accesion number NC017250")</f>
        <v>Brucella suis 1330 genome; accesion number NC017250</v>
      </c>
      <c r="K632" s="11" t="str">
        <f>HYPERLINK("http://www.ncbi.nlm.nih.gov/nuccore/NC_006933","Brucella abortus 9-941 accession number NC_006933")</f>
        <v>Brucella abortus 9-941 accession number NC_006933</v>
      </c>
      <c r="L632" s="11" t="str">
        <f>HYPERLINK("http://www.ncbi.nlm.nih.gov/nuccore/NC_003318"," Brucella melitensis 16M genome; accesion number NC_003318")</f>
        <v> Brucella melitensis 16M genome; accesion number NC_003318</v>
      </c>
      <c r="M632" s="3"/>
      <c r="N632" s="3"/>
      <c r="O632" s="3"/>
      <c r="P632" s="3"/>
      <c r="Q632" s="3"/>
      <c r="R632" s="3"/>
      <c r="S632" s="3"/>
      <c r="T632" s="3"/>
      <c r="U632" s="3"/>
      <c r="V632" s="3"/>
      <c r="W632" s="3"/>
      <c r="X632" s="3"/>
      <c r="Y632" s="3"/>
      <c r="Z632" s="3"/>
    </row>
    <row r="633" ht="30.0" customHeight="1">
      <c r="A633" s="5" t="s">
        <v>8922</v>
      </c>
      <c r="B633" s="5" t="s">
        <v>8922</v>
      </c>
      <c r="C633" s="5" t="s">
        <v>8923</v>
      </c>
      <c r="D633" s="5"/>
      <c r="E633" s="16">
        <v>655538.0</v>
      </c>
      <c r="F633" s="16">
        <v>655825.0</v>
      </c>
      <c r="G633" s="5"/>
      <c r="H633" s="5" t="s">
        <v>52</v>
      </c>
      <c r="I633" s="5"/>
      <c r="J633" s="15" t="str">
        <f t="shared" ref="J633:J634" si="177">HYPERLINK("http://www.ncbi.nlm.nih.gov/pubmed/?term=16299333","Chain et al. 2005. Infect Immun. 73:8353-61")</f>
        <v>Chain et al. 2005. Infect Immun. 73:8353-61</v>
      </c>
      <c r="K633" s="11" t="str">
        <f t="shared" ref="K633:K634" si="178">HYPERLINK("http://www.ncbi.nlm.nih.gov/nuccore/NC_007624","Brucella abortus 2308; accesion number NC_007624")</f>
        <v>Brucella abortus 2308; accesion number NC_007624</v>
      </c>
      <c r="L633" s="3"/>
      <c r="M633" s="3"/>
      <c r="N633" s="3"/>
      <c r="O633" s="3"/>
      <c r="P633" s="3"/>
      <c r="Q633" s="3"/>
      <c r="R633" s="3"/>
      <c r="S633" s="3"/>
      <c r="T633" s="3"/>
      <c r="U633" s="3"/>
      <c r="V633" s="3"/>
      <c r="W633" s="3"/>
      <c r="X633" s="3"/>
      <c r="Y633" s="3"/>
      <c r="Z633" s="3"/>
    </row>
    <row r="634" ht="30.0" customHeight="1">
      <c r="A634" s="5" t="s">
        <v>8924</v>
      </c>
      <c r="B634" s="5" t="s">
        <v>8925</v>
      </c>
      <c r="C634" s="5" t="s">
        <v>8926</v>
      </c>
      <c r="D634" s="5"/>
      <c r="E634" s="16">
        <v>655980.0</v>
      </c>
      <c r="F634" s="16">
        <v>659348.0</v>
      </c>
      <c r="G634" s="5"/>
      <c r="H634" s="5" t="s">
        <v>8927</v>
      </c>
      <c r="I634" s="5"/>
      <c r="J634" s="15" t="str">
        <f t="shared" si="177"/>
        <v>Chain et al. 2005. Infect Immun. 73:8353-61</v>
      </c>
      <c r="K634" s="11" t="str">
        <f t="shared" si="178"/>
        <v>Brucella abortus 2308; accesion number NC_007624</v>
      </c>
      <c r="L634" s="3"/>
      <c r="M634" s="3"/>
      <c r="N634" s="3"/>
      <c r="O634" s="3"/>
      <c r="P634" s="3"/>
      <c r="Q634" s="3"/>
      <c r="R634" s="3"/>
      <c r="S634" s="3"/>
      <c r="T634" s="3"/>
      <c r="U634" s="3"/>
      <c r="V634" s="3"/>
      <c r="W634" s="3"/>
      <c r="X634" s="3"/>
      <c r="Y634" s="3"/>
      <c r="Z634" s="3"/>
    </row>
    <row r="635" ht="30.0" customHeight="1">
      <c r="A635" s="5" t="s">
        <v>8928</v>
      </c>
      <c r="B635" s="5" t="s">
        <v>8928</v>
      </c>
      <c r="C635" s="5" t="s">
        <v>8929</v>
      </c>
      <c r="D635" s="5"/>
      <c r="E635" s="16">
        <v>659441.0</v>
      </c>
      <c r="F635" s="16">
        <v>659839.0</v>
      </c>
      <c r="G635" s="5"/>
      <c r="H635" s="5" t="s">
        <v>8930</v>
      </c>
      <c r="I635" s="5" t="s">
        <v>2673</v>
      </c>
      <c r="J635" s="11" t="str">
        <f>HYPERLINK("http://www.ncbi.nlm.nih.gov/nuccore/NC_017250","Brucella suis 1330 genome; accesion number NC017250")</f>
        <v>Brucella suis 1330 genome; accesion number NC017250</v>
      </c>
      <c r="K635" s="11" t="str">
        <f>HYPERLINK("http://www.ncbi.nlm.nih.gov/nuccore/NC_006933","Brucella abortus 9-941 accession number NC_006933")</f>
        <v>Brucella abortus 9-941 accession number NC_006933</v>
      </c>
      <c r="L635" s="11" t="str">
        <f>HYPERLINK("http://www.ncbi.nlm.nih.gov/nuccore/NC_003318"," Brucella melitensis 16M genome; accesion number NC_003318")</f>
        <v> Brucella melitensis 16M genome; accesion number NC_003318</v>
      </c>
      <c r="M635" s="3"/>
      <c r="N635" s="3"/>
      <c r="O635" s="3"/>
      <c r="P635" s="3"/>
      <c r="Q635" s="3"/>
      <c r="R635" s="3"/>
      <c r="S635" s="3"/>
      <c r="T635" s="3"/>
      <c r="U635" s="3"/>
      <c r="V635" s="3"/>
      <c r="W635" s="3"/>
      <c r="X635" s="3"/>
      <c r="Y635" s="3"/>
      <c r="Z635" s="3"/>
    </row>
    <row r="636" ht="30.0" customHeight="1">
      <c r="A636" s="5" t="s">
        <v>8931</v>
      </c>
      <c r="B636" s="5" t="s">
        <v>8931</v>
      </c>
      <c r="C636" s="5" t="s">
        <v>8932</v>
      </c>
      <c r="D636" s="5"/>
      <c r="E636" s="16">
        <v>660015.0</v>
      </c>
      <c r="F636" s="16">
        <v>660689.0</v>
      </c>
      <c r="G636" s="5" t="s">
        <v>35</v>
      </c>
      <c r="H636" s="5" t="s">
        <v>1229</v>
      </c>
      <c r="I636" s="5"/>
      <c r="J636" s="15" t="str">
        <f>HYPERLINK("http://www.ncbi.nlm.nih.gov/pubmed/?term=16299333","Chain et al. 2005. Infect Immun. 73:8353-61")</f>
        <v>Chain et al. 2005. Infect Immun. 73:8353-61</v>
      </c>
      <c r="K636" s="11" t="str">
        <f>HYPERLINK("http://www.ncbi.nlm.nih.gov/nuccore/NC_007624","Brucella abortus 2308; accesion number NC_007624")</f>
        <v>Brucella abortus 2308; accesion number NC_007624</v>
      </c>
      <c r="L636" s="3"/>
      <c r="M636" s="3"/>
      <c r="N636" s="3"/>
      <c r="O636" s="3"/>
      <c r="P636" s="3"/>
      <c r="Q636" s="3"/>
      <c r="R636" s="3"/>
      <c r="S636" s="3"/>
      <c r="T636" s="3"/>
      <c r="U636" s="3"/>
      <c r="V636" s="3"/>
      <c r="W636" s="3"/>
      <c r="X636" s="3"/>
      <c r="Y636" s="3"/>
      <c r="Z636" s="3"/>
    </row>
    <row r="637" ht="30.0" customHeight="1">
      <c r="A637" s="5" t="s">
        <v>8933</v>
      </c>
      <c r="B637" s="5" t="s">
        <v>8933</v>
      </c>
      <c r="C637" s="5" t="s">
        <v>8934</v>
      </c>
      <c r="D637" s="5"/>
      <c r="E637" s="16">
        <v>660868.0</v>
      </c>
      <c r="F637" s="16">
        <v>662715.0</v>
      </c>
      <c r="G637" s="5" t="s">
        <v>35</v>
      </c>
      <c r="H637" s="5" t="s">
        <v>8935</v>
      </c>
      <c r="I637" s="5" t="s">
        <v>47</v>
      </c>
      <c r="J637" s="11" t="str">
        <f>HYPERLINK("http://www.ncbi.nlm.nih.gov/nuccore/NC_017250","Brucella suis 1330 genome; accesion number NC017250")</f>
        <v>Brucella suis 1330 genome; accesion number NC017250</v>
      </c>
      <c r="K637" s="11" t="str">
        <f>HYPERLINK("http://www.ncbi.nlm.nih.gov/nuccore/NC_006933","Brucella abortus 9-941 accession number NC_006933")</f>
        <v>Brucella abortus 9-941 accession number NC_006933</v>
      </c>
      <c r="L637" s="11" t="str">
        <f>HYPERLINK("http://www.ncbi.nlm.nih.gov/nuccore/NC_003318"," Brucella melitensis 16M genome; accesion number NC_003318")</f>
        <v> Brucella melitensis 16M genome; accesion number NC_003318</v>
      </c>
      <c r="M637" s="3"/>
      <c r="N637" s="3"/>
      <c r="O637" s="3"/>
      <c r="P637" s="3"/>
      <c r="Q637" s="3"/>
      <c r="R637" s="3"/>
      <c r="S637" s="3"/>
      <c r="T637" s="3"/>
      <c r="U637" s="3"/>
      <c r="V637" s="3"/>
      <c r="W637" s="3"/>
      <c r="X637" s="3"/>
      <c r="Y637" s="3"/>
      <c r="Z637" s="3"/>
    </row>
    <row r="638" ht="30.0" customHeight="1">
      <c r="A638" s="5" t="s">
        <v>8936</v>
      </c>
      <c r="B638" s="5" t="s">
        <v>8936</v>
      </c>
      <c r="C638" s="5" t="s">
        <v>8937</v>
      </c>
      <c r="D638" s="5"/>
      <c r="E638" s="16">
        <v>663060.0</v>
      </c>
      <c r="F638" s="16">
        <v>663677.0</v>
      </c>
      <c r="G638" s="5"/>
      <c r="H638" s="5" t="s">
        <v>52</v>
      </c>
      <c r="I638" s="5"/>
      <c r="J638" s="15" t="str">
        <f t="shared" ref="J638:J640" si="179">HYPERLINK("http://www.ncbi.nlm.nih.gov/pubmed/?term=16299333","Chain et al. 2005. Infect Immun. 73:8353-61")</f>
        <v>Chain et al. 2005. Infect Immun. 73:8353-61</v>
      </c>
      <c r="K638" s="11" t="str">
        <f t="shared" ref="K638:K640" si="180">HYPERLINK("http://www.ncbi.nlm.nih.gov/nuccore/NC_007624","Brucella abortus 2308; accesion number NC_007624")</f>
        <v>Brucella abortus 2308; accesion number NC_007624</v>
      </c>
      <c r="L638" s="3"/>
      <c r="M638" s="3"/>
      <c r="N638" s="3"/>
      <c r="O638" s="3"/>
      <c r="P638" s="3"/>
      <c r="Q638" s="3"/>
      <c r="R638" s="3"/>
      <c r="S638" s="3"/>
      <c r="T638" s="3"/>
      <c r="U638" s="3"/>
      <c r="V638" s="3"/>
      <c r="W638" s="3"/>
      <c r="X638" s="3"/>
      <c r="Y638" s="3"/>
      <c r="Z638" s="3"/>
    </row>
    <row r="639" ht="30.0" customHeight="1">
      <c r="A639" s="5" t="s">
        <v>8938</v>
      </c>
      <c r="B639" s="5" t="s">
        <v>8938</v>
      </c>
      <c r="C639" s="5" t="s">
        <v>8939</v>
      </c>
      <c r="D639" s="5"/>
      <c r="E639" s="16">
        <v>663810.0</v>
      </c>
      <c r="F639" s="16">
        <v>664148.0</v>
      </c>
      <c r="G639" s="5" t="s">
        <v>35</v>
      </c>
      <c r="H639" s="5" t="s">
        <v>52</v>
      </c>
      <c r="I639" s="5"/>
      <c r="J639" s="15" t="str">
        <f t="shared" si="179"/>
        <v>Chain et al. 2005. Infect Immun. 73:8353-61</v>
      </c>
      <c r="K639" s="11" t="str">
        <f t="shared" si="180"/>
        <v>Brucella abortus 2308; accesion number NC_007624</v>
      </c>
      <c r="L639" s="3"/>
      <c r="M639" s="3"/>
      <c r="N639" s="3"/>
      <c r="O639" s="3"/>
      <c r="P639" s="3"/>
      <c r="Q639" s="3"/>
      <c r="R639" s="3"/>
      <c r="S639" s="3"/>
      <c r="T639" s="3"/>
      <c r="U639" s="3"/>
      <c r="V639" s="3"/>
      <c r="W639" s="3"/>
      <c r="X639" s="3"/>
      <c r="Y639" s="3"/>
      <c r="Z639" s="3"/>
    </row>
    <row r="640" ht="30.0" customHeight="1">
      <c r="A640" s="5" t="s">
        <v>8940</v>
      </c>
      <c r="B640" s="5" t="s">
        <v>8941</v>
      </c>
      <c r="C640" s="5" t="s">
        <v>8942</v>
      </c>
      <c r="D640" s="5"/>
      <c r="E640" s="16">
        <v>664221.0</v>
      </c>
      <c r="F640" s="16">
        <v>665579.0</v>
      </c>
      <c r="G640" s="5" t="s">
        <v>35</v>
      </c>
      <c r="H640" s="5" t="s">
        <v>5808</v>
      </c>
      <c r="I640" s="5"/>
      <c r="J640" s="15" t="str">
        <f t="shared" si="179"/>
        <v>Chain et al. 2005. Infect Immun. 73:8353-61</v>
      </c>
      <c r="K640" s="11" t="str">
        <f t="shared" si="180"/>
        <v>Brucella abortus 2308; accesion number NC_007624</v>
      </c>
      <c r="L640" s="3"/>
      <c r="M640" s="3"/>
      <c r="N640" s="3"/>
      <c r="O640" s="3"/>
      <c r="P640" s="3"/>
      <c r="Q640" s="3"/>
      <c r="R640" s="3"/>
      <c r="S640" s="3"/>
      <c r="T640" s="3"/>
      <c r="U640" s="3"/>
      <c r="V640" s="3"/>
      <c r="W640" s="3"/>
      <c r="X640" s="3"/>
      <c r="Y640" s="3"/>
      <c r="Z640" s="3"/>
    </row>
    <row r="641" ht="30.0" customHeight="1">
      <c r="A641" s="5" t="s">
        <v>8943</v>
      </c>
      <c r="B641" s="5" t="s">
        <v>8944</v>
      </c>
      <c r="C641" s="5" t="s">
        <v>8945</v>
      </c>
      <c r="D641" s="5"/>
      <c r="E641" s="16">
        <v>665795.0</v>
      </c>
      <c r="F641" s="16">
        <v>666595.0</v>
      </c>
      <c r="G641" s="5"/>
      <c r="H641" s="5" t="s">
        <v>8946</v>
      </c>
      <c r="I641" s="5" t="s">
        <v>1463</v>
      </c>
      <c r="J641" s="11" t="str">
        <f>HYPERLINK("http://www.ncbi.nlm.nih.gov/pmc/articles/PMC3845367/","Comerci et al. 2006. J Bacteriol. 188(5):1929-34")</f>
        <v>Comerci et al. 2006. J Bacteriol. 188(5):1929-34</v>
      </c>
      <c r="K641" s="3"/>
      <c r="L641" s="3"/>
      <c r="M641" s="3"/>
      <c r="N641" s="3"/>
      <c r="O641" s="3"/>
      <c r="P641" s="3"/>
      <c r="Q641" s="3"/>
      <c r="R641" s="3"/>
      <c r="S641" s="3"/>
      <c r="T641" s="3"/>
      <c r="U641" s="3"/>
      <c r="V641" s="3"/>
      <c r="W641" s="3"/>
      <c r="X641" s="3"/>
      <c r="Y641" s="3"/>
      <c r="Z641" s="3"/>
    </row>
    <row r="642" ht="30.0" customHeight="1">
      <c r="A642" s="5" t="s">
        <v>8947</v>
      </c>
      <c r="B642" s="5" t="s">
        <v>8948</v>
      </c>
      <c r="C642" s="5" t="s">
        <v>8949</v>
      </c>
      <c r="D642" s="5"/>
      <c r="E642" s="16">
        <v>666592.0</v>
      </c>
      <c r="F642" s="16">
        <v>667308.0</v>
      </c>
      <c r="G642" s="5"/>
      <c r="H642" s="5" t="s">
        <v>8950</v>
      </c>
      <c r="I642" s="5"/>
      <c r="J642" s="15" t="str">
        <f t="shared" ref="J642:J643" si="181">HYPERLINK("http://www.ncbi.nlm.nih.gov/pubmed/?term=16299333","Chain et al. 2005. Infect Immun. 73:8353-61")</f>
        <v>Chain et al. 2005. Infect Immun. 73:8353-61</v>
      </c>
      <c r="K642" s="11" t="str">
        <f t="shared" ref="K642:K643" si="182">HYPERLINK("http://www.ncbi.nlm.nih.gov/nuccore/NC_007624","Brucella abortus 2308; accesion number NC_007624")</f>
        <v>Brucella abortus 2308; accesion number NC_007624</v>
      </c>
      <c r="L642" s="3"/>
      <c r="M642" s="3"/>
      <c r="N642" s="3"/>
      <c r="O642" s="3"/>
      <c r="P642" s="3"/>
      <c r="Q642" s="3"/>
      <c r="R642" s="3"/>
      <c r="S642" s="3"/>
      <c r="T642" s="3"/>
      <c r="U642" s="3"/>
      <c r="V642" s="3"/>
      <c r="W642" s="3"/>
      <c r="X642" s="3"/>
      <c r="Y642" s="3"/>
      <c r="Z642" s="3"/>
    </row>
    <row r="643" ht="30.0" customHeight="1">
      <c r="A643" s="5" t="s">
        <v>8951</v>
      </c>
      <c r="B643" s="5" t="s">
        <v>8951</v>
      </c>
      <c r="C643" s="5" t="s">
        <v>8952</v>
      </c>
      <c r="D643" s="5"/>
      <c r="E643" s="16">
        <v>667672.0</v>
      </c>
      <c r="F643" s="16">
        <v>669234.0</v>
      </c>
      <c r="G643" s="5"/>
      <c r="H643" s="5" t="s">
        <v>39</v>
      </c>
      <c r="I643" s="5"/>
      <c r="J643" s="15" t="str">
        <f t="shared" si="181"/>
        <v>Chain et al. 2005. Infect Immun. 73:8353-61</v>
      </c>
      <c r="K643" s="11" t="str">
        <f t="shared" si="182"/>
        <v>Brucella abortus 2308; accesion number NC_007624</v>
      </c>
      <c r="L643" s="3"/>
      <c r="M643" s="3"/>
      <c r="N643" s="3"/>
      <c r="O643" s="3"/>
      <c r="P643" s="3"/>
      <c r="Q643" s="3"/>
      <c r="R643" s="3"/>
      <c r="S643" s="3"/>
      <c r="T643" s="3"/>
      <c r="U643" s="3"/>
      <c r="V643" s="3"/>
      <c r="W643" s="3"/>
      <c r="X643" s="3"/>
      <c r="Y643" s="3"/>
      <c r="Z643" s="3"/>
    </row>
    <row r="644" ht="30.0" customHeight="1">
      <c r="A644" s="5" t="s">
        <v>8953</v>
      </c>
      <c r="B644" s="5" t="s">
        <v>8953</v>
      </c>
      <c r="C644" s="5" t="s">
        <v>8954</v>
      </c>
      <c r="D644" s="5"/>
      <c r="E644" s="16">
        <v>669234.0</v>
      </c>
      <c r="F644" s="16">
        <v>670316.0</v>
      </c>
      <c r="G644" s="5"/>
      <c r="H644" s="5" t="s">
        <v>8398</v>
      </c>
      <c r="I644" s="5" t="s">
        <v>8955</v>
      </c>
      <c r="J644" s="11" t="str">
        <f t="shared" ref="J644:J646" si="183">HYPERLINK("http://www.ncbi.nlm.nih.gov/nuccore/NC_017250","Brucella suis 1330 genome; accesion number NC017250")</f>
        <v>Brucella suis 1330 genome; accesion number NC017250</v>
      </c>
      <c r="K644" s="11" t="str">
        <f t="shared" ref="K644:K646" si="184">HYPERLINK("http://www.ncbi.nlm.nih.gov/nuccore/NC_006933","Brucella abortus 9-941 accession number NC_006933")</f>
        <v>Brucella abortus 9-941 accession number NC_006933</v>
      </c>
      <c r="L644" s="11" t="str">
        <f t="shared" ref="L644:L646" si="185">HYPERLINK("http://www.ncbi.nlm.nih.gov/nuccore/NC_003318"," Brucella melitensis 16M genome; accesion number NC_003318")</f>
        <v> Brucella melitensis 16M genome; accesion number NC_003318</v>
      </c>
      <c r="M644" s="3"/>
      <c r="N644" s="3"/>
      <c r="O644" s="3"/>
      <c r="P644" s="3"/>
      <c r="Q644" s="3"/>
      <c r="R644" s="3"/>
      <c r="S644" s="3"/>
      <c r="T644" s="3"/>
      <c r="U644" s="3"/>
      <c r="V644" s="3"/>
      <c r="W644" s="3"/>
      <c r="X644" s="3"/>
      <c r="Y644" s="3"/>
      <c r="Z644" s="3"/>
    </row>
    <row r="645" ht="30.0" customHeight="1">
      <c r="A645" s="5" t="s">
        <v>8956</v>
      </c>
      <c r="B645" s="5" t="s">
        <v>8956</v>
      </c>
      <c r="C645" s="5" t="s">
        <v>8957</v>
      </c>
      <c r="D645" s="5"/>
      <c r="E645" s="16">
        <v>670321.0</v>
      </c>
      <c r="F645" s="16">
        <v>671226.0</v>
      </c>
      <c r="G645" s="5"/>
      <c r="H645" s="5" t="s">
        <v>42</v>
      </c>
      <c r="I645" s="5" t="s">
        <v>5469</v>
      </c>
      <c r="J645" s="11" t="str">
        <f t="shared" si="183"/>
        <v>Brucella suis 1330 genome; accesion number NC017250</v>
      </c>
      <c r="K645" s="11" t="str">
        <f t="shared" si="184"/>
        <v>Brucella abortus 9-941 accession number NC_006933</v>
      </c>
      <c r="L645" s="11" t="str">
        <f t="shared" si="185"/>
        <v> Brucella melitensis 16M genome; accesion number NC_003318</v>
      </c>
      <c r="M645" s="3"/>
      <c r="N645" s="3"/>
      <c r="O645" s="3"/>
      <c r="P645" s="3"/>
      <c r="Q645" s="3"/>
      <c r="R645" s="3"/>
      <c r="S645" s="3"/>
      <c r="T645" s="3"/>
      <c r="U645" s="3"/>
      <c r="V645" s="3"/>
      <c r="W645" s="3"/>
      <c r="X645" s="3"/>
      <c r="Y645" s="3"/>
      <c r="Z645" s="3"/>
    </row>
    <row r="646" ht="30.0" customHeight="1">
      <c r="A646" s="5" t="s">
        <v>8958</v>
      </c>
      <c r="B646" s="5" t="s">
        <v>8958</v>
      </c>
      <c r="C646" s="5" t="s">
        <v>8959</v>
      </c>
      <c r="D646" s="5"/>
      <c r="E646" s="16">
        <v>671324.0</v>
      </c>
      <c r="F646" s="16">
        <v>672376.0</v>
      </c>
      <c r="G646" s="5"/>
      <c r="H646" s="5" t="s">
        <v>8960</v>
      </c>
      <c r="I646" s="5" t="s">
        <v>8961</v>
      </c>
      <c r="J646" s="11" t="str">
        <f t="shared" si="183"/>
        <v>Brucella suis 1330 genome; accesion number NC017250</v>
      </c>
      <c r="K646" s="11" t="str">
        <f t="shared" si="184"/>
        <v>Brucella abortus 9-941 accession number NC_006933</v>
      </c>
      <c r="L646" s="11" t="str">
        <f t="shared" si="185"/>
        <v> Brucella melitensis 16M genome; accesion number NC_003318</v>
      </c>
      <c r="M646" s="3"/>
      <c r="N646" s="3"/>
      <c r="O646" s="3"/>
      <c r="P646" s="3"/>
      <c r="Q646" s="3"/>
      <c r="R646" s="3"/>
      <c r="S646" s="3"/>
      <c r="T646" s="3"/>
      <c r="U646" s="3"/>
      <c r="V646" s="3"/>
      <c r="W646" s="3"/>
      <c r="X646" s="3"/>
      <c r="Y646" s="3"/>
      <c r="Z646" s="3"/>
    </row>
    <row r="647" ht="30.0" customHeight="1">
      <c r="A647" s="5" t="s">
        <v>8962</v>
      </c>
      <c r="B647" s="5" t="s">
        <v>8963</v>
      </c>
      <c r="C647" s="5" t="s">
        <v>8964</v>
      </c>
      <c r="D647" s="5"/>
      <c r="E647" s="16">
        <v>672516.0</v>
      </c>
      <c r="F647" s="16">
        <v>673829.0</v>
      </c>
      <c r="G647" s="5" t="s">
        <v>35</v>
      </c>
      <c r="H647" s="5" t="s">
        <v>8965</v>
      </c>
      <c r="I647" s="5" t="s">
        <v>8966</v>
      </c>
      <c r="J647" s="15" t="str">
        <f>HYPERLINK("http://www.ncbi.nlm.nih.gov/pubmed/?term=16299333","Chain et al. 2005. Infect Immun. 73:8353-61")</f>
        <v>Chain et al. 2005. Infect Immun. 73:8353-61</v>
      </c>
      <c r="K647" s="11" t="str">
        <f>HYPERLINK("http://www.ncbi.nlm.nih.gov/nuccore/NC_007624","Brucella abortus 2308; accesion number NC_007624")</f>
        <v>Brucella abortus 2308; accesion number NC_007624</v>
      </c>
      <c r="L647" s="3"/>
      <c r="M647" s="3"/>
      <c r="N647" s="3"/>
      <c r="O647" s="3"/>
      <c r="P647" s="3"/>
      <c r="Q647" s="3"/>
      <c r="R647" s="3"/>
      <c r="S647" s="3"/>
      <c r="T647" s="3"/>
      <c r="U647" s="3"/>
      <c r="V647" s="3"/>
      <c r="W647" s="3"/>
      <c r="X647" s="3"/>
      <c r="Y647" s="3"/>
      <c r="Z647" s="3"/>
    </row>
    <row r="648" ht="30.0" customHeight="1">
      <c r="A648" s="5" t="s">
        <v>8967</v>
      </c>
      <c r="B648" s="5" t="s">
        <v>8968</v>
      </c>
      <c r="C648" s="5" t="s">
        <v>8969</v>
      </c>
      <c r="D648" s="5"/>
      <c r="E648" s="16">
        <v>673993.0</v>
      </c>
      <c r="F648" s="16">
        <v>674478.0</v>
      </c>
      <c r="G648" s="5" t="s">
        <v>35</v>
      </c>
      <c r="H648" s="5" t="s">
        <v>8970</v>
      </c>
      <c r="I648" s="5" t="s">
        <v>8971</v>
      </c>
      <c r="J648" s="11" t="str">
        <f>HYPERLINK("http://www.ncbi.nlm.nih.gov/pubmed/7698330","Denoel et al. 1995. FEBS Lett. 20;361(2-3):238-42")</f>
        <v>Denoel et al. 1995. FEBS Lett. 20;361(2-3):238-42</v>
      </c>
      <c r="K648" s="3"/>
      <c r="L648" s="3"/>
      <c r="M648" s="3"/>
      <c r="N648" s="3"/>
      <c r="O648" s="3"/>
      <c r="P648" s="3"/>
      <c r="Q648" s="3"/>
      <c r="R648" s="3"/>
      <c r="S648" s="3"/>
      <c r="T648" s="3"/>
      <c r="U648" s="3"/>
      <c r="V648" s="3"/>
      <c r="W648" s="3"/>
      <c r="X648" s="3"/>
      <c r="Y648" s="3"/>
      <c r="Z648" s="3"/>
    </row>
    <row r="649" ht="30.0" customHeight="1">
      <c r="A649" s="5" t="s">
        <v>8972</v>
      </c>
      <c r="B649" s="5" t="s">
        <v>8972</v>
      </c>
      <c r="C649" s="5" t="s">
        <v>8973</v>
      </c>
      <c r="D649" s="5"/>
      <c r="E649" s="16">
        <v>674444.0</v>
      </c>
      <c r="F649" s="16">
        <v>674755.0</v>
      </c>
      <c r="G649" s="5" t="s">
        <v>35</v>
      </c>
      <c r="H649" s="5" t="s">
        <v>52</v>
      </c>
      <c r="I649" s="5"/>
      <c r="J649" s="15" t="str">
        <f>HYPERLINK("http://www.ncbi.nlm.nih.gov/pubmed/?term=16299333","Chain et al. 2005. Infect Immun. 73:8353-61")</f>
        <v>Chain et al. 2005. Infect Immun. 73:8353-61</v>
      </c>
      <c r="K649" s="11" t="str">
        <f>HYPERLINK("http://www.ncbi.nlm.nih.gov/nuccore/NC_007624","Brucella abortus 2308; accesion number NC_007624")</f>
        <v>Brucella abortus 2308; accesion number NC_007624</v>
      </c>
      <c r="L649" s="3"/>
      <c r="M649" s="3"/>
      <c r="N649" s="3"/>
      <c r="O649" s="3"/>
      <c r="P649" s="3"/>
      <c r="Q649" s="3"/>
      <c r="R649" s="3"/>
      <c r="S649" s="3"/>
      <c r="T649" s="3"/>
      <c r="U649" s="3"/>
      <c r="V649" s="3"/>
      <c r="W649" s="3"/>
      <c r="X649" s="3"/>
      <c r="Y649" s="3"/>
      <c r="Z649" s="3"/>
    </row>
    <row r="650" ht="30.0" customHeight="1">
      <c r="A650" s="5" t="s">
        <v>8974</v>
      </c>
      <c r="B650" s="5" t="s">
        <v>8975</v>
      </c>
      <c r="C650" s="5" t="s">
        <v>8976</v>
      </c>
      <c r="D650" s="5"/>
      <c r="E650" s="16">
        <v>675211.0</v>
      </c>
      <c r="F650" s="16">
        <v>675525.0</v>
      </c>
      <c r="G650" s="5" t="s">
        <v>35</v>
      </c>
      <c r="H650" s="5" t="s">
        <v>8977</v>
      </c>
      <c r="I650" s="5" t="s">
        <v>8978</v>
      </c>
      <c r="J650" s="11" t="str">
        <f t="shared" ref="J650:J651" si="186">HYPERLINK("http://www.ncbi.nlm.nih.gov/pubmed/?term=22636783","Ojeda et al. 2012. J. Bacteriol. 194:4052-4058.")</f>
        <v>Ojeda et al. 2012. J. Bacteriol. 194:4052-4058.</v>
      </c>
      <c r="K650" s="3"/>
      <c r="L650" s="3"/>
      <c r="M650" s="3"/>
      <c r="N650" s="3"/>
      <c r="O650" s="3"/>
      <c r="P650" s="3"/>
      <c r="Q650" s="3"/>
      <c r="R650" s="3"/>
      <c r="S650" s="3"/>
      <c r="T650" s="3"/>
      <c r="U650" s="3"/>
      <c r="V650" s="3"/>
      <c r="W650" s="3"/>
      <c r="X650" s="3"/>
      <c r="Y650" s="3"/>
      <c r="Z650" s="3"/>
    </row>
    <row r="651" ht="30.0" customHeight="1">
      <c r="A651" s="5" t="s">
        <v>8979</v>
      </c>
      <c r="B651" s="5" t="s">
        <v>8980</v>
      </c>
      <c r="C651" s="5" t="s">
        <v>8981</v>
      </c>
      <c r="D651" s="5"/>
      <c r="E651" s="16">
        <v>675642.0</v>
      </c>
      <c r="F651" s="16">
        <v>676103.0</v>
      </c>
      <c r="G651" s="5" t="s">
        <v>35</v>
      </c>
      <c r="H651" s="5" t="s">
        <v>8982</v>
      </c>
      <c r="I651" s="5" t="s">
        <v>8983</v>
      </c>
      <c r="J651" s="11" t="str">
        <f t="shared" si="186"/>
        <v>Ojeda et al. 2012. J. Bacteriol. 194:4052-4058.</v>
      </c>
      <c r="K651" s="3"/>
      <c r="L651" s="3"/>
      <c r="M651" s="3"/>
      <c r="N651" s="3"/>
      <c r="O651" s="3"/>
      <c r="P651" s="3"/>
      <c r="Q651" s="3"/>
      <c r="R651" s="3"/>
      <c r="S651" s="3"/>
      <c r="T651" s="3"/>
      <c r="U651" s="3"/>
      <c r="V651" s="3"/>
      <c r="W651" s="3"/>
      <c r="X651" s="3"/>
      <c r="Y651" s="3"/>
      <c r="Z651" s="3"/>
    </row>
    <row r="652" ht="30.0" customHeight="1">
      <c r="A652" s="5" t="s">
        <v>8984</v>
      </c>
      <c r="B652" s="5" t="s">
        <v>8984</v>
      </c>
      <c r="C652" s="5" t="s">
        <v>8985</v>
      </c>
      <c r="D652" s="5"/>
      <c r="E652" s="16">
        <v>676349.0</v>
      </c>
      <c r="F652" s="16">
        <v>676807.0</v>
      </c>
      <c r="G652" s="5" t="s">
        <v>35</v>
      </c>
      <c r="H652" s="5" t="s">
        <v>8986</v>
      </c>
      <c r="I652" s="5"/>
      <c r="J652" s="15" t="str">
        <f t="shared" ref="J652:J653" si="187">HYPERLINK("http://www.ncbi.nlm.nih.gov/pubmed/?term=16299333","Chain et al. 2005. Infect Immun. 73:8353-61")</f>
        <v>Chain et al. 2005. Infect Immun. 73:8353-61</v>
      </c>
      <c r="K652" s="11" t="str">
        <f t="shared" ref="K652:K653" si="188">HYPERLINK("http://www.ncbi.nlm.nih.gov/nuccore/NC_007624","Brucella abortus 2308; accesion number NC_007624")</f>
        <v>Brucella abortus 2308; accesion number NC_007624</v>
      </c>
      <c r="L652" s="3"/>
      <c r="M652" s="3"/>
      <c r="N652" s="3"/>
      <c r="O652" s="3"/>
      <c r="P652" s="3"/>
      <c r="Q652" s="3"/>
      <c r="R652" s="3"/>
      <c r="S652" s="3"/>
      <c r="T652" s="3"/>
      <c r="U652" s="3"/>
      <c r="V652" s="3"/>
      <c r="W652" s="3"/>
      <c r="X652" s="3"/>
      <c r="Y652" s="3"/>
      <c r="Z652" s="3"/>
    </row>
    <row r="653" ht="30.0" customHeight="1">
      <c r="A653" s="5" t="s">
        <v>8987</v>
      </c>
      <c r="B653" s="5" t="s">
        <v>8987</v>
      </c>
      <c r="C653" s="5" t="s">
        <v>8988</v>
      </c>
      <c r="D653" s="5"/>
      <c r="E653" s="16">
        <v>677280.0</v>
      </c>
      <c r="F653" s="16">
        <v>677753.0</v>
      </c>
      <c r="G653" s="5" t="s">
        <v>35</v>
      </c>
      <c r="H653" s="5" t="s">
        <v>52</v>
      </c>
      <c r="I653" s="5"/>
      <c r="J653" s="15" t="str">
        <f t="shared" si="187"/>
        <v>Chain et al. 2005. Infect Immun. 73:8353-61</v>
      </c>
      <c r="K653" s="11" t="str">
        <f t="shared" si="188"/>
        <v>Brucella abortus 2308; accesion number NC_007624</v>
      </c>
      <c r="L653" s="3"/>
      <c r="M653" s="3"/>
      <c r="N653" s="3"/>
      <c r="O653" s="3"/>
      <c r="P653" s="3"/>
      <c r="Q653" s="3"/>
      <c r="R653" s="3"/>
      <c r="S653" s="3"/>
      <c r="T653" s="3"/>
      <c r="U653" s="3"/>
      <c r="V653" s="3"/>
      <c r="W653" s="3"/>
      <c r="X653" s="3"/>
      <c r="Y653" s="3"/>
      <c r="Z653" s="3"/>
    </row>
    <row r="654" ht="30.0" customHeight="1">
      <c r="A654" s="5" t="s">
        <v>8989</v>
      </c>
      <c r="B654" s="5" t="s">
        <v>8989</v>
      </c>
      <c r="C654" s="5" t="s">
        <v>8990</v>
      </c>
      <c r="D654" s="5"/>
      <c r="E654" s="16">
        <v>678933.0</v>
      </c>
      <c r="F654" s="16">
        <v>679400.0</v>
      </c>
      <c r="G654" s="5"/>
      <c r="H654" s="5" t="s">
        <v>1716</v>
      </c>
      <c r="I654" s="5"/>
      <c r="J654" s="11" t="str">
        <f>HYPERLINK("http://www.ncbi.nlm.nih.gov/nuccore/NC_017250","Brucella suis 1330 genome; accesion number NC017250")</f>
        <v>Brucella suis 1330 genome; accesion number NC017250</v>
      </c>
      <c r="K654" s="11" t="str">
        <f>HYPERLINK("http://www.ncbi.nlm.nih.gov/nuccore/NC_006933","Brucella abortus 9-941 accession number NC_006933")</f>
        <v>Brucella abortus 9-941 accession number NC_006933</v>
      </c>
      <c r="L654" s="11" t="str">
        <f>HYPERLINK("http://www.ncbi.nlm.nih.gov/nuccore/NC_003318"," Brucella melitensis 16M genome; accesion number NC_003318")</f>
        <v> Brucella melitensis 16M genome; accesion number NC_003318</v>
      </c>
      <c r="M654" s="3"/>
      <c r="N654" s="3"/>
      <c r="O654" s="3"/>
      <c r="P654" s="3"/>
      <c r="Q654" s="3"/>
      <c r="R654" s="3"/>
      <c r="S654" s="3"/>
      <c r="T654" s="3"/>
      <c r="U654" s="3"/>
      <c r="V654" s="3"/>
      <c r="W654" s="3"/>
      <c r="X654" s="3"/>
      <c r="Y654" s="3"/>
      <c r="Z654" s="3"/>
    </row>
    <row r="655" ht="30.0" customHeight="1">
      <c r="A655" s="5" t="s">
        <v>8991</v>
      </c>
      <c r="B655" s="5" t="s">
        <v>8991</v>
      </c>
      <c r="C655" s="5" t="s">
        <v>8992</v>
      </c>
      <c r="D655" s="5"/>
      <c r="E655" s="16">
        <v>679364.0</v>
      </c>
      <c r="F655" s="16">
        <v>679750.0</v>
      </c>
      <c r="G655" s="5"/>
      <c r="H655" s="5" t="s">
        <v>8993</v>
      </c>
      <c r="I655" s="5"/>
      <c r="J655" s="15" t="str">
        <f t="shared" ref="J655:J658" si="189">HYPERLINK("http://www.ncbi.nlm.nih.gov/pubmed/?term=16299333","Chain et al. 2005. Infect Immun. 73:8353-61")</f>
        <v>Chain et al. 2005. Infect Immun. 73:8353-61</v>
      </c>
      <c r="K655" s="11" t="str">
        <f t="shared" ref="K655:K658" si="190">HYPERLINK("http://www.ncbi.nlm.nih.gov/nuccore/NC_007624","Brucella abortus 2308; accesion number NC_007624")</f>
        <v>Brucella abortus 2308; accesion number NC_007624</v>
      </c>
      <c r="L655" s="3"/>
      <c r="M655" s="3"/>
      <c r="N655" s="3"/>
      <c r="O655" s="3"/>
      <c r="P655" s="3"/>
      <c r="Q655" s="3"/>
      <c r="R655" s="3"/>
      <c r="S655" s="3"/>
      <c r="T655" s="3"/>
      <c r="U655" s="3"/>
      <c r="V655" s="3"/>
      <c r="W655" s="3"/>
      <c r="X655" s="3"/>
      <c r="Y655" s="3"/>
      <c r="Z655" s="3"/>
    </row>
    <row r="656" ht="30.0" customHeight="1">
      <c r="A656" s="5" t="s">
        <v>8994</v>
      </c>
      <c r="B656" s="5" t="s">
        <v>8994</v>
      </c>
      <c r="C656" s="5" t="s">
        <v>8995</v>
      </c>
      <c r="D656" s="5"/>
      <c r="E656" s="16">
        <v>679800.0</v>
      </c>
      <c r="F656" s="16">
        <v>681371.0</v>
      </c>
      <c r="G656" s="5"/>
      <c r="H656" s="5" t="s">
        <v>8996</v>
      </c>
      <c r="I656" s="5"/>
      <c r="J656" s="15" t="str">
        <f t="shared" si="189"/>
        <v>Chain et al. 2005. Infect Immun. 73:8353-61</v>
      </c>
      <c r="K656" s="11" t="str">
        <f t="shared" si="190"/>
        <v>Brucella abortus 2308; accesion number NC_007624</v>
      </c>
      <c r="L656" s="3"/>
      <c r="M656" s="3"/>
      <c r="N656" s="3"/>
      <c r="O656" s="3"/>
      <c r="P656" s="3"/>
      <c r="Q656" s="3"/>
      <c r="R656" s="3"/>
      <c r="S656" s="3"/>
      <c r="T656" s="3"/>
      <c r="U656" s="3"/>
      <c r="V656" s="3"/>
      <c r="W656" s="3"/>
      <c r="X656" s="3"/>
      <c r="Y656" s="3"/>
      <c r="Z656" s="3"/>
    </row>
    <row r="657" ht="30.0" customHeight="1">
      <c r="A657" s="5" t="s">
        <v>8997</v>
      </c>
      <c r="B657" s="5" t="s">
        <v>8997</v>
      </c>
      <c r="C657" s="5" t="s">
        <v>8998</v>
      </c>
      <c r="D657" s="5"/>
      <c r="E657" s="16">
        <v>681368.0</v>
      </c>
      <c r="F657" s="16">
        <v>681973.0</v>
      </c>
      <c r="G657" s="5"/>
      <c r="H657" s="5" t="s">
        <v>8999</v>
      </c>
      <c r="I657" s="5"/>
      <c r="J657" s="15" t="str">
        <f t="shared" si="189"/>
        <v>Chain et al. 2005. Infect Immun. 73:8353-61</v>
      </c>
      <c r="K657" s="11" t="str">
        <f t="shared" si="190"/>
        <v>Brucella abortus 2308; accesion number NC_007624</v>
      </c>
      <c r="L657" s="3"/>
      <c r="M657" s="3"/>
      <c r="N657" s="3"/>
      <c r="O657" s="3"/>
      <c r="P657" s="3"/>
      <c r="Q657" s="3"/>
      <c r="R657" s="3"/>
      <c r="S657" s="3"/>
      <c r="T657" s="3"/>
      <c r="U657" s="3"/>
      <c r="V657" s="3"/>
      <c r="W657" s="3"/>
      <c r="X657" s="3"/>
      <c r="Y657" s="3"/>
      <c r="Z657" s="3"/>
    </row>
    <row r="658" ht="30.0" customHeight="1">
      <c r="A658" s="5" t="s">
        <v>9000</v>
      </c>
      <c r="B658" s="5" t="s">
        <v>9000</v>
      </c>
      <c r="C658" s="5" t="s">
        <v>9001</v>
      </c>
      <c r="D658" s="5"/>
      <c r="E658" s="16">
        <v>682295.0</v>
      </c>
      <c r="F658" s="16">
        <v>682456.0</v>
      </c>
      <c r="G658" s="5"/>
      <c r="H658" s="5" t="s">
        <v>9002</v>
      </c>
      <c r="I658" s="5"/>
      <c r="J658" s="15" t="str">
        <f t="shared" si="189"/>
        <v>Chain et al. 2005. Infect Immun. 73:8353-61</v>
      </c>
      <c r="K658" s="11" t="str">
        <f t="shared" si="190"/>
        <v>Brucella abortus 2308; accesion number NC_007624</v>
      </c>
      <c r="L658" s="3"/>
      <c r="M658" s="3"/>
      <c r="N658" s="3"/>
      <c r="O658" s="3"/>
      <c r="P658" s="3"/>
      <c r="Q658" s="3"/>
      <c r="R658" s="3"/>
      <c r="S658" s="3"/>
      <c r="T658" s="3"/>
      <c r="U658" s="3"/>
      <c r="V658" s="3"/>
      <c r="W658" s="3"/>
      <c r="X658" s="3"/>
      <c r="Y658" s="3"/>
      <c r="Z658" s="3"/>
    </row>
    <row r="659" ht="30.0" customHeight="1">
      <c r="A659" s="5" t="s">
        <v>9003</v>
      </c>
      <c r="B659" s="5" t="s">
        <v>9003</v>
      </c>
      <c r="C659" s="5" t="s">
        <v>9004</v>
      </c>
      <c r="D659" s="5"/>
      <c r="E659" s="16">
        <v>682916.0</v>
      </c>
      <c r="F659" s="16">
        <v>684139.0</v>
      </c>
      <c r="G659" s="5"/>
      <c r="H659" s="5" t="s">
        <v>2083</v>
      </c>
      <c r="I659" s="5" t="s">
        <v>541</v>
      </c>
      <c r="J659" s="12" t="s">
        <v>208</v>
      </c>
      <c r="K659" s="3"/>
      <c r="L659" s="3"/>
      <c r="M659" s="3"/>
      <c r="N659" s="3"/>
      <c r="O659" s="3"/>
      <c r="P659" s="3"/>
      <c r="Q659" s="3"/>
      <c r="R659" s="3"/>
      <c r="S659" s="3"/>
      <c r="T659" s="3"/>
      <c r="U659" s="3"/>
      <c r="V659" s="3"/>
      <c r="W659" s="3"/>
      <c r="X659" s="3"/>
      <c r="Y659" s="3"/>
      <c r="Z659" s="3"/>
    </row>
    <row r="660" ht="30.0" customHeight="1">
      <c r="A660" s="5" t="s">
        <v>9005</v>
      </c>
      <c r="B660" s="5" t="s">
        <v>9005</v>
      </c>
      <c r="C660" s="5" t="s">
        <v>9006</v>
      </c>
      <c r="D660" s="5" t="s">
        <v>59</v>
      </c>
      <c r="E660" s="16">
        <v>684217.0</v>
      </c>
      <c r="F660" s="16">
        <v>684405.0</v>
      </c>
      <c r="G660" s="5"/>
      <c r="H660" s="5"/>
      <c r="I660" s="5" t="s">
        <v>9007</v>
      </c>
      <c r="J660" s="11" t="str">
        <f>HYPERLINK("http://www.ncbi.nlm.nih.gov/nuccore/NC_017250","Brucella suis 1330 genome; accesion number NC017250")</f>
        <v>Brucella suis 1330 genome; accesion number NC017250</v>
      </c>
      <c r="K660" s="11" t="str">
        <f>HYPERLINK("http://www.ncbi.nlm.nih.gov/pubmed/12271122","Paulsen et al. 2002. Proc Natl Acad Sci U S A. 99(20):13148-53")</f>
        <v>Paulsen et al. 2002. Proc Natl Acad Sci U S A. 99(20):13148-53</v>
      </c>
      <c r="L660" s="3"/>
      <c r="M660" s="3"/>
      <c r="N660" s="3"/>
      <c r="O660" s="3"/>
      <c r="P660" s="3"/>
      <c r="Q660" s="3"/>
      <c r="R660" s="3"/>
      <c r="S660" s="3"/>
      <c r="T660" s="3"/>
      <c r="U660" s="3"/>
      <c r="V660" s="3"/>
      <c r="W660" s="3"/>
      <c r="X660" s="3"/>
      <c r="Y660" s="3"/>
      <c r="Z660" s="3"/>
    </row>
    <row r="661" ht="30.0" customHeight="1">
      <c r="A661" s="5" t="s">
        <v>9008</v>
      </c>
      <c r="B661" s="5" t="s">
        <v>9008</v>
      </c>
      <c r="C661" s="5" t="s">
        <v>9009</v>
      </c>
      <c r="D661" s="5"/>
      <c r="E661" s="16">
        <v>684522.0</v>
      </c>
      <c r="F661" s="16">
        <v>685139.0</v>
      </c>
      <c r="G661" s="5" t="s">
        <v>35</v>
      </c>
      <c r="H661" s="5" t="s">
        <v>52</v>
      </c>
      <c r="I661" s="5"/>
      <c r="J661" s="15" t="str">
        <f t="shared" ref="J661:J663" si="191">HYPERLINK("http://www.ncbi.nlm.nih.gov/pubmed/?term=16299333","Chain et al. 2005. Infect Immun. 73:8353-61")</f>
        <v>Chain et al. 2005. Infect Immun. 73:8353-61</v>
      </c>
      <c r="K661" s="11" t="str">
        <f t="shared" ref="K661:K663" si="192">HYPERLINK("http://www.ncbi.nlm.nih.gov/nuccore/NC_007624","Brucella abortus 2308; accesion number NC_007624")</f>
        <v>Brucella abortus 2308; accesion number NC_007624</v>
      </c>
      <c r="L661" s="3"/>
      <c r="M661" s="3"/>
      <c r="N661" s="3"/>
      <c r="O661" s="3"/>
      <c r="P661" s="3"/>
      <c r="Q661" s="3"/>
      <c r="R661" s="3"/>
      <c r="S661" s="3"/>
      <c r="T661" s="3"/>
      <c r="U661" s="3"/>
      <c r="V661" s="3"/>
      <c r="W661" s="3"/>
      <c r="X661" s="3"/>
      <c r="Y661" s="3"/>
      <c r="Z661" s="3"/>
    </row>
    <row r="662" ht="30.0" customHeight="1">
      <c r="A662" s="5" t="s">
        <v>9010</v>
      </c>
      <c r="B662" s="5" t="s">
        <v>9010</v>
      </c>
      <c r="C662" s="5" t="s">
        <v>9011</v>
      </c>
      <c r="D662" s="5"/>
      <c r="E662" s="16">
        <v>685136.0</v>
      </c>
      <c r="F662" s="16">
        <v>686080.0</v>
      </c>
      <c r="G662" s="5" t="s">
        <v>35</v>
      </c>
      <c r="H662" s="5" t="s">
        <v>9012</v>
      </c>
      <c r="I662" s="5" t="s">
        <v>9013</v>
      </c>
      <c r="J662" s="15" t="str">
        <f t="shared" si="191"/>
        <v>Chain et al. 2005. Infect Immun. 73:8353-61</v>
      </c>
      <c r="K662" s="11" t="str">
        <f t="shared" si="192"/>
        <v>Brucella abortus 2308; accesion number NC_007624</v>
      </c>
      <c r="L662" s="3"/>
      <c r="M662" s="3"/>
      <c r="N662" s="3"/>
      <c r="O662" s="3"/>
      <c r="P662" s="3"/>
      <c r="Q662" s="3"/>
      <c r="R662" s="3"/>
      <c r="S662" s="3"/>
      <c r="T662" s="3"/>
      <c r="U662" s="3"/>
      <c r="V662" s="3"/>
      <c r="W662" s="3"/>
      <c r="X662" s="3"/>
      <c r="Y662" s="3"/>
      <c r="Z662" s="3"/>
    </row>
    <row r="663" ht="30.0" customHeight="1">
      <c r="A663" s="5" t="s">
        <v>9014</v>
      </c>
      <c r="B663" s="5" t="s">
        <v>9014</v>
      </c>
      <c r="C663" s="5" t="s">
        <v>9015</v>
      </c>
      <c r="D663" s="5"/>
      <c r="E663" s="16">
        <v>686130.0</v>
      </c>
      <c r="F663" s="16">
        <v>686675.0</v>
      </c>
      <c r="G663" s="5" t="s">
        <v>35</v>
      </c>
      <c r="H663" s="5" t="s">
        <v>52</v>
      </c>
      <c r="I663" s="5"/>
      <c r="J663" s="15" t="str">
        <f t="shared" si="191"/>
        <v>Chain et al. 2005. Infect Immun. 73:8353-61</v>
      </c>
      <c r="K663" s="11" t="str">
        <f t="shared" si="192"/>
        <v>Brucella abortus 2308; accesion number NC_007624</v>
      </c>
      <c r="L663" s="3"/>
      <c r="M663" s="3"/>
      <c r="N663" s="3"/>
      <c r="O663" s="3"/>
      <c r="P663" s="3"/>
      <c r="Q663" s="3"/>
      <c r="R663" s="3"/>
      <c r="S663" s="3"/>
      <c r="T663" s="3"/>
      <c r="U663" s="3"/>
      <c r="V663" s="3"/>
      <c r="W663" s="3"/>
      <c r="X663" s="3"/>
      <c r="Y663" s="3"/>
      <c r="Z663" s="3"/>
    </row>
    <row r="664" ht="30.0" customHeight="1">
      <c r="A664" s="5" t="s">
        <v>9016</v>
      </c>
      <c r="B664" s="5" t="s">
        <v>9017</v>
      </c>
      <c r="C664" s="5" t="s">
        <v>9018</v>
      </c>
      <c r="D664" s="5"/>
      <c r="E664" s="16">
        <v>686665.0</v>
      </c>
      <c r="F664" s="16">
        <v>688089.0</v>
      </c>
      <c r="G664" s="5" t="s">
        <v>35</v>
      </c>
      <c r="H664" s="5" t="s">
        <v>9019</v>
      </c>
      <c r="I664" s="5" t="s">
        <v>9020</v>
      </c>
      <c r="J664" s="11" t="str">
        <f>HYPERLINK("http://www.ncbi.nlm.nih.gov/nuccore/NC_017250","Brucella suis 1330 genome; accesion number NC017250")</f>
        <v>Brucella suis 1330 genome; accesion number NC017250</v>
      </c>
      <c r="K664" s="11" t="str">
        <f>HYPERLINK("http://www.ncbi.nlm.nih.gov/nuccore/NC_006933","Brucella abortus 9-941 accession number NC_006933")</f>
        <v>Brucella abortus 9-941 accession number NC_006933</v>
      </c>
      <c r="L664" s="11" t="str">
        <f>HYPERLINK("http://www.ncbi.nlm.nih.gov/nuccore/NC_003318"," Brucella melitensis 16M genome; accesion number NC_003318")</f>
        <v> Brucella melitensis 16M genome; accesion number NC_003318</v>
      </c>
      <c r="M664" s="3"/>
      <c r="N664" s="3"/>
      <c r="O664" s="3"/>
      <c r="P664" s="3"/>
      <c r="Q664" s="3"/>
      <c r="R664" s="3"/>
      <c r="S664" s="3"/>
      <c r="T664" s="3"/>
      <c r="U664" s="3"/>
      <c r="V664" s="3"/>
      <c r="W664" s="3"/>
      <c r="X664" s="3"/>
      <c r="Y664" s="3"/>
      <c r="Z664" s="3"/>
    </row>
    <row r="665" ht="30.0" customHeight="1">
      <c r="A665" s="5" t="s">
        <v>9021</v>
      </c>
      <c r="B665" s="5" t="s">
        <v>9021</v>
      </c>
      <c r="C665" s="5" t="s">
        <v>9022</v>
      </c>
      <c r="D665" s="5"/>
      <c r="E665" s="16">
        <v>688104.0</v>
      </c>
      <c r="F665" s="16">
        <v>689948.0</v>
      </c>
      <c r="G665" s="5" t="s">
        <v>35</v>
      </c>
      <c r="H665" s="5" t="s">
        <v>9023</v>
      </c>
      <c r="I665" s="5"/>
      <c r="J665" s="15" t="str">
        <f>HYPERLINK("http://www.ncbi.nlm.nih.gov/pubmed/?term=16299333","Chain et al. 2005. Infect Immun. 73:8353-61")</f>
        <v>Chain et al. 2005. Infect Immun. 73:8353-61</v>
      </c>
      <c r="K665" s="11" t="str">
        <f>HYPERLINK("http://www.ncbi.nlm.nih.gov/nuccore/NC_007624","Brucella abortus 2308; accesion number NC_007624")</f>
        <v>Brucella abortus 2308; accesion number NC_007624</v>
      </c>
      <c r="L665" s="3"/>
      <c r="M665" s="3"/>
      <c r="N665" s="3"/>
      <c r="O665" s="3"/>
      <c r="P665" s="3"/>
      <c r="Q665" s="3"/>
      <c r="R665" s="3"/>
      <c r="S665" s="3"/>
      <c r="T665" s="3"/>
      <c r="U665" s="3"/>
      <c r="V665" s="3"/>
      <c r="W665" s="3"/>
      <c r="X665" s="3"/>
      <c r="Y665" s="3"/>
      <c r="Z665" s="3"/>
    </row>
    <row r="666" ht="30.0" customHeight="1">
      <c r="A666" s="5" t="s">
        <v>9024</v>
      </c>
      <c r="B666" s="5" t="s">
        <v>9025</v>
      </c>
      <c r="C666" s="5" t="s">
        <v>9026</v>
      </c>
      <c r="D666" s="5"/>
      <c r="E666" s="16">
        <v>689945.0</v>
      </c>
      <c r="F666" s="16">
        <v>690931.0</v>
      </c>
      <c r="G666" s="5" t="s">
        <v>35</v>
      </c>
      <c r="H666" s="5" t="s">
        <v>9027</v>
      </c>
      <c r="I666" s="5" t="s">
        <v>9028</v>
      </c>
      <c r="J666" s="11" t="str">
        <f>HYPERLINK("http://www.ncbi.nlm.nih.gov/nuccore/NC_017250","Brucella suis 1330 genome; accesion number NC017250")</f>
        <v>Brucella suis 1330 genome; accesion number NC017250</v>
      </c>
      <c r="K666" s="11" t="str">
        <f>HYPERLINK("http://www.ncbi.nlm.nih.gov/nuccore/NC_006933","Brucella abortus 9-941 accession number NC_006933")</f>
        <v>Brucella abortus 9-941 accession number NC_006933</v>
      </c>
      <c r="L666" s="11" t="str">
        <f>HYPERLINK("http://www.ncbi.nlm.nih.gov/nuccore/NC_003318"," Brucella melitensis 16M genome; accesion number NC_003318")</f>
        <v> Brucella melitensis 16M genome; accesion number NC_003318</v>
      </c>
      <c r="M666" s="3"/>
      <c r="N666" s="3"/>
      <c r="O666" s="3"/>
      <c r="P666" s="3"/>
      <c r="Q666" s="3"/>
      <c r="R666" s="3"/>
      <c r="S666" s="3"/>
      <c r="T666" s="3"/>
      <c r="U666" s="3"/>
      <c r="V666" s="3"/>
      <c r="W666" s="3"/>
      <c r="X666" s="3"/>
      <c r="Y666" s="3"/>
      <c r="Z666" s="3"/>
    </row>
    <row r="667" ht="30.0" customHeight="1">
      <c r="A667" s="5" t="s">
        <v>9029</v>
      </c>
      <c r="B667" s="5" t="s">
        <v>9029</v>
      </c>
      <c r="C667" s="5" t="s">
        <v>9030</v>
      </c>
      <c r="D667" s="5"/>
      <c r="E667" s="16">
        <v>690931.0</v>
      </c>
      <c r="F667" s="16">
        <v>691944.0</v>
      </c>
      <c r="G667" s="5" t="s">
        <v>35</v>
      </c>
      <c r="H667" s="5" t="s">
        <v>9028</v>
      </c>
      <c r="I667" s="5" t="s">
        <v>9031</v>
      </c>
      <c r="J667" s="15" t="str">
        <f t="shared" ref="J667:J670" si="193">HYPERLINK("http://www.ncbi.nlm.nih.gov/pubmed/?term=16299333","Chain et al. 2005. Infect Immun. 73:8353-61")</f>
        <v>Chain et al. 2005. Infect Immun. 73:8353-61</v>
      </c>
      <c r="K667" s="11" t="str">
        <f t="shared" ref="K667:K670" si="194">HYPERLINK("http://www.ncbi.nlm.nih.gov/nuccore/NC_007624","Brucella abortus 2308; accesion number NC_007624")</f>
        <v>Brucella abortus 2308; accesion number NC_007624</v>
      </c>
      <c r="L667" s="3"/>
      <c r="M667" s="3"/>
      <c r="N667" s="3"/>
      <c r="O667" s="3"/>
      <c r="P667" s="3"/>
      <c r="Q667" s="3"/>
      <c r="R667" s="3"/>
      <c r="S667" s="3"/>
      <c r="T667" s="3"/>
      <c r="U667" s="3"/>
      <c r="V667" s="3"/>
      <c r="W667" s="3"/>
      <c r="X667" s="3"/>
      <c r="Y667" s="3"/>
      <c r="Z667" s="3"/>
    </row>
    <row r="668" ht="30.0" customHeight="1">
      <c r="A668" s="5" t="s">
        <v>9032</v>
      </c>
      <c r="B668" s="5" t="s">
        <v>9032</v>
      </c>
      <c r="C668" s="5" t="s">
        <v>9033</v>
      </c>
      <c r="D668" s="5"/>
      <c r="E668" s="16">
        <v>692261.0</v>
      </c>
      <c r="F668" s="16">
        <v>692485.0</v>
      </c>
      <c r="G668" s="5"/>
      <c r="H668" s="5" t="s">
        <v>52</v>
      </c>
      <c r="I668" s="5"/>
      <c r="J668" s="15" t="str">
        <f t="shared" si="193"/>
        <v>Chain et al. 2005. Infect Immun. 73:8353-61</v>
      </c>
      <c r="K668" s="11" t="str">
        <f t="shared" si="194"/>
        <v>Brucella abortus 2308; accesion number NC_007624</v>
      </c>
      <c r="L668" s="3"/>
      <c r="M668" s="3"/>
      <c r="N668" s="3"/>
      <c r="O668" s="3"/>
      <c r="P668" s="3"/>
      <c r="Q668" s="3"/>
      <c r="R668" s="3"/>
      <c r="S668" s="3"/>
      <c r="T668" s="3"/>
      <c r="U668" s="3"/>
      <c r="V668" s="3"/>
      <c r="W668" s="3"/>
      <c r="X668" s="3"/>
      <c r="Y668" s="3"/>
      <c r="Z668" s="3"/>
    </row>
    <row r="669" ht="30.0" customHeight="1">
      <c r="A669" s="5" t="s">
        <v>9034</v>
      </c>
      <c r="B669" s="5" t="s">
        <v>9034</v>
      </c>
      <c r="C669" s="5" t="s">
        <v>9035</v>
      </c>
      <c r="D669" s="5"/>
      <c r="E669" s="16">
        <v>692738.0</v>
      </c>
      <c r="F669" s="16">
        <v>693085.0</v>
      </c>
      <c r="G669" s="5"/>
      <c r="H669" s="5" t="s">
        <v>52</v>
      </c>
      <c r="I669" s="5"/>
      <c r="J669" s="15" t="str">
        <f t="shared" si="193"/>
        <v>Chain et al. 2005. Infect Immun. 73:8353-61</v>
      </c>
      <c r="K669" s="11" t="str">
        <f t="shared" si="194"/>
        <v>Brucella abortus 2308; accesion number NC_007624</v>
      </c>
      <c r="L669" s="3"/>
      <c r="M669" s="3"/>
      <c r="N669" s="3"/>
      <c r="O669" s="3"/>
      <c r="P669" s="3"/>
      <c r="Q669" s="3"/>
      <c r="R669" s="3"/>
      <c r="S669" s="3"/>
      <c r="T669" s="3"/>
      <c r="U669" s="3"/>
      <c r="V669" s="3"/>
      <c r="W669" s="3"/>
      <c r="X669" s="3"/>
      <c r="Y669" s="3"/>
      <c r="Z669" s="3"/>
    </row>
    <row r="670" ht="30.0" customHeight="1">
      <c r="A670" s="5" t="s">
        <v>9036</v>
      </c>
      <c r="B670" s="5" t="s">
        <v>9036</v>
      </c>
      <c r="C670" s="5" t="s">
        <v>9037</v>
      </c>
      <c r="D670" s="5"/>
      <c r="E670" s="16">
        <v>693248.0</v>
      </c>
      <c r="F670" s="16">
        <v>693418.0</v>
      </c>
      <c r="G670" s="5"/>
      <c r="H670" s="5" t="s">
        <v>52</v>
      </c>
      <c r="I670" s="5"/>
      <c r="J670" s="15" t="str">
        <f t="shared" si="193"/>
        <v>Chain et al. 2005. Infect Immun. 73:8353-61</v>
      </c>
      <c r="K670" s="11" t="str">
        <f t="shared" si="194"/>
        <v>Brucella abortus 2308; accesion number NC_007624</v>
      </c>
      <c r="L670" s="3"/>
      <c r="M670" s="3"/>
      <c r="N670" s="3"/>
      <c r="O670" s="3"/>
      <c r="P670" s="3"/>
      <c r="Q670" s="3"/>
      <c r="R670" s="3"/>
      <c r="S670" s="3"/>
      <c r="T670" s="3"/>
      <c r="U670" s="3"/>
      <c r="V670" s="3"/>
      <c r="W670" s="3"/>
      <c r="X670" s="3"/>
      <c r="Y670" s="3"/>
      <c r="Z670" s="3"/>
    </row>
    <row r="671" ht="30.0" customHeight="1">
      <c r="A671" s="5" t="s">
        <v>9038</v>
      </c>
      <c r="B671" s="5" t="s">
        <v>9038</v>
      </c>
      <c r="C671" s="5" t="s">
        <v>9039</v>
      </c>
      <c r="D671" s="5"/>
      <c r="E671" s="16">
        <v>693512.0</v>
      </c>
      <c r="F671" s="16">
        <v>695089.0</v>
      </c>
      <c r="G671" s="5"/>
      <c r="H671" s="5" t="s">
        <v>9040</v>
      </c>
      <c r="I671" s="5" t="s">
        <v>47</v>
      </c>
      <c r="J671" s="11" t="str">
        <f t="shared" ref="J671:J674" si="195">HYPERLINK("http://www.ncbi.nlm.nih.gov/nuccore/NC_017250","Brucella suis 1330 genome; accesion number NC017250")</f>
        <v>Brucella suis 1330 genome; accesion number NC017250</v>
      </c>
      <c r="K671" s="11" t="str">
        <f t="shared" ref="K671:K674" si="196">HYPERLINK("http://www.ncbi.nlm.nih.gov/nuccore/NC_006933","Brucella abortus 9-941 accession number NC_006933")</f>
        <v>Brucella abortus 9-941 accession number NC_006933</v>
      </c>
      <c r="L671" s="11" t="str">
        <f t="shared" ref="L671:L674" si="197">HYPERLINK("http://www.ncbi.nlm.nih.gov/nuccore/NC_003318"," Brucella melitensis 16M genome; accesion number NC_003318")</f>
        <v> Brucella melitensis 16M genome; accesion number NC_003318</v>
      </c>
      <c r="M671" s="3"/>
      <c r="N671" s="3"/>
      <c r="O671" s="3"/>
      <c r="P671" s="3"/>
      <c r="Q671" s="3"/>
      <c r="R671" s="3"/>
      <c r="S671" s="3"/>
      <c r="T671" s="3"/>
      <c r="U671" s="3"/>
      <c r="V671" s="3"/>
      <c r="W671" s="3"/>
      <c r="X671" s="3"/>
      <c r="Y671" s="3"/>
      <c r="Z671" s="3"/>
    </row>
    <row r="672" ht="30.0" customHeight="1">
      <c r="A672" s="5" t="s">
        <v>9041</v>
      </c>
      <c r="B672" s="5" t="s">
        <v>9041</v>
      </c>
      <c r="C672" s="5" t="s">
        <v>9042</v>
      </c>
      <c r="D672" s="5"/>
      <c r="E672" s="16">
        <v>695199.0</v>
      </c>
      <c r="F672" s="16">
        <v>696776.0</v>
      </c>
      <c r="G672" s="5"/>
      <c r="H672" s="5" t="s">
        <v>9040</v>
      </c>
      <c r="I672" s="5" t="s">
        <v>47</v>
      </c>
      <c r="J672" s="11" t="str">
        <f t="shared" si="195"/>
        <v>Brucella suis 1330 genome; accesion number NC017250</v>
      </c>
      <c r="K672" s="11" t="str">
        <f t="shared" si="196"/>
        <v>Brucella abortus 9-941 accession number NC_006933</v>
      </c>
      <c r="L672" s="11" t="str">
        <f t="shared" si="197"/>
        <v> Brucella melitensis 16M genome; accesion number NC_003318</v>
      </c>
      <c r="M672" s="3"/>
      <c r="N672" s="3"/>
      <c r="O672" s="3"/>
      <c r="P672" s="3"/>
      <c r="Q672" s="3"/>
      <c r="R672" s="3"/>
      <c r="S672" s="3"/>
      <c r="T672" s="3"/>
      <c r="U672" s="3"/>
      <c r="V672" s="3"/>
      <c r="W672" s="3"/>
      <c r="X672" s="3"/>
      <c r="Y672" s="3"/>
      <c r="Z672" s="3"/>
    </row>
    <row r="673" ht="30.0" customHeight="1">
      <c r="A673" s="5" t="s">
        <v>9043</v>
      </c>
      <c r="B673" s="5" t="s">
        <v>9043</v>
      </c>
      <c r="C673" s="5" t="s">
        <v>9044</v>
      </c>
      <c r="D673" s="5"/>
      <c r="E673" s="16">
        <v>696991.0</v>
      </c>
      <c r="F673" s="16">
        <v>697914.0</v>
      </c>
      <c r="G673" s="5"/>
      <c r="H673" s="5" t="s">
        <v>9045</v>
      </c>
      <c r="I673" s="5" t="s">
        <v>4864</v>
      </c>
      <c r="J673" s="11" t="str">
        <f t="shared" si="195"/>
        <v>Brucella suis 1330 genome; accesion number NC017250</v>
      </c>
      <c r="K673" s="11" t="str">
        <f t="shared" si="196"/>
        <v>Brucella abortus 9-941 accession number NC_006933</v>
      </c>
      <c r="L673" s="11" t="str">
        <f t="shared" si="197"/>
        <v> Brucella melitensis 16M genome; accesion number NC_003318</v>
      </c>
      <c r="M673" s="3"/>
      <c r="N673" s="3"/>
      <c r="O673" s="3"/>
      <c r="P673" s="3"/>
      <c r="Q673" s="3"/>
      <c r="R673" s="3"/>
      <c r="S673" s="3"/>
      <c r="T673" s="3"/>
      <c r="U673" s="3"/>
      <c r="V673" s="3"/>
      <c r="W673" s="3"/>
      <c r="X673" s="3"/>
      <c r="Y673" s="3"/>
      <c r="Z673" s="3"/>
    </row>
    <row r="674" ht="30.0" customHeight="1">
      <c r="A674" s="5" t="s">
        <v>9046</v>
      </c>
      <c r="B674" s="5" t="s">
        <v>9046</v>
      </c>
      <c r="C674" s="5" t="s">
        <v>9047</v>
      </c>
      <c r="D674" s="5"/>
      <c r="E674" s="16">
        <v>697880.0</v>
      </c>
      <c r="F674" s="16">
        <v>699040.0</v>
      </c>
      <c r="G674" s="5"/>
      <c r="H674" s="5" t="s">
        <v>9045</v>
      </c>
      <c r="I674" s="5" t="s">
        <v>350</v>
      </c>
      <c r="J674" s="11" t="str">
        <f t="shared" si="195"/>
        <v>Brucella suis 1330 genome; accesion number NC017250</v>
      </c>
      <c r="K674" s="11" t="str">
        <f t="shared" si="196"/>
        <v>Brucella abortus 9-941 accession number NC_006933</v>
      </c>
      <c r="L674" s="11" t="str">
        <f t="shared" si="197"/>
        <v> Brucella melitensis 16M genome; accesion number NC_003318</v>
      </c>
      <c r="M674" s="3"/>
      <c r="N674" s="3"/>
      <c r="O674" s="3"/>
      <c r="P674" s="3"/>
      <c r="Q674" s="3"/>
      <c r="R674" s="3"/>
      <c r="S674" s="3"/>
      <c r="T674" s="3"/>
      <c r="U674" s="3"/>
      <c r="V674" s="3"/>
      <c r="W674" s="3"/>
      <c r="X674" s="3"/>
      <c r="Y674" s="3"/>
      <c r="Z674" s="3"/>
    </row>
    <row r="675" ht="30.0" customHeight="1">
      <c r="A675" s="5" t="s">
        <v>9048</v>
      </c>
      <c r="B675" s="5" t="s">
        <v>9048</v>
      </c>
      <c r="C675" s="5" t="s">
        <v>9049</v>
      </c>
      <c r="D675" s="5"/>
      <c r="E675" s="16">
        <v>699042.0</v>
      </c>
      <c r="F675" s="16">
        <v>700652.0</v>
      </c>
      <c r="G675" s="5"/>
      <c r="H675" s="5" t="s">
        <v>39</v>
      </c>
      <c r="I675" s="5"/>
      <c r="J675" s="15" t="str">
        <f>HYPERLINK("http://www.ncbi.nlm.nih.gov/pubmed/?term=16299333","Chain et al. 2005. Infect Immun. 73:8353-61")</f>
        <v>Chain et al. 2005. Infect Immun. 73:8353-61</v>
      </c>
      <c r="K675" s="11" t="str">
        <f>HYPERLINK("http://www.ncbi.nlm.nih.gov/nuccore/NC_007624","Brucella abortus 2308; accesion number NC_007624")</f>
        <v>Brucella abortus 2308; accesion number NC_007624</v>
      </c>
      <c r="L675" s="3"/>
      <c r="M675" s="3"/>
      <c r="N675" s="3"/>
      <c r="O675" s="3"/>
      <c r="P675" s="3"/>
      <c r="Q675" s="3"/>
      <c r="R675" s="3"/>
      <c r="S675" s="3"/>
      <c r="T675" s="3"/>
      <c r="U675" s="3"/>
      <c r="V675" s="3"/>
      <c r="W675" s="3"/>
      <c r="X675" s="3"/>
      <c r="Y675" s="3"/>
      <c r="Z675" s="3"/>
    </row>
    <row r="676" ht="30.0" customHeight="1">
      <c r="A676" s="5" t="s">
        <v>9050</v>
      </c>
      <c r="B676" s="5" t="s">
        <v>9051</v>
      </c>
      <c r="C676" s="5" t="s">
        <v>9052</v>
      </c>
      <c r="D676" s="5"/>
      <c r="E676" s="16">
        <v>700734.0</v>
      </c>
      <c r="F676" s="16">
        <v>701372.0</v>
      </c>
      <c r="G676" s="5"/>
      <c r="H676" s="5" t="s">
        <v>9053</v>
      </c>
      <c r="I676" s="5"/>
      <c r="J676" s="11" t="str">
        <f>HYPERLINK("http://www.ncbi.nlm.nih.gov/nuccore/NC_017250","Brucella suis 1330 genome; accesion number NC017250")</f>
        <v>Brucella suis 1330 genome; accesion number NC017250</v>
      </c>
      <c r="K676" s="11" t="str">
        <f>HYPERLINK("http://www.ncbi.nlm.nih.gov/nuccore/NC_006933","Brucella abortus 9-941 accession number NC_006933")</f>
        <v>Brucella abortus 9-941 accession number NC_006933</v>
      </c>
      <c r="L676" s="11" t="str">
        <f>HYPERLINK("http://www.ncbi.nlm.nih.gov/nuccore/NC_003318"," Brucella melitensis 16M genome; accesion number NC_003318")</f>
        <v> Brucella melitensis 16M genome; accesion number NC_003318</v>
      </c>
      <c r="M676" s="3"/>
      <c r="N676" s="3"/>
      <c r="O676" s="3"/>
      <c r="P676" s="3"/>
      <c r="Q676" s="3"/>
      <c r="R676" s="3"/>
      <c r="S676" s="3"/>
      <c r="T676" s="3"/>
      <c r="U676" s="3"/>
      <c r="V676" s="3"/>
      <c r="W676" s="3"/>
      <c r="X676" s="3"/>
      <c r="Y676" s="3"/>
      <c r="Z676" s="3"/>
    </row>
    <row r="677" ht="30.0" customHeight="1">
      <c r="A677" s="5" t="s">
        <v>9054</v>
      </c>
      <c r="B677" s="5" t="s">
        <v>9054</v>
      </c>
      <c r="C677" s="5" t="s">
        <v>9055</v>
      </c>
      <c r="D677" s="5"/>
      <c r="E677" s="16">
        <v>701703.0</v>
      </c>
      <c r="F677" s="16">
        <v>703013.0</v>
      </c>
      <c r="G677" s="5" t="s">
        <v>35</v>
      </c>
      <c r="H677" s="5" t="s">
        <v>4529</v>
      </c>
      <c r="I677" s="5"/>
      <c r="J677" s="15" t="str">
        <f>HYPERLINK("http://www.ncbi.nlm.nih.gov/pubmed/?term=16299333","Chain et al. 2005. Infect Immun. 73:8353-61")</f>
        <v>Chain et al. 2005. Infect Immun. 73:8353-61</v>
      </c>
      <c r="K677" s="11" t="str">
        <f>HYPERLINK("http://www.ncbi.nlm.nih.gov/nuccore/NC_007624","Brucella abortus 2308; accesion number NC_007624")</f>
        <v>Brucella abortus 2308; accesion number NC_007624</v>
      </c>
      <c r="L677" s="3"/>
      <c r="M677" s="3"/>
      <c r="N677" s="3"/>
      <c r="O677" s="3"/>
      <c r="P677" s="3"/>
      <c r="Q677" s="3"/>
      <c r="R677" s="3"/>
      <c r="S677" s="3"/>
      <c r="T677" s="3"/>
      <c r="U677" s="3"/>
      <c r="V677" s="3"/>
      <c r="W677" s="3"/>
      <c r="X677" s="3"/>
      <c r="Y677" s="3"/>
      <c r="Z677" s="3"/>
    </row>
    <row r="678" ht="30.0" customHeight="1">
      <c r="A678" s="5" t="s">
        <v>9056</v>
      </c>
      <c r="B678" s="5" t="s">
        <v>9056</v>
      </c>
      <c r="C678" s="5" t="s">
        <v>9057</v>
      </c>
      <c r="D678" s="5"/>
      <c r="E678" s="16">
        <v>703260.0</v>
      </c>
      <c r="F678" s="16">
        <v>704282.0</v>
      </c>
      <c r="G678" s="5"/>
      <c r="H678" s="5" t="s">
        <v>7795</v>
      </c>
      <c r="I678" s="5" t="s">
        <v>9058</v>
      </c>
      <c r="J678" s="11" t="str">
        <f>HYPERLINK("http://www.ncbi.nlm.nih.gov/nuccore/NC_017250","Brucella suis 1330 genome; accesion number NC017250")</f>
        <v>Brucella suis 1330 genome; accesion number NC017250</v>
      </c>
      <c r="K678" s="11" t="str">
        <f>HYPERLINK("http://www.ncbi.nlm.nih.gov/pubmed/12271122","Paulsen et al. 2002. Proc Natl Acad Sci U S A. 99(20):13148-53")</f>
        <v>Paulsen et al. 2002. Proc Natl Acad Sci U S A. 99(20):13148-53</v>
      </c>
      <c r="L678" s="3"/>
      <c r="M678" s="3"/>
      <c r="N678" s="3"/>
      <c r="O678" s="3"/>
      <c r="P678" s="3"/>
      <c r="Q678" s="3"/>
      <c r="R678" s="3"/>
      <c r="S678" s="3"/>
      <c r="T678" s="3"/>
      <c r="U678" s="3"/>
      <c r="V678" s="3"/>
      <c r="W678" s="3"/>
      <c r="X678" s="3"/>
      <c r="Y678" s="3"/>
      <c r="Z678" s="3"/>
    </row>
    <row r="679" ht="30.0" customHeight="1">
      <c r="A679" s="5" t="s">
        <v>9059</v>
      </c>
      <c r="B679" s="5" t="s">
        <v>9059</v>
      </c>
      <c r="C679" s="5" t="s">
        <v>9060</v>
      </c>
      <c r="D679" s="5"/>
      <c r="E679" s="16">
        <v>704577.0</v>
      </c>
      <c r="F679" s="16">
        <v>707036.0</v>
      </c>
      <c r="G679" s="5"/>
      <c r="H679" s="5" t="s">
        <v>5797</v>
      </c>
      <c r="I679" s="5"/>
      <c r="J679" s="15" t="str">
        <f t="shared" ref="J679:J683" si="198">HYPERLINK("http://www.ncbi.nlm.nih.gov/pubmed/?term=16299333","Chain et al. 2005. Infect Immun. 73:8353-61")</f>
        <v>Chain et al. 2005. Infect Immun. 73:8353-61</v>
      </c>
      <c r="K679" s="11" t="str">
        <f t="shared" ref="K679:K683" si="199">HYPERLINK("http://www.ncbi.nlm.nih.gov/nuccore/NC_007624","Brucella abortus 2308; accesion number NC_007624")</f>
        <v>Brucella abortus 2308; accesion number NC_007624</v>
      </c>
      <c r="L679" s="3"/>
      <c r="M679" s="3"/>
      <c r="N679" s="3"/>
      <c r="O679" s="3"/>
      <c r="P679" s="3"/>
      <c r="Q679" s="3"/>
      <c r="R679" s="3"/>
      <c r="S679" s="3"/>
      <c r="T679" s="3"/>
      <c r="U679" s="3"/>
      <c r="V679" s="3"/>
      <c r="W679" s="3"/>
      <c r="X679" s="3"/>
      <c r="Y679" s="3"/>
      <c r="Z679" s="3"/>
    </row>
    <row r="680" ht="30.0" customHeight="1">
      <c r="A680" s="5" t="s">
        <v>9061</v>
      </c>
      <c r="B680" s="5" t="s">
        <v>9061</v>
      </c>
      <c r="C680" s="5" t="s">
        <v>9062</v>
      </c>
      <c r="D680" s="5"/>
      <c r="E680" s="16">
        <v>707217.0</v>
      </c>
      <c r="F680" s="16">
        <v>707471.0</v>
      </c>
      <c r="G680" s="5" t="s">
        <v>35</v>
      </c>
      <c r="H680" s="5" t="s">
        <v>52</v>
      </c>
      <c r="I680" s="5"/>
      <c r="J680" s="15" t="str">
        <f t="shared" si="198"/>
        <v>Chain et al. 2005. Infect Immun. 73:8353-61</v>
      </c>
      <c r="K680" s="11" t="str">
        <f t="shared" si="199"/>
        <v>Brucella abortus 2308; accesion number NC_007624</v>
      </c>
      <c r="L680" s="3"/>
      <c r="M680" s="3"/>
      <c r="N680" s="3"/>
      <c r="O680" s="3"/>
      <c r="P680" s="3"/>
      <c r="Q680" s="3"/>
      <c r="R680" s="3"/>
      <c r="S680" s="3"/>
      <c r="T680" s="3"/>
      <c r="U680" s="3"/>
      <c r="V680" s="3"/>
      <c r="W680" s="3"/>
      <c r="X680" s="3"/>
      <c r="Y680" s="3"/>
      <c r="Z680" s="3"/>
    </row>
    <row r="681" ht="30.0" customHeight="1">
      <c r="A681" s="5" t="s">
        <v>9063</v>
      </c>
      <c r="B681" s="5" t="s">
        <v>9063</v>
      </c>
      <c r="C681" s="5" t="s">
        <v>9064</v>
      </c>
      <c r="D681" s="5"/>
      <c r="E681" s="16">
        <v>707795.0</v>
      </c>
      <c r="F681" s="16">
        <v>708490.0</v>
      </c>
      <c r="G681" s="5"/>
      <c r="H681" s="5" t="s">
        <v>1566</v>
      </c>
      <c r="I681" s="5"/>
      <c r="J681" s="15" t="str">
        <f t="shared" si="198"/>
        <v>Chain et al. 2005. Infect Immun. 73:8353-61</v>
      </c>
      <c r="K681" s="11" t="str">
        <f t="shared" si="199"/>
        <v>Brucella abortus 2308; accesion number NC_007624</v>
      </c>
      <c r="L681" s="3"/>
      <c r="M681" s="3"/>
      <c r="N681" s="3"/>
      <c r="O681" s="3"/>
      <c r="P681" s="3"/>
      <c r="Q681" s="3"/>
      <c r="R681" s="3"/>
      <c r="S681" s="3"/>
      <c r="T681" s="3"/>
      <c r="U681" s="3"/>
      <c r="V681" s="3"/>
      <c r="W681" s="3"/>
      <c r="X681" s="3"/>
      <c r="Y681" s="3"/>
      <c r="Z681" s="3"/>
    </row>
    <row r="682" ht="30.0" customHeight="1">
      <c r="A682" s="5" t="s">
        <v>9065</v>
      </c>
      <c r="B682" s="5" t="s">
        <v>9066</v>
      </c>
      <c r="C682" s="5" t="s">
        <v>9067</v>
      </c>
      <c r="D682" s="5"/>
      <c r="E682" s="16">
        <v>708479.0</v>
      </c>
      <c r="F682" s="16">
        <v>709780.0</v>
      </c>
      <c r="G682" s="5" t="s">
        <v>35</v>
      </c>
      <c r="H682" s="5" t="s">
        <v>3495</v>
      </c>
      <c r="I682" s="5" t="s">
        <v>9068</v>
      </c>
      <c r="J682" s="15" t="str">
        <f t="shared" si="198"/>
        <v>Chain et al. 2005. Infect Immun. 73:8353-61</v>
      </c>
      <c r="K682" s="11" t="str">
        <f t="shared" si="199"/>
        <v>Brucella abortus 2308; accesion number NC_007624</v>
      </c>
      <c r="L682" s="3"/>
      <c r="M682" s="3"/>
      <c r="N682" s="3"/>
      <c r="O682" s="3"/>
      <c r="P682" s="3"/>
      <c r="Q682" s="3"/>
      <c r="R682" s="3"/>
      <c r="S682" s="3"/>
      <c r="T682" s="3"/>
      <c r="U682" s="3"/>
      <c r="V682" s="3"/>
      <c r="W682" s="3"/>
      <c r="X682" s="3"/>
      <c r="Y682" s="3"/>
      <c r="Z682" s="3"/>
    </row>
    <row r="683" ht="30.0" customHeight="1">
      <c r="A683" s="5" t="s">
        <v>9069</v>
      </c>
      <c r="B683" s="5" t="s">
        <v>9069</v>
      </c>
      <c r="C683" s="5" t="s">
        <v>9070</v>
      </c>
      <c r="D683" s="5"/>
      <c r="E683" s="16">
        <v>709878.0</v>
      </c>
      <c r="F683" s="16">
        <v>711173.0</v>
      </c>
      <c r="G683" s="5" t="s">
        <v>35</v>
      </c>
      <c r="H683" s="5" t="s">
        <v>3500</v>
      </c>
      <c r="I683" s="5"/>
      <c r="J683" s="15" t="str">
        <f t="shared" si="198"/>
        <v>Chain et al. 2005. Infect Immun. 73:8353-61</v>
      </c>
      <c r="K683" s="11" t="str">
        <f t="shared" si="199"/>
        <v>Brucella abortus 2308; accesion number NC_007624</v>
      </c>
      <c r="L683" s="3"/>
      <c r="M683" s="3"/>
      <c r="N683" s="3"/>
      <c r="O683" s="3"/>
      <c r="P683" s="3"/>
      <c r="Q683" s="3"/>
      <c r="R683" s="3"/>
      <c r="S683" s="3"/>
      <c r="T683" s="3"/>
      <c r="U683" s="3"/>
      <c r="V683" s="3"/>
      <c r="W683" s="3"/>
      <c r="X683" s="3"/>
      <c r="Y683" s="3"/>
      <c r="Z683" s="3"/>
    </row>
    <row r="684" ht="30.0" customHeight="1">
      <c r="A684" s="5" t="s">
        <v>9071</v>
      </c>
      <c r="B684" s="5" t="s">
        <v>9071</v>
      </c>
      <c r="C684" s="5" t="s">
        <v>9072</v>
      </c>
      <c r="D684" s="5"/>
      <c r="E684" s="16">
        <v>711174.0</v>
      </c>
      <c r="F684" s="16">
        <v>712187.0</v>
      </c>
      <c r="G684" s="5" t="s">
        <v>35</v>
      </c>
      <c r="H684" s="5" t="s">
        <v>9073</v>
      </c>
      <c r="I684" s="5" t="s">
        <v>5281</v>
      </c>
      <c r="J684" s="11" t="str">
        <f>HYPERLINK("http://www.ncbi.nlm.nih.gov/nuccore/NC_017250","Brucella suis 1330 genome; accesion number NC017250")</f>
        <v>Brucella suis 1330 genome; accesion number NC017250</v>
      </c>
      <c r="K684" s="11" t="str">
        <f>HYPERLINK("http://www.ncbi.nlm.nih.gov/pubmed/12271122","Paulsen et al. 2002. Proc Natl Acad Sci U S A. 99(20):13148-53")</f>
        <v>Paulsen et al. 2002. Proc Natl Acad Sci U S A. 99(20):13148-53</v>
      </c>
      <c r="L684" s="3"/>
      <c r="M684" s="3"/>
      <c r="N684" s="3"/>
      <c r="O684" s="3"/>
      <c r="P684" s="3"/>
      <c r="Q684" s="3"/>
      <c r="R684" s="3"/>
      <c r="S684" s="3"/>
      <c r="T684" s="3"/>
      <c r="U684" s="3"/>
      <c r="V684" s="3"/>
      <c r="W684" s="3"/>
      <c r="X684" s="3"/>
      <c r="Y684" s="3"/>
      <c r="Z684" s="3"/>
    </row>
    <row r="685" ht="30.0" customHeight="1">
      <c r="A685" s="5" t="s">
        <v>9074</v>
      </c>
      <c r="B685" s="5" t="s">
        <v>9074</v>
      </c>
      <c r="C685" s="5" t="s">
        <v>9075</v>
      </c>
      <c r="D685" s="5"/>
      <c r="E685" s="16">
        <v>712291.0</v>
      </c>
      <c r="F685" s="16">
        <v>713478.0</v>
      </c>
      <c r="G685" s="5" t="s">
        <v>35</v>
      </c>
      <c r="H685" s="5" t="s">
        <v>9076</v>
      </c>
      <c r="I685" s="5"/>
      <c r="J685" s="15" t="str">
        <f t="shared" ref="J685:J689" si="200">HYPERLINK("http://www.ncbi.nlm.nih.gov/pubmed/?term=16299333","Chain et al. 2005. Infect Immun. 73:8353-61")</f>
        <v>Chain et al. 2005. Infect Immun. 73:8353-61</v>
      </c>
      <c r="K685" s="11" t="str">
        <f t="shared" ref="K685:K689" si="201">HYPERLINK("http://www.ncbi.nlm.nih.gov/nuccore/NC_007624","Brucella abortus 2308; accesion number NC_007624")</f>
        <v>Brucella abortus 2308; accesion number NC_007624</v>
      </c>
      <c r="L685" s="3"/>
      <c r="M685" s="3"/>
      <c r="N685" s="3"/>
      <c r="O685" s="3"/>
      <c r="P685" s="3"/>
      <c r="Q685" s="3"/>
      <c r="R685" s="3"/>
      <c r="S685" s="3"/>
      <c r="T685" s="3"/>
      <c r="U685" s="3"/>
      <c r="V685" s="3"/>
      <c r="W685" s="3"/>
      <c r="X685" s="3"/>
      <c r="Y685" s="3"/>
      <c r="Z685" s="3"/>
    </row>
    <row r="686" ht="30.0" customHeight="1">
      <c r="A686" s="5" t="s">
        <v>9077</v>
      </c>
      <c r="B686" s="5" t="s">
        <v>9077</v>
      </c>
      <c r="C686" s="5" t="s">
        <v>9078</v>
      </c>
      <c r="D686" s="5"/>
      <c r="E686" s="16">
        <v>713775.0</v>
      </c>
      <c r="F686" s="16">
        <v>714026.0</v>
      </c>
      <c r="G686" s="5" t="s">
        <v>35</v>
      </c>
      <c r="H686" s="5" t="s">
        <v>52</v>
      </c>
      <c r="I686" s="5"/>
      <c r="J686" s="15" t="str">
        <f t="shared" si="200"/>
        <v>Chain et al. 2005. Infect Immun. 73:8353-61</v>
      </c>
      <c r="K686" s="11" t="str">
        <f t="shared" si="201"/>
        <v>Brucella abortus 2308; accesion number NC_007624</v>
      </c>
      <c r="L686" s="3"/>
      <c r="M686" s="3"/>
      <c r="N686" s="3"/>
      <c r="O686" s="3"/>
      <c r="P686" s="3"/>
      <c r="Q686" s="3"/>
      <c r="R686" s="3"/>
      <c r="S686" s="3"/>
      <c r="T686" s="3"/>
      <c r="U686" s="3"/>
      <c r="V686" s="3"/>
      <c r="W686" s="3"/>
      <c r="X686" s="3"/>
      <c r="Y686" s="3"/>
      <c r="Z686" s="3"/>
    </row>
    <row r="687" ht="30.0" customHeight="1">
      <c r="A687" s="5" t="s">
        <v>9079</v>
      </c>
      <c r="B687" s="5" t="s">
        <v>9079</v>
      </c>
      <c r="C687" s="5" t="s">
        <v>9080</v>
      </c>
      <c r="D687" s="5"/>
      <c r="E687" s="16">
        <v>714079.0</v>
      </c>
      <c r="F687" s="16">
        <v>715080.0</v>
      </c>
      <c r="G687" s="5" t="s">
        <v>35</v>
      </c>
      <c r="H687" s="5" t="s">
        <v>39</v>
      </c>
      <c r="I687" s="5"/>
      <c r="J687" s="15" t="str">
        <f t="shared" si="200"/>
        <v>Chain et al. 2005. Infect Immun. 73:8353-61</v>
      </c>
      <c r="K687" s="11" t="str">
        <f t="shared" si="201"/>
        <v>Brucella abortus 2308; accesion number NC_007624</v>
      </c>
      <c r="L687" s="3"/>
      <c r="M687" s="3"/>
      <c r="N687" s="3"/>
      <c r="O687" s="3"/>
      <c r="P687" s="3"/>
      <c r="Q687" s="3"/>
      <c r="R687" s="3"/>
      <c r="S687" s="3"/>
      <c r="T687" s="3"/>
      <c r="U687" s="3"/>
      <c r="V687" s="3"/>
      <c r="W687" s="3"/>
      <c r="X687" s="3"/>
      <c r="Y687" s="3"/>
      <c r="Z687" s="3"/>
    </row>
    <row r="688" ht="30.0" customHeight="1">
      <c r="A688" s="5" t="s">
        <v>9081</v>
      </c>
      <c r="B688" s="5" t="s">
        <v>9081</v>
      </c>
      <c r="C688" s="5" t="s">
        <v>9082</v>
      </c>
      <c r="D688" s="5"/>
      <c r="E688" s="16">
        <v>715110.0</v>
      </c>
      <c r="F688" s="16">
        <v>716180.0</v>
      </c>
      <c r="G688" s="5" t="s">
        <v>35</v>
      </c>
      <c r="H688" s="5" t="s">
        <v>774</v>
      </c>
      <c r="I688" s="5"/>
      <c r="J688" s="15" t="str">
        <f t="shared" si="200"/>
        <v>Chain et al. 2005. Infect Immun. 73:8353-61</v>
      </c>
      <c r="K688" s="11" t="str">
        <f t="shared" si="201"/>
        <v>Brucella abortus 2308; accesion number NC_007624</v>
      </c>
      <c r="L688" s="3"/>
      <c r="M688" s="3"/>
      <c r="N688" s="3"/>
      <c r="O688" s="3"/>
      <c r="P688" s="3"/>
      <c r="Q688" s="3"/>
      <c r="R688" s="3"/>
      <c r="S688" s="3"/>
      <c r="T688" s="3"/>
      <c r="U688" s="3"/>
      <c r="V688" s="3"/>
      <c r="W688" s="3"/>
      <c r="X688" s="3"/>
      <c r="Y688" s="3"/>
      <c r="Z688" s="3"/>
    </row>
    <row r="689" ht="30.0" customHeight="1">
      <c r="A689" s="5" t="s">
        <v>9083</v>
      </c>
      <c r="B689" s="5" t="s">
        <v>9083</v>
      </c>
      <c r="C689" s="5" t="s">
        <v>9084</v>
      </c>
      <c r="D689" s="5"/>
      <c r="E689" s="16">
        <v>716177.0</v>
      </c>
      <c r="F689" s="16">
        <v>717016.0</v>
      </c>
      <c r="G689" s="5" t="s">
        <v>35</v>
      </c>
      <c r="H689" s="5" t="s">
        <v>8398</v>
      </c>
      <c r="I689" s="5"/>
      <c r="J689" s="15" t="str">
        <f t="shared" si="200"/>
        <v>Chain et al. 2005. Infect Immun. 73:8353-61</v>
      </c>
      <c r="K689" s="11" t="str">
        <f t="shared" si="201"/>
        <v>Brucella abortus 2308; accesion number NC_007624</v>
      </c>
      <c r="L689" s="3"/>
      <c r="M689" s="3"/>
      <c r="N689" s="3"/>
      <c r="O689" s="3"/>
      <c r="P689" s="3"/>
      <c r="Q689" s="3"/>
      <c r="R689" s="3"/>
      <c r="S689" s="3"/>
      <c r="T689" s="3"/>
      <c r="U689" s="3"/>
      <c r="V689" s="3"/>
      <c r="W689" s="3"/>
      <c r="X689" s="3"/>
      <c r="Y689" s="3"/>
      <c r="Z689" s="3"/>
    </row>
    <row r="690" ht="30.0" customHeight="1">
      <c r="A690" s="5" t="s">
        <v>9085</v>
      </c>
      <c r="B690" s="5" t="s">
        <v>9085</v>
      </c>
      <c r="C690" s="5" t="s">
        <v>9086</v>
      </c>
      <c r="D690" s="5"/>
      <c r="E690" s="16">
        <v>717029.0</v>
      </c>
      <c r="F690" s="16">
        <v>717973.0</v>
      </c>
      <c r="G690" s="5" t="s">
        <v>35</v>
      </c>
      <c r="H690" s="5" t="s">
        <v>8398</v>
      </c>
      <c r="I690" s="5" t="s">
        <v>350</v>
      </c>
      <c r="J690" s="11" t="str">
        <f t="shared" ref="J690:J691" si="202">HYPERLINK("http://www.ncbi.nlm.nih.gov/nuccore/NC_017250","Brucella suis 1330 genome; accesion number NC017250")</f>
        <v>Brucella suis 1330 genome; accesion number NC017250</v>
      </c>
      <c r="K690" s="11" t="str">
        <f t="shared" ref="K690:K691" si="203">HYPERLINK("http://www.ncbi.nlm.nih.gov/pubmed/12271122","Paulsen et al. 2002. Proc Natl Acad Sci U S A. 99(20):13148-53")</f>
        <v>Paulsen et al. 2002. Proc Natl Acad Sci U S A. 99(20):13148-53</v>
      </c>
      <c r="L690" s="3"/>
      <c r="M690" s="3"/>
      <c r="N690" s="3"/>
      <c r="O690" s="3"/>
      <c r="P690" s="3"/>
      <c r="Q690" s="3"/>
      <c r="R690" s="3"/>
      <c r="S690" s="3"/>
      <c r="T690" s="3"/>
      <c r="U690" s="3"/>
      <c r="V690" s="3"/>
      <c r="W690" s="3"/>
      <c r="X690" s="3"/>
      <c r="Y690" s="3"/>
      <c r="Z690" s="3"/>
    </row>
    <row r="691" ht="30.0" customHeight="1">
      <c r="A691" s="5" t="s">
        <v>9087</v>
      </c>
      <c r="B691" s="5" t="s">
        <v>9087</v>
      </c>
      <c r="C691" s="5" t="s">
        <v>9088</v>
      </c>
      <c r="D691" s="5" t="s">
        <v>59</v>
      </c>
      <c r="E691" s="16">
        <v>718346.0</v>
      </c>
      <c r="F691" s="16">
        <v>719605.0</v>
      </c>
      <c r="G691" s="5" t="s">
        <v>35</v>
      </c>
      <c r="H691" s="5"/>
      <c r="I691" s="5" t="s">
        <v>9089</v>
      </c>
      <c r="J691" s="11" t="str">
        <f t="shared" si="202"/>
        <v>Brucella suis 1330 genome; accesion number NC017250</v>
      </c>
      <c r="K691" s="11" t="str">
        <f t="shared" si="203"/>
        <v>Paulsen et al. 2002. Proc Natl Acad Sci U S A. 99(20):13148-53</v>
      </c>
      <c r="L691" s="3"/>
      <c r="M691" s="3"/>
      <c r="N691" s="3"/>
      <c r="O691" s="3"/>
      <c r="P691" s="3"/>
      <c r="Q691" s="3"/>
      <c r="R691" s="3"/>
      <c r="S691" s="3"/>
      <c r="T691" s="3"/>
      <c r="U691" s="3"/>
      <c r="V691" s="3"/>
      <c r="W691" s="3"/>
      <c r="X691" s="3"/>
      <c r="Y691" s="3"/>
      <c r="Z691" s="3"/>
    </row>
    <row r="692" ht="30.0" customHeight="1">
      <c r="A692" s="5" t="s">
        <v>9090</v>
      </c>
      <c r="B692" s="5" t="s">
        <v>9090</v>
      </c>
      <c r="C692" s="5" t="s">
        <v>9091</v>
      </c>
      <c r="D692" s="5"/>
      <c r="E692" s="16">
        <v>719602.0</v>
      </c>
      <c r="F692" s="16">
        <v>719790.0</v>
      </c>
      <c r="G692" s="5" t="s">
        <v>35</v>
      </c>
      <c r="H692" s="5" t="s">
        <v>52</v>
      </c>
      <c r="I692" s="5"/>
      <c r="J692" s="15" t="str">
        <f>HYPERLINK("http://www.ncbi.nlm.nih.gov/pubmed/?term=16299333","Chain et al. 2005. Infect Immun. 73:8353-61")</f>
        <v>Chain et al. 2005. Infect Immun. 73:8353-61</v>
      </c>
      <c r="K692" s="11" t="str">
        <f>HYPERLINK("http://www.ncbi.nlm.nih.gov/nuccore/NC_007624","Brucella abortus 2308; accesion number NC_007624")</f>
        <v>Brucella abortus 2308; accesion number NC_007624</v>
      </c>
      <c r="L692" s="3"/>
      <c r="M692" s="3"/>
      <c r="N692" s="3"/>
      <c r="O692" s="3"/>
      <c r="P692" s="3"/>
      <c r="Q692" s="3"/>
      <c r="R692" s="3"/>
      <c r="S692" s="3"/>
      <c r="T692" s="3"/>
      <c r="U692" s="3"/>
      <c r="V692" s="3"/>
      <c r="W692" s="3"/>
      <c r="X692" s="3"/>
      <c r="Y692" s="3"/>
      <c r="Z692" s="3"/>
    </row>
    <row r="693" ht="30.0" customHeight="1">
      <c r="A693" s="5" t="s">
        <v>9092</v>
      </c>
      <c r="B693" s="5" t="s">
        <v>9092</v>
      </c>
      <c r="C693" s="5" t="s">
        <v>9093</v>
      </c>
      <c r="D693" s="5"/>
      <c r="E693" s="16">
        <v>719954.0</v>
      </c>
      <c r="F693" s="16">
        <v>720841.0</v>
      </c>
      <c r="G693" s="5"/>
      <c r="H693" s="5" t="s">
        <v>9094</v>
      </c>
      <c r="I693" s="5"/>
      <c r="J693" s="11" t="str">
        <f>HYPERLINK("http://www.ncbi.nlm.nih.gov/nuccore/NC_017250","Brucella suis 1330 genome; accesion number NC017250")</f>
        <v>Brucella suis 1330 genome; accesion number NC017250</v>
      </c>
      <c r="K693" s="11" t="str">
        <f>HYPERLINK("http://www.ncbi.nlm.nih.gov/nuccore/NC_006933","Brucella abortus 9-941 accession number NC_006933")</f>
        <v>Brucella abortus 9-941 accession number NC_006933</v>
      </c>
      <c r="L693" s="11" t="str">
        <f>HYPERLINK("http://www.ncbi.nlm.nih.gov/nuccore/NC_003318"," Brucella melitensis 16M genome; accesion number NC_003318")</f>
        <v> Brucella melitensis 16M genome; accesion number NC_003318</v>
      </c>
      <c r="M693" s="3"/>
      <c r="N693" s="3"/>
      <c r="O693" s="3"/>
      <c r="P693" s="3"/>
      <c r="Q693" s="3"/>
      <c r="R693" s="3"/>
      <c r="S693" s="3"/>
      <c r="T693" s="3"/>
      <c r="U693" s="3"/>
      <c r="V693" s="3"/>
      <c r="W693" s="3"/>
      <c r="X693" s="3"/>
      <c r="Y693" s="3"/>
      <c r="Z693" s="3"/>
    </row>
    <row r="694" ht="30.0" customHeight="1">
      <c r="A694" s="5" t="s">
        <v>9095</v>
      </c>
      <c r="B694" s="5" t="s">
        <v>9095</v>
      </c>
      <c r="C694" s="5" t="s">
        <v>9096</v>
      </c>
      <c r="D694" s="5"/>
      <c r="E694" s="16">
        <v>720838.0</v>
      </c>
      <c r="F694" s="16">
        <v>721611.0</v>
      </c>
      <c r="G694" s="5"/>
      <c r="H694" s="5" t="s">
        <v>3410</v>
      </c>
      <c r="I694" s="5"/>
      <c r="J694" s="15" t="str">
        <f t="shared" ref="J694:J695" si="204">HYPERLINK("http://www.ncbi.nlm.nih.gov/pubmed/?term=16299333","Chain et al. 2005. Infect Immun. 73:8353-61")</f>
        <v>Chain et al. 2005. Infect Immun. 73:8353-61</v>
      </c>
      <c r="K694" s="11" t="str">
        <f t="shared" ref="K694:K695" si="205">HYPERLINK("http://www.ncbi.nlm.nih.gov/nuccore/NC_007624","Brucella abortus 2308; accesion number NC_007624")</f>
        <v>Brucella abortus 2308; accesion number NC_007624</v>
      </c>
      <c r="L694" s="3"/>
      <c r="M694" s="3"/>
      <c r="N694" s="3"/>
      <c r="O694" s="3"/>
      <c r="P694" s="3"/>
      <c r="Q694" s="3"/>
      <c r="R694" s="3"/>
      <c r="S694" s="3"/>
      <c r="T694" s="3"/>
      <c r="U694" s="3"/>
      <c r="V694" s="3"/>
      <c r="W694" s="3"/>
      <c r="X694" s="3"/>
      <c r="Y694" s="3"/>
      <c r="Z694" s="3"/>
    </row>
    <row r="695" ht="30.0" customHeight="1">
      <c r="A695" s="5" t="s">
        <v>9097</v>
      </c>
      <c r="B695" s="5" t="s">
        <v>9098</v>
      </c>
      <c r="C695" s="5" t="s">
        <v>9099</v>
      </c>
      <c r="D695" s="5"/>
      <c r="E695" s="16">
        <v>721662.0</v>
      </c>
      <c r="F695" s="16">
        <v>721856.0</v>
      </c>
      <c r="G695" s="5" t="s">
        <v>35</v>
      </c>
      <c r="H695" s="5" t="s">
        <v>9100</v>
      </c>
      <c r="I695" s="5"/>
      <c r="J695" s="15" t="str">
        <f t="shared" si="204"/>
        <v>Chain et al. 2005. Infect Immun. 73:8353-61</v>
      </c>
      <c r="K695" s="11" t="str">
        <f t="shared" si="205"/>
        <v>Brucella abortus 2308; accesion number NC_007624</v>
      </c>
      <c r="L695" s="3"/>
      <c r="M695" s="3"/>
      <c r="N695" s="3"/>
      <c r="O695" s="3"/>
      <c r="P695" s="3"/>
      <c r="Q695" s="3"/>
      <c r="R695" s="3"/>
      <c r="S695" s="3"/>
      <c r="T695" s="3"/>
      <c r="U695" s="3"/>
      <c r="V695" s="3"/>
      <c r="W695" s="3"/>
      <c r="X695" s="3"/>
      <c r="Y695" s="3"/>
      <c r="Z695" s="3"/>
    </row>
    <row r="696" ht="30.0" customHeight="1">
      <c r="A696" s="5" t="s">
        <v>9101</v>
      </c>
      <c r="B696" s="5" t="s">
        <v>9102</v>
      </c>
      <c r="C696" s="5" t="s">
        <v>9103</v>
      </c>
      <c r="D696" s="5"/>
      <c r="E696" s="16">
        <v>721834.0</v>
      </c>
      <c r="F696" s="16">
        <v>722988.0</v>
      </c>
      <c r="G696" s="5" t="s">
        <v>35</v>
      </c>
      <c r="H696" s="5" t="s">
        <v>9104</v>
      </c>
      <c r="I696" s="5"/>
      <c r="J696" s="11" t="str">
        <f>HYPERLINK("http://www.ncbi.nlm.nih.gov/pubmed/?term=11274104","Endley et al. 2001. J. Bacteriol. 183:2454-2462.")</f>
        <v>Endley et al. 2001. J. Bacteriol. 183:2454-2462.</v>
      </c>
      <c r="K696" s="3"/>
      <c r="L696" s="3"/>
      <c r="M696" s="3"/>
      <c r="N696" s="3"/>
      <c r="O696" s="3"/>
      <c r="P696" s="3"/>
      <c r="Q696" s="3"/>
      <c r="R696" s="3"/>
      <c r="S696" s="3"/>
      <c r="T696" s="3"/>
      <c r="U696" s="3"/>
      <c r="V696" s="3"/>
      <c r="W696" s="3"/>
      <c r="X696" s="3"/>
      <c r="Y696" s="3"/>
      <c r="Z696" s="3"/>
    </row>
    <row r="697" ht="30.0" customHeight="1">
      <c r="A697" s="5" t="s">
        <v>9105</v>
      </c>
      <c r="B697" s="5" t="s">
        <v>9106</v>
      </c>
      <c r="C697" s="5" t="s">
        <v>9107</v>
      </c>
      <c r="D697" s="5"/>
      <c r="E697" s="16">
        <v>722994.0</v>
      </c>
      <c r="F697" s="16">
        <v>724571.0</v>
      </c>
      <c r="G697" s="5" t="s">
        <v>35</v>
      </c>
      <c r="H697" s="5" t="s">
        <v>9108</v>
      </c>
      <c r="I697" s="5"/>
      <c r="J697" s="15" t="str">
        <f>HYPERLINK("http://www.ncbi.nlm.nih.gov/pubmed/?term=16299333","Chain et al. 2005. Infect Immun. 73:8353-61")</f>
        <v>Chain et al. 2005. Infect Immun. 73:8353-61</v>
      </c>
      <c r="K697" s="11" t="str">
        <f>HYPERLINK("http://www.ncbi.nlm.nih.gov/nuccore/NC_007624","Brucella abortus 2308; accesion number NC_007624")</f>
        <v>Brucella abortus 2308; accesion number NC_007624</v>
      </c>
      <c r="L697" s="3"/>
      <c r="M697" s="3"/>
      <c r="N697" s="3"/>
      <c r="O697" s="3"/>
      <c r="P697" s="3"/>
      <c r="Q697" s="3"/>
      <c r="R697" s="3"/>
      <c r="S697" s="3"/>
      <c r="T697" s="3"/>
      <c r="U697" s="3"/>
      <c r="V697" s="3"/>
      <c r="W697" s="3"/>
      <c r="X697" s="3"/>
      <c r="Y697" s="3"/>
      <c r="Z697" s="3"/>
    </row>
    <row r="698" ht="30.0" customHeight="1">
      <c r="A698" s="5" t="s">
        <v>9109</v>
      </c>
      <c r="B698" s="5" t="s">
        <v>9110</v>
      </c>
      <c r="C698" s="5" t="s">
        <v>9111</v>
      </c>
      <c r="D698" s="5"/>
      <c r="E698" s="16">
        <v>724714.0</v>
      </c>
      <c r="F698" s="16">
        <v>726396.0</v>
      </c>
      <c r="G698" s="5" t="s">
        <v>35</v>
      </c>
      <c r="H698" s="5" t="s">
        <v>9112</v>
      </c>
      <c r="I698" s="5"/>
      <c r="J698" s="11" t="str">
        <f>HYPERLINK("http://www.ncbi.nlm.nih.gov/nuccore/NC_017250","Brucella suis 1330 genome; accesion number NC017250")</f>
        <v>Brucella suis 1330 genome; accesion number NC017250</v>
      </c>
      <c r="K698" s="11" t="str">
        <f>HYPERLINK("http://www.ncbi.nlm.nih.gov/pubmed/12271122","Paulsen et al. 2002. Proc Natl Acad Sci U S A. 99(20):13148-53")</f>
        <v>Paulsen et al. 2002. Proc Natl Acad Sci U S A. 99(20):13148-53</v>
      </c>
      <c r="L698" s="3"/>
      <c r="M698" s="3"/>
      <c r="N698" s="3"/>
      <c r="O698" s="3"/>
      <c r="P698" s="3"/>
      <c r="Q698" s="3"/>
      <c r="R698" s="3"/>
      <c r="S698" s="3"/>
      <c r="T698" s="3"/>
      <c r="U698" s="3"/>
      <c r="V698" s="3"/>
      <c r="W698" s="3"/>
      <c r="X698" s="3"/>
      <c r="Y698" s="3"/>
      <c r="Z698" s="3"/>
    </row>
    <row r="699" ht="30.0" customHeight="1">
      <c r="A699" s="5" t="s">
        <v>9113</v>
      </c>
      <c r="B699" s="5" t="s">
        <v>9114</v>
      </c>
      <c r="C699" s="5" t="s">
        <v>9115</v>
      </c>
      <c r="D699" s="5"/>
      <c r="E699" s="16">
        <v>726393.0</v>
      </c>
      <c r="F699" s="16">
        <v>728018.0</v>
      </c>
      <c r="G699" s="5" t="s">
        <v>35</v>
      </c>
      <c r="H699" s="5" t="s">
        <v>39</v>
      </c>
      <c r="I699" s="5"/>
      <c r="J699" s="15" t="str">
        <f>HYPERLINK("http://www.ncbi.nlm.nih.gov/pubmed/?term=16299333","Chain et al. 2005. Infect Immun. 73:8353-61")</f>
        <v>Chain et al. 2005. Infect Immun. 73:8353-61</v>
      </c>
      <c r="K699" s="11" t="str">
        <f>HYPERLINK("http://www.ncbi.nlm.nih.gov/nuccore/NC_007624","Brucella abortus 2308; accesion number NC_007624")</f>
        <v>Brucella abortus 2308; accesion number NC_007624</v>
      </c>
      <c r="L699" s="3"/>
      <c r="M699" s="3"/>
      <c r="N699" s="3"/>
      <c r="O699" s="3"/>
      <c r="P699" s="3"/>
      <c r="Q699" s="3"/>
      <c r="R699" s="3"/>
      <c r="S699" s="3"/>
      <c r="T699" s="3"/>
      <c r="U699" s="3"/>
      <c r="V699" s="3"/>
      <c r="W699" s="3"/>
      <c r="X699" s="3"/>
      <c r="Y699" s="3"/>
      <c r="Z699" s="3"/>
    </row>
    <row r="700" ht="30.0" customHeight="1">
      <c r="A700" s="5" t="s">
        <v>9116</v>
      </c>
      <c r="B700" s="5" t="s">
        <v>9116</v>
      </c>
      <c r="C700" s="5" t="s">
        <v>9117</v>
      </c>
      <c r="D700" s="5"/>
      <c r="E700" s="16">
        <v>728126.0</v>
      </c>
      <c r="F700" s="16">
        <v>728662.0</v>
      </c>
      <c r="G700" s="5" t="s">
        <v>35</v>
      </c>
      <c r="H700" s="5" t="s">
        <v>9118</v>
      </c>
      <c r="I700" s="5"/>
      <c r="J700" s="12" t="s">
        <v>208</v>
      </c>
      <c r="K700" s="3"/>
      <c r="L700" s="3"/>
      <c r="M700" s="3"/>
      <c r="N700" s="3"/>
      <c r="O700" s="3"/>
      <c r="P700" s="3"/>
      <c r="Q700" s="3"/>
      <c r="R700" s="3"/>
      <c r="S700" s="3"/>
      <c r="T700" s="3"/>
      <c r="U700" s="3"/>
      <c r="V700" s="3"/>
      <c r="W700" s="3"/>
      <c r="X700" s="3"/>
      <c r="Y700" s="3"/>
      <c r="Z700" s="3"/>
    </row>
    <row r="701" ht="30.0" customHeight="1">
      <c r="A701" s="5" t="s">
        <v>9119</v>
      </c>
      <c r="B701" s="5" t="s">
        <v>9119</v>
      </c>
      <c r="C701" s="5" t="s">
        <v>9120</v>
      </c>
      <c r="D701" s="5"/>
      <c r="E701" s="16">
        <v>728738.0</v>
      </c>
      <c r="F701" s="16">
        <v>729070.0</v>
      </c>
      <c r="G701" s="5" t="s">
        <v>35</v>
      </c>
      <c r="H701" s="5" t="s">
        <v>52</v>
      </c>
      <c r="I701" s="5"/>
      <c r="J701" s="15" t="str">
        <f t="shared" ref="J701:J707" si="206">HYPERLINK("http://www.ncbi.nlm.nih.gov/pubmed/?term=16299333","Chain et al. 2005. Infect Immun. 73:8353-61")</f>
        <v>Chain et al. 2005. Infect Immun. 73:8353-61</v>
      </c>
      <c r="K701" s="11" t="str">
        <f t="shared" ref="K701:K707" si="207">HYPERLINK("http://www.ncbi.nlm.nih.gov/nuccore/NC_007624","Brucella abortus 2308; accesion number NC_007624")</f>
        <v>Brucella abortus 2308; accesion number NC_007624</v>
      </c>
      <c r="L701" s="3"/>
      <c r="M701" s="3"/>
      <c r="N701" s="3"/>
      <c r="O701" s="3"/>
      <c r="P701" s="3"/>
      <c r="Q701" s="3"/>
      <c r="R701" s="3"/>
      <c r="S701" s="3"/>
      <c r="T701" s="3"/>
      <c r="U701" s="3"/>
      <c r="V701" s="3"/>
      <c r="W701" s="3"/>
      <c r="X701" s="3"/>
      <c r="Y701" s="3"/>
      <c r="Z701" s="3"/>
    </row>
    <row r="702" ht="30.0" customHeight="1">
      <c r="A702" s="5" t="s">
        <v>9121</v>
      </c>
      <c r="B702" s="5" t="s">
        <v>9121</v>
      </c>
      <c r="C702" s="5" t="s">
        <v>9122</v>
      </c>
      <c r="D702" s="5"/>
      <c r="E702" s="16">
        <v>729087.0</v>
      </c>
      <c r="F702" s="16">
        <v>729449.0</v>
      </c>
      <c r="G702" s="5" t="s">
        <v>35</v>
      </c>
      <c r="H702" s="5" t="s">
        <v>9123</v>
      </c>
      <c r="I702" s="5" t="s">
        <v>9124</v>
      </c>
      <c r="J702" s="15" t="str">
        <f t="shared" si="206"/>
        <v>Chain et al. 2005. Infect Immun. 73:8353-61</v>
      </c>
      <c r="K702" s="11" t="str">
        <f t="shared" si="207"/>
        <v>Brucella abortus 2308; accesion number NC_007624</v>
      </c>
      <c r="L702" s="3"/>
      <c r="M702" s="3"/>
      <c r="N702" s="3"/>
      <c r="O702" s="3"/>
      <c r="P702" s="3"/>
      <c r="Q702" s="3"/>
      <c r="R702" s="3"/>
      <c r="S702" s="3"/>
      <c r="T702" s="3"/>
      <c r="U702" s="3"/>
      <c r="V702" s="3"/>
      <c r="W702" s="3"/>
      <c r="X702" s="3"/>
      <c r="Y702" s="3"/>
      <c r="Z702" s="3"/>
    </row>
    <row r="703" ht="30.0" customHeight="1">
      <c r="A703" s="5" t="s">
        <v>9125</v>
      </c>
      <c r="B703" s="5" t="s">
        <v>9126</v>
      </c>
      <c r="C703" s="5" t="s">
        <v>9127</v>
      </c>
      <c r="D703" s="5"/>
      <c r="E703" s="16">
        <v>729446.0</v>
      </c>
      <c r="F703" s="16">
        <v>729727.0</v>
      </c>
      <c r="G703" s="5" t="s">
        <v>35</v>
      </c>
      <c r="H703" s="5" t="s">
        <v>9128</v>
      </c>
      <c r="I703" s="5" t="s">
        <v>9129</v>
      </c>
      <c r="J703" s="15" t="str">
        <f t="shared" si="206"/>
        <v>Chain et al. 2005. Infect Immun. 73:8353-61</v>
      </c>
      <c r="K703" s="11" t="str">
        <f t="shared" si="207"/>
        <v>Brucella abortus 2308; accesion number NC_007624</v>
      </c>
      <c r="L703" s="3"/>
      <c r="M703" s="3"/>
      <c r="N703" s="3"/>
      <c r="O703" s="3"/>
      <c r="P703" s="3"/>
      <c r="Q703" s="3"/>
      <c r="R703" s="3"/>
      <c r="S703" s="3"/>
      <c r="T703" s="3"/>
      <c r="U703" s="3"/>
      <c r="V703" s="3"/>
      <c r="W703" s="3"/>
      <c r="X703" s="3"/>
      <c r="Y703" s="3"/>
      <c r="Z703" s="3"/>
    </row>
    <row r="704" ht="30.0" customHeight="1">
      <c r="A704" s="5" t="s">
        <v>9130</v>
      </c>
      <c r="B704" s="5" t="s">
        <v>9130</v>
      </c>
      <c r="C704" s="5" t="s">
        <v>9131</v>
      </c>
      <c r="D704" s="5"/>
      <c r="E704" s="16">
        <v>729724.0</v>
      </c>
      <c r="F704" s="16">
        <v>730239.0</v>
      </c>
      <c r="G704" s="5" t="s">
        <v>35</v>
      </c>
      <c r="H704" s="5" t="s">
        <v>9132</v>
      </c>
      <c r="I704" s="5" t="s">
        <v>9133</v>
      </c>
      <c r="J704" s="15" t="str">
        <f t="shared" si="206"/>
        <v>Chain et al. 2005. Infect Immun. 73:8353-61</v>
      </c>
      <c r="K704" s="11" t="str">
        <f t="shared" si="207"/>
        <v>Brucella abortus 2308; accesion number NC_007624</v>
      </c>
      <c r="L704" s="3"/>
      <c r="M704" s="3"/>
      <c r="N704" s="3"/>
      <c r="O704" s="3"/>
      <c r="P704" s="3"/>
      <c r="Q704" s="3"/>
      <c r="R704" s="3"/>
      <c r="S704" s="3"/>
      <c r="T704" s="3"/>
      <c r="U704" s="3"/>
      <c r="V704" s="3"/>
      <c r="W704" s="3"/>
      <c r="X704" s="3"/>
      <c r="Y704" s="3"/>
      <c r="Z704" s="3"/>
    </row>
    <row r="705" ht="30.0" customHeight="1">
      <c r="A705" s="5" t="s">
        <v>9134</v>
      </c>
      <c r="B705" s="5" t="s">
        <v>9134</v>
      </c>
      <c r="C705" s="5" t="s">
        <v>9135</v>
      </c>
      <c r="D705" s="5"/>
      <c r="E705" s="16">
        <v>730236.0</v>
      </c>
      <c r="F705" s="16">
        <v>731864.0</v>
      </c>
      <c r="G705" s="5" t="s">
        <v>35</v>
      </c>
      <c r="H705" s="5" t="s">
        <v>9136</v>
      </c>
      <c r="I705" s="5" t="s">
        <v>9137</v>
      </c>
      <c r="J705" s="15" t="str">
        <f t="shared" si="206"/>
        <v>Chain et al. 2005. Infect Immun. 73:8353-61</v>
      </c>
      <c r="K705" s="11" t="str">
        <f t="shared" si="207"/>
        <v>Brucella abortus 2308; accesion number NC_007624</v>
      </c>
      <c r="L705" s="3"/>
      <c r="M705" s="3"/>
      <c r="N705" s="3"/>
      <c r="O705" s="3"/>
      <c r="P705" s="3"/>
      <c r="Q705" s="3"/>
      <c r="R705" s="3"/>
      <c r="S705" s="3"/>
      <c r="T705" s="3"/>
      <c r="U705" s="3"/>
      <c r="V705" s="3"/>
      <c r="W705" s="3"/>
      <c r="X705" s="3"/>
      <c r="Y705" s="3"/>
      <c r="Z705" s="3"/>
    </row>
    <row r="706" ht="30.0" customHeight="1">
      <c r="A706" s="5" t="s">
        <v>9138</v>
      </c>
      <c r="B706" s="5" t="s">
        <v>9138</v>
      </c>
      <c r="C706" s="5" t="s">
        <v>9139</v>
      </c>
      <c r="D706" s="5"/>
      <c r="E706" s="16">
        <v>731867.0</v>
      </c>
      <c r="F706" s="16">
        <v>732205.0</v>
      </c>
      <c r="G706" s="5" t="s">
        <v>35</v>
      </c>
      <c r="H706" s="5" t="s">
        <v>9140</v>
      </c>
      <c r="I706" s="5" t="s">
        <v>9141</v>
      </c>
      <c r="J706" s="15" t="str">
        <f t="shared" si="206"/>
        <v>Chain et al. 2005. Infect Immun. 73:8353-61</v>
      </c>
      <c r="K706" s="11" t="str">
        <f t="shared" si="207"/>
        <v>Brucella abortus 2308; accesion number NC_007624</v>
      </c>
      <c r="L706" s="3"/>
      <c r="M706" s="3"/>
      <c r="N706" s="3"/>
      <c r="O706" s="3"/>
      <c r="P706" s="3"/>
      <c r="Q706" s="3"/>
      <c r="R706" s="3"/>
      <c r="S706" s="3"/>
      <c r="T706" s="3"/>
      <c r="U706" s="3"/>
      <c r="V706" s="3"/>
      <c r="W706" s="3"/>
      <c r="X706" s="3"/>
      <c r="Y706" s="3"/>
      <c r="Z706" s="3"/>
    </row>
    <row r="707" ht="30.0" customHeight="1">
      <c r="A707" s="5" t="s">
        <v>9142</v>
      </c>
      <c r="B707" s="5" t="s">
        <v>9142</v>
      </c>
      <c r="C707" s="5" t="s">
        <v>9143</v>
      </c>
      <c r="D707" s="5"/>
      <c r="E707" s="16">
        <v>732205.0</v>
      </c>
      <c r="F707" s="16">
        <v>735123.0</v>
      </c>
      <c r="G707" s="5" t="s">
        <v>35</v>
      </c>
      <c r="H707" s="5" t="s">
        <v>9144</v>
      </c>
      <c r="I707" s="5" t="s">
        <v>9145</v>
      </c>
      <c r="J707" s="15" t="str">
        <f t="shared" si="206"/>
        <v>Chain et al. 2005. Infect Immun. 73:8353-61</v>
      </c>
      <c r="K707" s="11" t="str">
        <f t="shared" si="207"/>
        <v>Brucella abortus 2308; accesion number NC_007624</v>
      </c>
      <c r="L707" s="3"/>
      <c r="M707" s="3"/>
      <c r="N707" s="3"/>
      <c r="O707" s="3"/>
      <c r="P707" s="3"/>
      <c r="Q707" s="3"/>
      <c r="R707" s="3"/>
      <c r="S707" s="3"/>
      <c r="T707" s="3"/>
      <c r="U707" s="3"/>
      <c r="V707" s="3"/>
      <c r="W707" s="3"/>
      <c r="X707" s="3"/>
      <c r="Y707" s="3"/>
      <c r="Z707" s="3"/>
    </row>
    <row r="708" ht="30.0" customHeight="1">
      <c r="A708" s="5" t="s">
        <v>9146</v>
      </c>
      <c r="B708" s="5" t="s">
        <v>9146</v>
      </c>
      <c r="C708" s="5" t="s">
        <v>9147</v>
      </c>
      <c r="D708" s="5"/>
      <c r="E708" s="16">
        <v>735564.0</v>
      </c>
      <c r="F708" s="16">
        <v>736892.0</v>
      </c>
      <c r="G708" s="5" t="s">
        <v>35</v>
      </c>
      <c r="H708" s="5" t="s">
        <v>9020</v>
      </c>
      <c r="I708" s="5"/>
      <c r="J708" s="11" t="str">
        <f>HYPERLINK("http://www.ncbi.nlm.nih.gov/nuccore/NC_017250","Brucella suis 1330 genome; accesion number NC017250")</f>
        <v>Brucella suis 1330 genome; accesion number NC017250</v>
      </c>
      <c r="K708" s="11" t="str">
        <f>HYPERLINK("http://www.ncbi.nlm.nih.gov/pubmed/12271122","Paulsen et al. 2002. Proc Natl Acad Sci U S A. 99(20):13148-53")</f>
        <v>Paulsen et al. 2002. Proc Natl Acad Sci U S A. 99(20):13148-53</v>
      </c>
      <c r="L708" s="3"/>
      <c r="M708" s="3"/>
      <c r="N708" s="3"/>
      <c r="O708" s="3"/>
      <c r="P708" s="3"/>
      <c r="Q708" s="3"/>
      <c r="R708" s="3"/>
      <c r="S708" s="3"/>
      <c r="T708" s="3"/>
      <c r="U708" s="3"/>
      <c r="V708" s="3"/>
      <c r="W708" s="3"/>
      <c r="X708" s="3"/>
      <c r="Y708" s="3"/>
      <c r="Z708" s="3"/>
    </row>
    <row r="709" ht="30.0" customHeight="1">
      <c r="A709" s="5" t="s">
        <v>9148</v>
      </c>
      <c r="B709" s="5" t="s">
        <v>9148</v>
      </c>
      <c r="C709" s="5" t="s">
        <v>9149</v>
      </c>
      <c r="D709" s="5"/>
      <c r="E709" s="16">
        <v>737216.0</v>
      </c>
      <c r="F709" s="16">
        <v>737815.0</v>
      </c>
      <c r="G709" s="5"/>
      <c r="H709" s="5" t="s">
        <v>52</v>
      </c>
      <c r="I709" s="5"/>
      <c r="J709" s="15" t="str">
        <f t="shared" ref="J709:J720" si="208">HYPERLINK("http://www.ncbi.nlm.nih.gov/pubmed/?term=16299333","Chain et al. 2005. Infect Immun. 73:8353-61")</f>
        <v>Chain et al. 2005. Infect Immun. 73:8353-61</v>
      </c>
      <c r="K709" s="11" t="str">
        <f t="shared" ref="K709:K720" si="209">HYPERLINK("http://www.ncbi.nlm.nih.gov/nuccore/NC_007624","Brucella abortus 2308; accesion number NC_007624")</f>
        <v>Brucella abortus 2308; accesion number NC_007624</v>
      </c>
      <c r="L709" s="3"/>
      <c r="M709" s="3"/>
      <c r="N709" s="3"/>
      <c r="O709" s="3"/>
      <c r="P709" s="3"/>
      <c r="Q709" s="3"/>
      <c r="R709" s="3"/>
      <c r="S709" s="3"/>
      <c r="T709" s="3"/>
      <c r="U709" s="3"/>
      <c r="V709" s="3"/>
      <c r="W709" s="3"/>
      <c r="X709" s="3"/>
      <c r="Y709" s="3"/>
      <c r="Z709" s="3"/>
    </row>
    <row r="710" ht="30.0" customHeight="1">
      <c r="A710" s="5" t="s">
        <v>9150</v>
      </c>
      <c r="B710" s="5" t="s">
        <v>9150</v>
      </c>
      <c r="C710" s="5" t="s">
        <v>9151</v>
      </c>
      <c r="D710" s="5"/>
      <c r="E710" s="16">
        <v>737867.0</v>
      </c>
      <c r="F710" s="16">
        <v>738385.0</v>
      </c>
      <c r="G710" s="5" t="s">
        <v>35</v>
      </c>
      <c r="H710" s="5" t="s">
        <v>9152</v>
      </c>
      <c r="I710" s="5" t="s">
        <v>9153</v>
      </c>
      <c r="J710" s="15" t="str">
        <f t="shared" si="208"/>
        <v>Chain et al. 2005. Infect Immun. 73:8353-61</v>
      </c>
      <c r="K710" s="11" t="str">
        <f t="shared" si="209"/>
        <v>Brucella abortus 2308; accesion number NC_007624</v>
      </c>
      <c r="L710" s="3"/>
      <c r="M710" s="3"/>
      <c r="N710" s="3"/>
      <c r="O710" s="3"/>
      <c r="P710" s="3"/>
      <c r="Q710" s="3"/>
      <c r="R710" s="3"/>
      <c r="S710" s="3"/>
      <c r="T710" s="3"/>
      <c r="U710" s="3"/>
      <c r="V710" s="3"/>
      <c r="W710" s="3"/>
      <c r="X710" s="3"/>
      <c r="Y710" s="3"/>
      <c r="Z710" s="3"/>
    </row>
    <row r="711" ht="30.0" customHeight="1">
      <c r="A711" s="5" t="s">
        <v>9154</v>
      </c>
      <c r="B711" s="5" t="s">
        <v>9154</v>
      </c>
      <c r="C711" s="5" t="s">
        <v>9155</v>
      </c>
      <c r="D711" s="5"/>
      <c r="E711" s="16">
        <v>738648.0</v>
      </c>
      <c r="F711" s="16">
        <v>738929.0</v>
      </c>
      <c r="G711" s="5"/>
      <c r="H711" s="5" t="s">
        <v>52</v>
      </c>
      <c r="I711" s="5"/>
      <c r="J711" s="15" t="str">
        <f t="shared" si="208"/>
        <v>Chain et al. 2005. Infect Immun. 73:8353-61</v>
      </c>
      <c r="K711" s="11" t="str">
        <f t="shared" si="209"/>
        <v>Brucella abortus 2308; accesion number NC_007624</v>
      </c>
      <c r="L711" s="3"/>
      <c r="M711" s="3"/>
      <c r="N711" s="3"/>
      <c r="O711" s="3"/>
      <c r="P711" s="3"/>
      <c r="Q711" s="3"/>
      <c r="R711" s="3"/>
      <c r="S711" s="3"/>
      <c r="T711" s="3"/>
      <c r="U711" s="3"/>
      <c r="V711" s="3"/>
      <c r="W711" s="3"/>
      <c r="X711" s="3"/>
      <c r="Y711" s="3"/>
      <c r="Z711" s="3"/>
    </row>
    <row r="712" ht="30.0" customHeight="1">
      <c r="A712" s="5" t="s">
        <v>9156</v>
      </c>
      <c r="B712" s="5" t="s">
        <v>9156</v>
      </c>
      <c r="C712" s="5" t="s">
        <v>9157</v>
      </c>
      <c r="D712" s="5"/>
      <c r="E712" s="16">
        <v>738907.0</v>
      </c>
      <c r="F712" s="16">
        <v>739068.0</v>
      </c>
      <c r="G712" s="5" t="s">
        <v>35</v>
      </c>
      <c r="H712" s="5" t="s">
        <v>52</v>
      </c>
      <c r="I712" s="5"/>
      <c r="J712" s="15" t="str">
        <f t="shared" si="208"/>
        <v>Chain et al. 2005. Infect Immun. 73:8353-61</v>
      </c>
      <c r="K712" s="11" t="str">
        <f t="shared" si="209"/>
        <v>Brucella abortus 2308; accesion number NC_007624</v>
      </c>
      <c r="L712" s="3"/>
      <c r="M712" s="3"/>
      <c r="N712" s="3"/>
      <c r="O712" s="3"/>
      <c r="P712" s="3"/>
      <c r="Q712" s="3"/>
      <c r="R712" s="3"/>
      <c r="S712" s="3"/>
      <c r="T712" s="3"/>
      <c r="U712" s="3"/>
      <c r="V712" s="3"/>
      <c r="W712" s="3"/>
      <c r="X712" s="3"/>
      <c r="Y712" s="3"/>
      <c r="Z712" s="3"/>
    </row>
    <row r="713" ht="30.0" customHeight="1">
      <c r="A713" s="5" t="s">
        <v>9158</v>
      </c>
      <c r="B713" s="5" t="s">
        <v>9159</v>
      </c>
      <c r="C713" s="5" t="s">
        <v>9160</v>
      </c>
      <c r="D713" s="5"/>
      <c r="E713" s="16">
        <v>739340.0</v>
      </c>
      <c r="F713" s="16">
        <v>740326.0</v>
      </c>
      <c r="G713" s="5"/>
      <c r="H713" s="5" t="s">
        <v>9161</v>
      </c>
      <c r="I713" s="5"/>
      <c r="J713" s="15" t="str">
        <f t="shared" si="208"/>
        <v>Chain et al. 2005. Infect Immun. 73:8353-61</v>
      </c>
      <c r="K713" s="11" t="str">
        <f t="shared" si="209"/>
        <v>Brucella abortus 2308; accesion number NC_007624</v>
      </c>
      <c r="L713" s="3"/>
      <c r="M713" s="3"/>
      <c r="N713" s="3"/>
      <c r="O713" s="3"/>
      <c r="P713" s="3"/>
      <c r="Q713" s="3"/>
      <c r="R713" s="3"/>
      <c r="S713" s="3"/>
      <c r="T713" s="3"/>
      <c r="U713" s="3"/>
      <c r="V713" s="3"/>
      <c r="W713" s="3"/>
      <c r="X713" s="3"/>
      <c r="Y713" s="3"/>
      <c r="Z713" s="3"/>
    </row>
    <row r="714" ht="30.0" customHeight="1">
      <c r="A714" s="5" t="s">
        <v>9162</v>
      </c>
      <c r="B714" s="5" t="s">
        <v>9163</v>
      </c>
      <c r="C714" s="5" t="s">
        <v>9164</v>
      </c>
      <c r="D714" s="5"/>
      <c r="E714" s="16">
        <v>740323.0</v>
      </c>
      <c r="F714" s="16">
        <v>741459.0</v>
      </c>
      <c r="G714" s="5"/>
      <c r="H714" s="5" t="s">
        <v>9165</v>
      </c>
      <c r="I714" s="5" t="s">
        <v>9166</v>
      </c>
      <c r="J714" s="15" t="str">
        <f t="shared" si="208"/>
        <v>Chain et al. 2005. Infect Immun. 73:8353-61</v>
      </c>
      <c r="K714" s="11" t="str">
        <f t="shared" si="209"/>
        <v>Brucella abortus 2308; accesion number NC_007624</v>
      </c>
      <c r="L714" s="3"/>
      <c r="M714" s="3"/>
      <c r="N714" s="3"/>
      <c r="O714" s="3"/>
      <c r="P714" s="3"/>
      <c r="Q714" s="3"/>
      <c r="R714" s="3"/>
      <c r="S714" s="3"/>
      <c r="T714" s="3"/>
      <c r="U714" s="3"/>
      <c r="V714" s="3"/>
      <c r="W714" s="3"/>
      <c r="X714" s="3"/>
      <c r="Y714" s="3"/>
      <c r="Z714" s="3"/>
    </row>
    <row r="715" ht="30.0" customHeight="1">
      <c r="A715" s="5" t="s">
        <v>9167</v>
      </c>
      <c r="B715" s="5" t="s">
        <v>9168</v>
      </c>
      <c r="C715" s="5" t="s">
        <v>9169</v>
      </c>
      <c r="D715" s="5"/>
      <c r="E715" s="16">
        <v>741456.0</v>
      </c>
      <c r="F715" s="16">
        <v>742094.0</v>
      </c>
      <c r="G715" s="5"/>
      <c r="H715" s="5" t="s">
        <v>9170</v>
      </c>
      <c r="I715" s="5" t="s">
        <v>9171</v>
      </c>
      <c r="J715" s="15" t="str">
        <f t="shared" si="208"/>
        <v>Chain et al. 2005. Infect Immun. 73:8353-61</v>
      </c>
      <c r="K715" s="11" t="str">
        <f t="shared" si="209"/>
        <v>Brucella abortus 2308; accesion number NC_007624</v>
      </c>
      <c r="L715" s="3"/>
      <c r="M715" s="3"/>
      <c r="N715" s="3"/>
      <c r="O715" s="3"/>
      <c r="P715" s="3"/>
      <c r="Q715" s="3"/>
      <c r="R715" s="3"/>
      <c r="S715" s="3"/>
      <c r="T715" s="3"/>
      <c r="U715" s="3"/>
      <c r="V715" s="3"/>
      <c r="W715" s="3"/>
      <c r="X715" s="3"/>
      <c r="Y715" s="3"/>
      <c r="Z715" s="3"/>
    </row>
    <row r="716" ht="30.0" customHeight="1">
      <c r="A716" s="5" t="s">
        <v>9172</v>
      </c>
      <c r="B716" s="5" t="s">
        <v>9173</v>
      </c>
      <c r="C716" s="5" t="s">
        <v>9174</v>
      </c>
      <c r="D716" s="5"/>
      <c r="E716" s="16">
        <v>742091.0</v>
      </c>
      <c r="F716" s="16">
        <v>743365.0</v>
      </c>
      <c r="G716" s="5"/>
      <c r="H716" s="5" t="s">
        <v>9175</v>
      </c>
      <c r="I716" s="5" t="s">
        <v>9176</v>
      </c>
      <c r="J716" s="15" t="str">
        <f t="shared" si="208"/>
        <v>Chain et al. 2005. Infect Immun. 73:8353-61</v>
      </c>
      <c r="K716" s="11" t="str">
        <f t="shared" si="209"/>
        <v>Brucella abortus 2308; accesion number NC_007624</v>
      </c>
      <c r="L716" s="3"/>
      <c r="M716" s="3"/>
      <c r="N716" s="3"/>
      <c r="O716" s="3"/>
      <c r="P716" s="3"/>
      <c r="Q716" s="3"/>
      <c r="R716" s="3"/>
      <c r="S716" s="3"/>
      <c r="T716" s="3"/>
      <c r="U716" s="3"/>
      <c r="V716" s="3"/>
      <c r="W716" s="3"/>
      <c r="X716" s="3"/>
      <c r="Y716" s="3"/>
      <c r="Z716" s="3"/>
    </row>
    <row r="717" ht="30.0" customHeight="1">
      <c r="A717" s="5" t="s">
        <v>9177</v>
      </c>
      <c r="B717" s="5" t="s">
        <v>9177</v>
      </c>
      <c r="C717" s="5" t="s">
        <v>9178</v>
      </c>
      <c r="D717" s="5"/>
      <c r="E717" s="16">
        <v>743362.0</v>
      </c>
      <c r="F717" s="16">
        <v>744342.0</v>
      </c>
      <c r="G717" s="5"/>
      <c r="H717" s="5" t="s">
        <v>1525</v>
      </c>
      <c r="I717" s="5" t="s">
        <v>9179</v>
      </c>
      <c r="J717" s="15" t="str">
        <f t="shared" si="208"/>
        <v>Chain et al. 2005. Infect Immun. 73:8353-61</v>
      </c>
      <c r="K717" s="11" t="str">
        <f t="shared" si="209"/>
        <v>Brucella abortus 2308; accesion number NC_007624</v>
      </c>
      <c r="L717" s="3"/>
      <c r="M717" s="3"/>
      <c r="N717" s="3"/>
      <c r="O717" s="3"/>
      <c r="P717" s="3"/>
      <c r="Q717" s="3"/>
      <c r="R717" s="3"/>
      <c r="S717" s="3"/>
      <c r="T717" s="3"/>
      <c r="U717" s="3"/>
      <c r="V717" s="3"/>
      <c r="W717" s="3"/>
      <c r="X717" s="3"/>
      <c r="Y717" s="3"/>
      <c r="Z717" s="3"/>
    </row>
    <row r="718" ht="30.0" customHeight="1">
      <c r="A718" s="5" t="s">
        <v>9180</v>
      </c>
      <c r="B718" s="5" t="s">
        <v>9180</v>
      </c>
      <c r="C718" s="5" t="s">
        <v>9181</v>
      </c>
      <c r="D718" s="5"/>
      <c r="E718" s="16">
        <v>744571.0</v>
      </c>
      <c r="F718" s="16">
        <v>744960.0</v>
      </c>
      <c r="G718" s="5" t="s">
        <v>35</v>
      </c>
      <c r="H718" s="5" t="s">
        <v>52</v>
      </c>
      <c r="I718" s="5" t="s">
        <v>9182</v>
      </c>
      <c r="J718" s="15" t="str">
        <f t="shared" si="208"/>
        <v>Chain et al. 2005. Infect Immun. 73:8353-61</v>
      </c>
      <c r="K718" s="11" t="str">
        <f t="shared" si="209"/>
        <v>Brucella abortus 2308; accesion number NC_007624</v>
      </c>
      <c r="L718" s="3"/>
      <c r="M718" s="3"/>
      <c r="N718" s="3"/>
      <c r="O718" s="3"/>
      <c r="P718" s="3"/>
      <c r="Q718" s="3"/>
      <c r="R718" s="3"/>
      <c r="S718" s="3"/>
      <c r="T718" s="3"/>
      <c r="U718" s="3"/>
      <c r="V718" s="3"/>
      <c r="W718" s="3"/>
      <c r="X718" s="3"/>
      <c r="Y718" s="3"/>
      <c r="Z718" s="3"/>
    </row>
    <row r="719" ht="30.0" customHeight="1">
      <c r="A719" s="5" t="s">
        <v>9183</v>
      </c>
      <c r="B719" s="5" t="s">
        <v>9183</v>
      </c>
      <c r="C719" s="5" t="s">
        <v>9184</v>
      </c>
      <c r="D719" s="5"/>
      <c r="E719" s="16">
        <v>744859.0</v>
      </c>
      <c r="F719" s="16">
        <v>745029.0</v>
      </c>
      <c r="G719" s="5"/>
      <c r="H719" s="5" t="s">
        <v>52</v>
      </c>
      <c r="I719" s="5"/>
      <c r="J719" s="15" t="str">
        <f t="shared" si="208"/>
        <v>Chain et al. 2005. Infect Immun. 73:8353-61</v>
      </c>
      <c r="K719" s="11" t="str">
        <f t="shared" si="209"/>
        <v>Brucella abortus 2308; accesion number NC_007624</v>
      </c>
      <c r="L719" s="3"/>
      <c r="M719" s="3"/>
      <c r="N719" s="3"/>
      <c r="O719" s="3"/>
      <c r="P719" s="3"/>
      <c r="Q719" s="3"/>
      <c r="R719" s="3"/>
      <c r="S719" s="3"/>
      <c r="T719" s="3"/>
      <c r="U719" s="3"/>
      <c r="V719" s="3"/>
      <c r="W719" s="3"/>
      <c r="X719" s="3"/>
      <c r="Y719" s="3"/>
      <c r="Z719" s="3"/>
    </row>
    <row r="720" ht="30.0" customHeight="1">
      <c r="A720" s="5" t="s">
        <v>9185</v>
      </c>
      <c r="B720" s="5" t="s">
        <v>9186</v>
      </c>
      <c r="C720" s="5" t="s">
        <v>9187</v>
      </c>
      <c r="D720" s="5"/>
      <c r="E720" s="16">
        <v>745186.0</v>
      </c>
      <c r="F720" s="16">
        <v>746106.0</v>
      </c>
      <c r="G720" s="5"/>
      <c r="H720" s="5" t="s">
        <v>9188</v>
      </c>
      <c r="I720" s="5" t="s">
        <v>9189</v>
      </c>
      <c r="J720" s="15" t="str">
        <f t="shared" si="208"/>
        <v>Chain et al. 2005. Infect Immun. 73:8353-61</v>
      </c>
      <c r="K720" s="11" t="str">
        <f t="shared" si="209"/>
        <v>Brucella abortus 2308; accesion number NC_007624</v>
      </c>
      <c r="L720" s="3"/>
      <c r="M720" s="3"/>
      <c r="N720" s="3"/>
      <c r="O720" s="3"/>
      <c r="P720" s="3"/>
      <c r="Q720" s="3"/>
      <c r="R720" s="3"/>
      <c r="S720" s="3"/>
      <c r="T720" s="3"/>
      <c r="U720" s="3"/>
      <c r="V720" s="3"/>
      <c r="W720" s="3"/>
      <c r="X720" s="3"/>
      <c r="Y720" s="3"/>
      <c r="Z720" s="3"/>
    </row>
    <row r="721" ht="30.0" customHeight="1">
      <c r="A721" s="5" t="s">
        <v>9190</v>
      </c>
      <c r="B721" s="5" t="s">
        <v>9190</v>
      </c>
      <c r="C721" s="5" t="s">
        <v>9191</v>
      </c>
      <c r="D721" s="5" t="s">
        <v>59</v>
      </c>
      <c r="E721" s="16">
        <v>746174.0</v>
      </c>
      <c r="F721" s="16">
        <v>747004.0</v>
      </c>
      <c r="G721" s="5" t="s">
        <v>35</v>
      </c>
      <c r="H721" s="5"/>
      <c r="I721" s="5" t="s">
        <v>9192</v>
      </c>
      <c r="J721" s="11" t="str">
        <f>HYPERLINK("http://www.ncbi.nlm.nih.gov/nuccore/NC_017250","Brucella suis 1330 genome; accesion number NC017250")</f>
        <v>Brucella suis 1330 genome; accesion number NC017250</v>
      </c>
      <c r="K721" s="11" t="str">
        <f>HYPERLINK("http://www.ncbi.nlm.nih.gov/pubmed/12271122","Paulsen et al. 2002. Proc Natl Acad Sci U S A. 99(20):13148-53")</f>
        <v>Paulsen et al. 2002. Proc Natl Acad Sci U S A. 99(20):13148-53</v>
      </c>
      <c r="L721" s="3"/>
      <c r="M721" s="3"/>
      <c r="N721" s="3"/>
      <c r="O721" s="3"/>
      <c r="P721" s="3"/>
      <c r="Q721" s="3"/>
      <c r="R721" s="3"/>
      <c r="S721" s="3"/>
      <c r="T721" s="3"/>
      <c r="U721" s="3"/>
      <c r="V721" s="3"/>
      <c r="W721" s="3"/>
      <c r="X721" s="3"/>
      <c r="Y721" s="3"/>
      <c r="Z721" s="3"/>
    </row>
    <row r="722" ht="30.0" customHeight="1">
      <c r="A722" s="5" t="s">
        <v>9193</v>
      </c>
      <c r="B722" s="5" t="s">
        <v>9193</v>
      </c>
      <c r="C722" s="5" t="s">
        <v>9194</v>
      </c>
      <c r="D722" s="5"/>
      <c r="E722" s="16">
        <v>746856.0</v>
      </c>
      <c r="F722" s="16">
        <v>747113.0</v>
      </c>
      <c r="G722" s="5" t="s">
        <v>35</v>
      </c>
      <c r="H722" s="5" t="s">
        <v>52</v>
      </c>
      <c r="I722" s="5"/>
      <c r="J722" s="15" t="str">
        <f t="shared" ref="J722:J725" si="210">HYPERLINK("http://www.ncbi.nlm.nih.gov/pubmed/?term=16299333","Chain et al. 2005. Infect Immun. 73:8353-61")</f>
        <v>Chain et al. 2005. Infect Immun. 73:8353-61</v>
      </c>
      <c r="K722" s="11" t="str">
        <f t="shared" ref="K722:K725" si="211">HYPERLINK("http://www.ncbi.nlm.nih.gov/nuccore/NC_007624","Brucella abortus 2308; accesion number NC_007624")</f>
        <v>Brucella abortus 2308; accesion number NC_007624</v>
      </c>
      <c r="L722" s="3"/>
      <c r="M722" s="3"/>
      <c r="N722" s="3"/>
      <c r="O722" s="3"/>
      <c r="P722" s="3"/>
      <c r="Q722" s="3"/>
      <c r="R722" s="3"/>
      <c r="S722" s="3"/>
      <c r="T722" s="3"/>
      <c r="U722" s="3"/>
      <c r="V722" s="3"/>
      <c r="W722" s="3"/>
      <c r="X722" s="3"/>
      <c r="Y722" s="3"/>
      <c r="Z722" s="3"/>
    </row>
    <row r="723" ht="30.0" customHeight="1">
      <c r="A723" s="5" t="s">
        <v>9195</v>
      </c>
      <c r="B723" s="5" t="s">
        <v>9195</v>
      </c>
      <c r="C723" s="5" t="s">
        <v>9196</v>
      </c>
      <c r="D723" s="5"/>
      <c r="E723" s="16">
        <v>747100.0</v>
      </c>
      <c r="F723" s="16">
        <v>748533.0</v>
      </c>
      <c r="G723" s="5"/>
      <c r="H723" s="5" t="s">
        <v>9197</v>
      </c>
      <c r="I723" s="5"/>
      <c r="J723" s="15" t="str">
        <f t="shared" si="210"/>
        <v>Chain et al. 2005. Infect Immun. 73:8353-61</v>
      </c>
      <c r="K723" s="11" t="str">
        <f t="shared" si="211"/>
        <v>Brucella abortus 2308; accesion number NC_007624</v>
      </c>
      <c r="L723" s="3"/>
      <c r="M723" s="3"/>
      <c r="N723" s="3"/>
      <c r="O723" s="3"/>
      <c r="P723" s="3"/>
      <c r="Q723" s="3"/>
      <c r="R723" s="3"/>
      <c r="S723" s="3"/>
      <c r="T723" s="3"/>
      <c r="U723" s="3"/>
      <c r="V723" s="3"/>
      <c r="W723" s="3"/>
      <c r="X723" s="3"/>
      <c r="Y723" s="3"/>
      <c r="Z723" s="3"/>
    </row>
    <row r="724" ht="30.0" customHeight="1">
      <c r="A724" s="5" t="s">
        <v>9198</v>
      </c>
      <c r="B724" s="5" t="s">
        <v>9198</v>
      </c>
      <c r="C724" s="5" t="s">
        <v>9199</v>
      </c>
      <c r="D724" s="5"/>
      <c r="E724" s="16">
        <v>748580.0</v>
      </c>
      <c r="F724" s="16">
        <v>748750.0</v>
      </c>
      <c r="G724" s="5"/>
      <c r="H724" s="5" t="s">
        <v>52</v>
      </c>
      <c r="I724" s="5"/>
      <c r="J724" s="15" t="str">
        <f t="shared" si="210"/>
        <v>Chain et al. 2005. Infect Immun. 73:8353-61</v>
      </c>
      <c r="K724" s="11" t="str">
        <f t="shared" si="211"/>
        <v>Brucella abortus 2308; accesion number NC_007624</v>
      </c>
      <c r="L724" s="3"/>
      <c r="M724" s="3"/>
      <c r="N724" s="3"/>
      <c r="O724" s="3"/>
      <c r="P724" s="3"/>
      <c r="Q724" s="3"/>
      <c r="R724" s="3"/>
      <c r="S724" s="3"/>
      <c r="T724" s="3"/>
      <c r="U724" s="3"/>
      <c r="V724" s="3"/>
      <c r="W724" s="3"/>
      <c r="X724" s="3"/>
      <c r="Y724" s="3"/>
      <c r="Z724" s="3"/>
    </row>
    <row r="725" ht="30.0" customHeight="1">
      <c r="A725" s="5" t="s">
        <v>9200</v>
      </c>
      <c r="B725" s="5" t="s">
        <v>9200</v>
      </c>
      <c r="C725" s="5" t="s">
        <v>9201</v>
      </c>
      <c r="D725" s="5"/>
      <c r="E725" s="16">
        <v>748814.0</v>
      </c>
      <c r="F725" s="16">
        <v>749593.0</v>
      </c>
      <c r="G725" s="5" t="s">
        <v>35</v>
      </c>
      <c r="H725" s="5" t="s">
        <v>2673</v>
      </c>
      <c r="I725" s="5"/>
      <c r="J725" s="15" t="str">
        <f t="shared" si="210"/>
        <v>Chain et al. 2005. Infect Immun. 73:8353-61</v>
      </c>
      <c r="K725" s="11" t="str">
        <f t="shared" si="211"/>
        <v>Brucella abortus 2308; accesion number NC_007624</v>
      </c>
      <c r="L725" s="3"/>
      <c r="M725" s="3"/>
      <c r="N725" s="3"/>
      <c r="O725" s="3"/>
      <c r="P725" s="3"/>
      <c r="Q725" s="3"/>
      <c r="R725" s="3"/>
      <c r="S725" s="3"/>
      <c r="T725" s="3"/>
      <c r="U725" s="3"/>
      <c r="V725" s="3"/>
      <c r="W725" s="3"/>
      <c r="X725" s="3"/>
      <c r="Y725" s="3"/>
      <c r="Z725" s="3"/>
    </row>
    <row r="726" ht="30.0" customHeight="1">
      <c r="A726" s="5" t="s">
        <v>9202</v>
      </c>
      <c r="B726" s="5" t="s">
        <v>9202</v>
      </c>
      <c r="C726" s="5" t="s">
        <v>9203</v>
      </c>
      <c r="D726" s="5"/>
      <c r="E726" s="16">
        <v>749875.0</v>
      </c>
      <c r="F726" s="16">
        <v>750324.0</v>
      </c>
      <c r="G726" s="5"/>
      <c r="H726" s="5" t="s">
        <v>6772</v>
      </c>
      <c r="I726" s="5"/>
      <c r="J726" s="11" t="str">
        <f t="shared" ref="J726:J728" si="212">HYPERLINK("http://www.ncbi.nlm.nih.gov/nuccore/NC_017250","Brucella suis 1330 genome; accesion number NC017250")</f>
        <v>Brucella suis 1330 genome; accesion number NC017250</v>
      </c>
      <c r="K726" s="11" t="str">
        <f t="shared" ref="K726:K727" si="213">HYPERLINK("http://www.ncbi.nlm.nih.gov/pubmed/12271122","Paulsen et al. 2002. Proc Natl Acad Sci U S A. 99(20):13148-53")</f>
        <v>Paulsen et al. 2002. Proc Natl Acad Sci U S A. 99(20):13148-53</v>
      </c>
      <c r="L726" s="3"/>
      <c r="M726" s="3"/>
      <c r="N726" s="3"/>
      <c r="O726" s="3"/>
      <c r="P726" s="3"/>
      <c r="Q726" s="3"/>
      <c r="R726" s="3"/>
      <c r="S726" s="3"/>
      <c r="T726" s="3"/>
      <c r="U726" s="3"/>
      <c r="V726" s="3"/>
      <c r="W726" s="3"/>
      <c r="X726" s="3"/>
      <c r="Y726" s="3"/>
      <c r="Z726" s="3"/>
    </row>
    <row r="727" ht="30.0" customHeight="1">
      <c r="A727" s="5" t="s">
        <v>9204</v>
      </c>
      <c r="B727" s="5" t="s">
        <v>9204</v>
      </c>
      <c r="C727" s="5" t="s">
        <v>9205</v>
      </c>
      <c r="D727" s="5"/>
      <c r="E727" s="16">
        <v>750407.0</v>
      </c>
      <c r="F727" s="16">
        <v>751681.0</v>
      </c>
      <c r="G727" s="5"/>
      <c r="H727" s="5" t="s">
        <v>2853</v>
      </c>
      <c r="I727" s="5" t="s">
        <v>9020</v>
      </c>
      <c r="J727" s="11" t="str">
        <f t="shared" si="212"/>
        <v>Brucella suis 1330 genome; accesion number NC017250</v>
      </c>
      <c r="K727" s="11" t="str">
        <f t="shared" si="213"/>
        <v>Paulsen et al. 2002. Proc Natl Acad Sci U S A. 99(20):13148-53</v>
      </c>
      <c r="L727" s="3"/>
      <c r="M727" s="3"/>
      <c r="N727" s="3"/>
      <c r="O727" s="3"/>
      <c r="P727" s="3"/>
      <c r="Q727" s="3"/>
      <c r="R727" s="3"/>
      <c r="S727" s="3"/>
      <c r="T727" s="3"/>
      <c r="U727" s="3"/>
      <c r="V727" s="3"/>
      <c r="W727" s="3"/>
      <c r="X727" s="3"/>
      <c r="Y727" s="3"/>
      <c r="Z727" s="3"/>
    </row>
    <row r="728" ht="30.0" customHeight="1">
      <c r="A728" s="5" t="s">
        <v>9206</v>
      </c>
      <c r="B728" s="5" t="s">
        <v>9206</v>
      </c>
      <c r="C728" s="5" t="s">
        <v>9207</v>
      </c>
      <c r="D728" s="5"/>
      <c r="E728" s="16">
        <v>751804.0</v>
      </c>
      <c r="F728" s="16">
        <v>752154.0</v>
      </c>
      <c r="G728" s="5" t="s">
        <v>35</v>
      </c>
      <c r="H728" s="5" t="s">
        <v>9208</v>
      </c>
      <c r="I728" s="5"/>
      <c r="J728" s="11" t="str">
        <f t="shared" si="212"/>
        <v>Brucella suis 1330 genome; accesion number NC017250</v>
      </c>
      <c r="K728" s="11" t="str">
        <f>HYPERLINK("http://www.ncbi.nlm.nih.gov/nuccore/NC_006933","Brucella abortus 9-941 accession number NC_006933")</f>
        <v>Brucella abortus 9-941 accession number NC_006933</v>
      </c>
      <c r="L728" s="11" t="str">
        <f>HYPERLINK("http://www.ncbi.nlm.nih.gov/nuccore/NC_003318"," Brucella melitensis 16M genome; accesion number NC_003318")</f>
        <v> Brucella melitensis 16M genome; accesion number NC_003318</v>
      </c>
      <c r="M728" s="3"/>
      <c r="N728" s="3"/>
      <c r="O728" s="3"/>
      <c r="P728" s="3"/>
      <c r="Q728" s="3"/>
      <c r="R728" s="3"/>
      <c r="S728" s="3"/>
      <c r="T728" s="3"/>
      <c r="U728" s="3"/>
      <c r="V728" s="3"/>
      <c r="W728" s="3"/>
      <c r="X728" s="3"/>
      <c r="Y728" s="3"/>
      <c r="Z728" s="3"/>
    </row>
    <row r="729" ht="30.0" customHeight="1">
      <c r="A729" s="5" t="s">
        <v>9209</v>
      </c>
      <c r="B729" s="5" t="s">
        <v>9209</v>
      </c>
      <c r="C729" s="5" t="s">
        <v>9210</v>
      </c>
      <c r="D729" s="5"/>
      <c r="E729" s="16">
        <v>752349.0</v>
      </c>
      <c r="F729" s="16">
        <v>752567.0</v>
      </c>
      <c r="G729" s="5" t="s">
        <v>35</v>
      </c>
      <c r="H729" s="5" t="s">
        <v>52</v>
      </c>
      <c r="I729" s="5"/>
      <c r="J729" s="15" t="str">
        <f t="shared" ref="J729:J730" si="214">HYPERLINK("http://www.ncbi.nlm.nih.gov/pubmed/?term=16299333","Chain et al. 2005. Infect Immun. 73:8353-61")</f>
        <v>Chain et al. 2005. Infect Immun. 73:8353-61</v>
      </c>
      <c r="K729" s="11" t="str">
        <f t="shared" ref="K729:K730" si="215">HYPERLINK("http://www.ncbi.nlm.nih.gov/nuccore/NC_007624","Brucella abortus 2308; accesion number NC_007624")</f>
        <v>Brucella abortus 2308; accesion number NC_007624</v>
      </c>
      <c r="L729" s="3"/>
      <c r="M729" s="3"/>
      <c r="N729" s="3"/>
      <c r="O729" s="3"/>
      <c r="P729" s="3"/>
      <c r="Q729" s="3"/>
      <c r="R729" s="3"/>
      <c r="S729" s="3"/>
      <c r="T729" s="3"/>
      <c r="U729" s="3"/>
      <c r="V729" s="3"/>
      <c r="W729" s="3"/>
      <c r="X729" s="3"/>
      <c r="Y729" s="3"/>
      <c r="Z729" s="3"/>
    </row>
    <row r="730" ht="30.0" customHeight="1">
      <c r="A730" s="5" t="s">
        <v>9211</v>
      </c>
      <c r="B730" s="5" t="s">
        <v>9211</v>
      </c>
      <c r="C730" s="5" t="s">
        <v>9212</v>
      </c>
      <c r="D730" s="5"/>
      <c r="E730" s="16">
        <v>752579.0</v>
      </c>
      <c r="F730" s="16">
        <v>752944.0</v>
      </c>
      <c r="G730" s="5" t="s">
        <v>35</v>
      </c>
      <c r="H730" s="5" t="s">
        <v>52</v>
      </c>
      <c r="I730" s="5"/>
      <c r="J730" s="15" t="str">
        <f t="shared" si="214"/>
        <v>Chain et al. 2005. Infect Immun. 73:8353-61</v>
      </c>
      <c r="K730" s="11" t="str">
        <f t="shared" si="215"/>
        <v>Brucella abortus 2308; accesion number NC_007624</v>
      </c>
      <c r="L730" s="3"/>
      <c r="M730" s="3"/>
      <c r="N730" s="3"/>
      <c r="O730" s="3"/>
      <c r="P730" s="3"/>
      <c r="Q730" s="3"/>
      <c r="R730" s="3"/>
      <c r="S730" s="3"/>
      <c r="T730" s="3"/>
      <c r="U730" s="3"/>
      <c r="V730" s="3"/>
      <c r="W730" s="3"/>
      <c r="X730" s="3"/>
      <c r="Y730" s="3"/>
      <c r="Z730" s="3"/>
    </row>
    <row r="731" ht="30.0" customHeight="1">
      <c r="A731" s="5" t="s">
        <v>9213</v>
      </c>
      <c r="B731" s="5" t="s">
        <v>9213</v>
      </c>
      <c r="C731" s="5" t="s">
        <v>9214</v>
      </c>
      <c r="D731" s="5"/>
      <c r="E731" s="16">
        <v>753268.0</v>
      </c>
      <c r="F731" s="16">
        <v>753984.0</v>
      </c>
      <c r="G731" s="5"/>
      <c r="H731" s="5" t="s">
        <v>1927</v>
      </c>
      <c r="I731" s="5" t="s">
        <v>334</v>
      </c>
      <c r="J731" s="12" t="s">
        <v>8814</v>
      </c>
      <c r="K731" s="3"/>
      <c r="L731" s="3"/>
      <c r="M731" s="3"/>
      <c r="N731" s="3"/>
      <c r="O731" s="3"/>
      <c r="P731" s="3"/>
      <c r="Q731" s="3"/>
      <c r="R731" s="3"/>
      <c r="S731" s="3"/>
      <c r="T731" s="3"/>
      <c r="U731" s="3"/>
      <c r="V731" s="3"/>
      <c r="W731" s="3"/>
      <c r="X731" s="3"/>
      <c r="Y731" s="3"/>
      <c r="Z731" s="3"/>
    </row>
    <row r="732" ht="30.0" customHeight="1">
      <c r="A732" s="5" t="s">
        <v>9215</v>
      </c>
      <c r="B732" s="5" t="s">
        <v>9215</v>
      </c>
      <c r="C732" s="5" t="s">
        <v>9216</v>
      </c>
      <c r="D732" s="5"/>
      <c r="E732" s="16">
        <v>753981.0</v>
      </c>
      <c r="F732" s="16">
        <v>755405.0</v>
      </c>
      <c r="G732" s="5"/>
      <c r="H732" s="5" t="s">
        <v>9217</v>
      </c>
      <c r="I732" s="5" t="s">
        <v>434</v>
      </c>
      <c r="J732" s="12" t="s">
        <v>8814</v>
      </c>
      <c r="K732" s="3"/>
      <c r="L732" s="3"/>
      <c r="M732" s="3"/>
      <c r="N732" s="3"/>
      <c r="O732" s="3"/>
      <c r="P732" s="3"/>
      <c r="Q732" s="3"/>
      <c r="R732" s="3"/>
      <c r="S732" s="3"/>
      <c r="T732" s="3"/>
      <c r="U732" s="3"/>
      <c r="V732" s="3"/>
      <c r="W732" s="3"/>
      <c r="X732" s="3"/>
      <c r="Y732" s="3"/>
      <c r="Z732" s="3"/>
    </row>
    <row r="733" ht="30.0" customHeight="1">
      <c r="A733" s="5" t="s">
        <v>9218</v>
      </c>
      <c r="B733" s="5" t="s">
        <v>9218</v>
      </c>
      <c r="C733" s="5" t="s">
        <v>9219</v>
      </c>
      <c r="D733" s="5"/>
      <c r="E733" s="16">
        <v>755477.0</v>
      </c>
      <c r="F733" s="16">
        <v>756526.0</v>
      </c>
      <c r="G733" s="5" t="s">
        <v>35</v>
      </c>
      <c r="H733" s="5" t="s">
        <v>9220</v>
      </c>
      <c r="I733" s="5" t="s">
        <v>9221</v>
      </c>
      <c r="J733" s="11" t="str">
        <f>HYPERLINK("http://www.ncbi.nlm.nih.gov/nuccore/NC_017250","Brucella suis 1330 genome; accesion number NC017250")</f>
        <v>Brucella suis 1330 genome; accesion number NC017250</v>
      </c>
      <c r="K733" s="11" t="str">
        <f>HYPERLINK("http://www.ncbi.nlm.nih.gov/nuccore/NC_006933","Brucella abortus 9-941 accession number NC_006933")</f>
        <v>Brucella abortus 9-941 accession number NC_006933</v>
      </c>
      <c r="L733" s="11" t="str">
        <f>HYPERLINK("http://www.ncbi.nlm.nih.gov/nuccore/NC_003318"," Brucella melitensis 16M genome; accesion number NC_003318")</f>
        <v> Brucella melitensis 16M genome; accesion number NC_003318</v>
      </c>
      <c r="M733" s="3"/>
      <c r="N733" s="3"/>
      <c r="O733" s="3"/>
      <c r="P733" s="3"/>
      <c r="Q733" s="3"/>
      <c r="R733" s="3"/>
      <c r="S733" s="3"/>
      <c r="T733" s="3"/>
      <c r="U733" s="3"/>
      <c r="V733" s="3"/>
      <c r="W733" s="3"/>
      <c r="X733" s="3"/>
      <c r="Y733" s="3"/>
      <c r="Z733" s="3"/>
    </row>
    <row r="734" ht="30.0" customHeight="1">
      <c r="A734" s="5" t="s">
        <v>9222</v>
      </c>
      <c r="B734" s="5" t="s">
        <v>9222</v>
      </c>
      <c r="C734" s="5" t="s">
        <v>9223</v>
      </c>
      <c r="D734" s="5"/>
      <c r="E734" s="16">
        <v>756551.0</v>
      </c>
      <c r="F734" s="16">
        <v>758182.0</v>
      </c>
      <c r="G734" s="5" t="s">
        <v>35</v>
      </c>
      <c r="H734" s="5" t="s">
        <v>7343</v>
      </c>
      <c r="I734" s="5"/>
      <c r="J734" s="15" t="str">
        <f t="shared" ref="J734:J735" si="216">HYPERLINK("http://www.ncbi.nlm.nih.gov/pubmed/?term=16299333","Chain et al. 2005. Infect Immun. 73:8353-61")</f>
        <v>Chain et al. 2005. Infect Immun. 73:8353-61</v>
      </c>
      <c r="K734" s="11" t="str">
        <f t="shared" ref="K734:K735" si="217">HYPERLINK("http://www.ncbi.nlm.nih.gov/nuccore/NC_007624","Brucella abortus 2308; accesion number NC_007624")</f>
        <v>Brucella abortus 2308; accesion number NC_007624</v>
      </c>
      <c r="L734" s="3"/>
      <c r="M734" s="3"/>
      <c r="N734" s="3"/>
      <c r="O734" s="3"/>
      <c r="P734" s="3"/>
      <c r="Q734" s="3"/>
      <c r="R734" s="3"/>
      <c r="S734" s="3"/>
      <c r="T734" s="3"/>
      <c r="U734" s="3"/>
      <c r="V734" s="3"/>
      <c r="W734" s="3"/>
      <c r="X734" s="3"/>
      <c r="Y734" s="3"/>
      <c r="Z734" s="3"/>
    </row>
    <row r="735" ht="30.0" customHeight="1">
      <c r="A735" s="5" t="s">
        <v>9224</v>
      </c>
      <c r="B735" s="5" t="s">
        <v>9224</v>
      </c>
      <c r="C735" s="5" t="s">
        <v>9225</v>
      </c>
      <c r="D735" s="5"/>
      <c r="E735" s="16">
        <v>758189.0</v>
      </c>
      <c r="F735" s="16">
        <v>758677.0</v>
      </c>
      <c r="G735" s="5" t="s">
        <v>35</v>
      </c>
      <c r="H735" s="5" t="s">
        <v>757</v>
      </c>
      <c r="I735" s="5"/>
      <c r="J735" s="15" t="str">
        <f t="shared" si="216"/>
        <v>Chain et al. 2005. Infect Immun. 73:8353-61</v>
      </c>
      <c r="K735" s="11" t="str">
        <f t="shared" si="217"/>
        <v>Brucella abortus 2308; accesion number NC_007624</v>
      </c>
      <c r="L735" s="3"/>
      <c r="M735" s="3"/>
      <c r="N735" s="3"/>
      <c r="O735" s="3"/>
      <c r="P735" s="3"/>
      <c r="Q735" s="3"/>
      <c r="R735" s="3"/>
      <c r="S735" s="3"/>
      <c r="T735" s="3"/>
      <c r="U735" s="3"/>
      <c r="V735" s="3"/>
      <c r="W735" s="3"/>
      <c r="X735" s="3"/>
      <c r="Y735" s="3"/>
      <c r="Z735" s="3"/>
    </row>
    <row r="736" ht="30.0" customHeight="1">
      <c r="A736" s="5" t="s">
        <v>9226</v>
      </c>
      <c r="B736" s="5" t="s">
        <v>9226</v>
      </c>
      <c r="C736" s="5" t="s">
        <v>9227</v>
      </c>
      <c r="D736" s="5"/>
      <c r="E736" s="16">
        <v>759024.0</v>
      </c>
      <c r="F736" s="16">
        <v>760046.0</v>
      </c>
      <c r="G736" s="5"/>
      <c r="H736" s="5" t="s">
        <v>7766</v>
      </c>
      <c r="I736" s="5" t="s">
        <v>8755</v>
      </c>
      <c r="J736" s="11" t="str">
        <f t="shared" ref="J736:J738" si="218">HYPERLINK("http://www.ncbi.nlm.nih.gov/nuccore/NC_017250","Brucella suis 1330 genome; accesion number NC017250")</f>
        <v>Brucella suis 1330 genome; accesion number NC017250</v>
      </c>
      <c r="K736" s="11" t="str">
        <f t="shared" ref="K736:K738" si="219">HYPERLINK("http://www.ncbi.nlm.nih.gov/nuccore/NC_006933","Brucella abortus 9-941 accession number NC_006933")</f>
        <v>Brucella abortus 9-941 accession number NC_006933</v>
      </c>
      <c r="L736" s="11" t="str">
        <f t="shared" ref="L736:L738" si="220">HYPERLINK("http://www.ncbi.nlm.nih.gov/nuccore/NC_003318"," Brucella melitensis 16M genome; accesion number NC_003318")</f>
        <v> Brucella melitensis 16M genome; accesion number NC_003318</v>
      </c>
      <c r="M736" s="3"/>
      <c r="N736" s="3"/>
      <c r="O736" s="3"/>
      <c r="P736" s="3"/>
      <c r="Q736" s="3"/>
      <c r="R736" s="3"/>
      <c r="S736" s="3"/>
      <c r="T736" s="3"/>
      <c r="U736" s="3"/>
      <c r="V736" s="3"/>
      <c r="W736" s="3"/>
      <c r="X736" s="3"/>
      <c r="Y736" s="3"/>
      <c r="Z736" s="3"/>
    </row>
    <row r="737" ht="30.0" customHeight="1">
      <c r="A737" s="5" t="s">
        <v>9228</v>
      </c>
      <c r="B737" s="5" t="s">
        <v>9228</v>
      </c>
      <c r="C737" s="5" t="s">
        <v>9229</v>
      </c>
      <c r="D737" s="5"/>
      <c r="E737" s="16">
        <v>760092.0</v>
      </c>
      <c r="F737" s="16">
        <v>760859.0</v>
      </c>
      <c r="G737" s="5"/>
      <c r="H737" s="5" t="s">
        <v>9230</v>
      </c>
      <c r="I737" s="5" t="s">
        <v>39</v>
      </c>
      <c r="J737" s="11" t="str">
        <f t="shared" si="218"/>
        <v>Brucella suis 1330 genome; accesion number NC017250</v>
      </c>
      <c r="K737" s="11" t="str">
        <f t="shared" si="219"/>
        <v>Brucella abortus 9-941 accession number NC_006933</v>
      </c>
      <c r="L737" s="11" t="str">
        <f t="shared" si="220"/>
        <v> Brucella melitensis 16M genome; accesion number NC_003318</v>
      </c>
      <c r="M737" s="3"/>
      <c r="N737" s="3"/>
      <c r="O737" s="3"/>
      <c r="P737" s="3"/>
      <c r="Q737" s="3"/>
      <c r="R737" s="3"/>
      <c r="S737" s="3"/>
      <c r="T737" s="3"/>
      <c r="U737" s="3"/>
      <c r="V737" s="3"/>
      <c r="W737" s="3"/>
      <c r="X737" s="3"/>
      <c r="Y737" s="3"/>
      <c r="Z737" s="3"/>
    </row>
    <row r="738" ht="30.0" customHeight="1">
      <c r="A738" s="5" t="s">
        <v>9231</v>
      </c>
      <c r="B738" s="5" t="s">
        <v>9231</v>
      </c>
      <c r="C738" s="5" t="s">
        <v>9232</v>
      </c>
      <c r="D738" s="5"/>
      <c r="E738" s="16">
        <v>760852.0</v>
      </c>
      <c r="F738" s="16">
        <v>761670.0</v>
      </c>
      <c r="G738" s="5"/>
      <c r="H738" s="5" t="s">
        <v>42</v>
      </c>
      <c r="I738" s="5" t="s">
        <v>350</v>
      </c>
      <c r="J738" s="11" t="str">
        <f t="shared" si="218"/>
        <v>Brucella suis 1330 genome; accesion number NC017250</v>
      </c>
      <c r="K738" s="11" t="str">
        <f t="shared" si="219"/>
        <v>Brucella abortus 9-941 accession number NC_006933</v>
      </c>
      <c r="L738" s="11" t="str">
        <f t="shared" si="220"/>
        <v> Brucella melitensis 16M genome; accesion number NC_003318</v>
      </c>
      <c r="M738" s="3"/>
      <c r="N738" s="3"/>
      <c r="O738" s="3"/>
      <c r="P738" s="3"/>
      <c r="Q738" s="3"/>
      <c r="R738" s="3"/>
      <c r="S738" s="3"/>
      <c r="T738" s="3"/>
      <c r="U738" s="3"/>
      <c r="V738" s="3"/>
      <c r="W738" s="3"/>
      <c r="X738" s="3"/>
      <c r="Y738" s="3"/>
      <c r="Z738" s="3"/>
    </row>
    <row r="739" ht="30.0" customHeight="1">
      <c r="A739" s="5" t="s">
        <v>9233</v>
      </c>
      <c r="B739" s="5" t="s">
        <v>9233</v>
      </c>
      <c r="C739" s="5" t="s">
        <v>9234</v>
      </c>
      <c r="D739" s="5"/>
      <c r="E739" s="16">
        <v>761677.0</v>
      </c>
      <c r="F739" s="16">
        <v>762075.0</v>
      </c>
      <c r="G739" s="5" t="s">
        <v>35</v>
      </c>
      <c r="H739" s="5" t="s">
        <v>9235</v>
      </c>
      <c r="I739" s="5"/>
      <c r="J739" s="15" t="str">
        <f t="shared" ref="J739:J740" si="221">HYPERLINK("http://www.ncbi.nlm.nih.gov/pubmed/?term=16299333","Chain et al. 2005. Infect Immun. 73:8353-61")</f>
        <v>Chain et al. 2005. Infect Immun. 73:8353-61</v>
      </c>
      <c r="K739" s="11" t="str">
        <f t="shared" ref="K739:K740" si="222">HYPERLINK("http://www.ncbi.nlm.nih.gov/nuccore/NC_007624","Brucella abortus 2308; accesion number NC_007624")</f>
        <v>Brucella abortus 2308; accesion number NC_007624</v>
      </c>
      <c r="L739" s="3"/>
      <c r="M739" s="3"/>
      <c r="N739" s="3"/>
      <c r="O739" s="3"/>
      <c r="P739" s="3"/>
      <c r="Q739" s="3"/>
      <c r="R739" s="3"/>
      <c r="S739" s="3"/>
      <c r="T739" s="3"/>
      <c r="U739" s="3"/>
      <c r="V739" s="3"/>
      <c r="W739" s="3"/>
      <c r="X739" s="3"/>
      <c r="Y739" s="3"/>
      <c r="Z739" s="3"/>
    </row>
    <row r="740" ht="30.0" customHeight="1">
      <c r="A740" s="5" t="s">
        <v>9236</v>
      </c>
      <c r="B740" s="5" t="s">
        <v>9236</v>
      </c>
      <c r="C740" s="5" t="s">
        <v>9237</v>
      </c>
      <c r="D740" s="5"/>
      <c r="E740" s="16">
        <v>762113.0</v>
      </c>
      <c r="F740" s="16">
        <v>763246.0</v>
      </c>
      <c r="G740" s="5" t="s">
        <v>35</v>
      </c>
      <c r="H740" s="5" t="s">
        <v>4224</v>
      </c>
      <c r="I740" s="5"/>
      <c r="J740" s="15" t="str">
        <f t="shared" si="221"/>
        <v>Chain et al. 2005. Infect Immun. 73:8353-61</v>
      </c>
      <c r="K740" s="11" t="str">
        <f t="shared" si="222"/>
        <v>Brucella abortus 2308; accesion number NC_007624</v>
      </c>
      <c r="L740" s="3"/>
      <c r="M740" s="3"/>
      <c r="N740" s="3"/>
      <c r="O740" s="3"/>
      <c r="P740" s="3"/>
      <c r="Q740" s="3"/>
      <c r="R740" s="3"/>
      <c r="S740" s="3"/>
      <c r="T740" s="3"/>
      <c r="U740" s="3"/>
      <c r="V740" s="3"/>
      <c r="W740" s="3"/>
      <c r="X740" s="3"/>
      <c r="Y740" s="3"/>
      <c r="Z740" s="3"/>
    </row>
    <row r="741" ht="30.0" customHeight="1">
      <c r="A741" s="5" t="s">
        <v>9238</v>
      </c>
      <c r="B741" s="5" t="s">
        <v>9238</v>
      </c>
      <c r="C741" s="5" t="s">
        <v>9239</v>
      </c>
      <c r="D741" s="5" t="s">
        <v>59</v>
      </c>
      <c r="E741" s="16">
        <v>763249.0</v>
      </c>
      <c r="F741" s="16">
        <v>764170.0</v>
      </c>
      <c r="G741" s="5" t="s">
        <v>35</v>
      </c>
      <c r="H741" s="5"/>
      <c r="I741" s="5" t="s">
        <v>9240</v>
      </c>
      <c r="J741" s="11" t="str">
        <f>HYPERLINK("http://www.ncbi.nlm.nih.gov/nuccore/NC_003318"," Brucella melitensis 16M genome; accesion number NC_003318")</f>
        <v> Brucella melitensis 16M genome; accesion number NC_003318</v>
      </c>
      <c r="K741" s="11" t="str">
        <f>HYPERLINK("http://www.ncbi.nlm.nih.gov/pubmed/11756688","DelVecchio et al. 2002. Proc Natl Acad Sci U S A. 99(1):443-8.")</f>
        <v>DelVecchio et al. 2002. Proc Natl Acad Sci U S A. 99(1):443-8.</v>
      </c>
      <c r="L741" s="3"/>
      <c r="M741" s="3"/>
      <c r="N741" s="3"/>
      <c r="O741" s="3"/>
      <c r="P741" s="3"/>
      <c r="Q741" s="3"/>
      <c r="R741" s="3"/>
      <c r="S741" s="3"/>
      <c r="T741" s="3"/>
      <c r="U741" s="3"/>
      <c r="V741" s="3"/>
      <c r="W741" s="3"/>
      <c r="X741" s="3"/>
      <c r="Y741" s="3"/>
      <c r="Z741" s="3"/>
    </row>
    <row r="742" ht="30.0" customHeight="1">
      <c r="A742" s="5" t="s">
        <v>9241</v>
      </c>
      <c r="B742" s="5" t="s">
        <v>9241</v>
      </c>
      <c r="C742" s="5" t="s">
        <v>9242</v>
      </c>
      <c r="D742" s="5"/>
      <c r="E742" s="16">
        <v>764181.0</v>
      </c>
      <c r="F742" s="16">
        <v>765125.0</v>
      </c>
      <c r="G742" s="5" t="s">
        <v>35</v>
      </c>
      <c r="H742" s="5" t="s">
        <v>997</v>
      </c>
      <c r="I742" s="5"/>
      <c r="J742" s="15" t="str">
        <f>HYPERLINK("http://www.ncbi.nlm.nih.gov/pubmed/?term=16299333","Chain et al. 2005. Infect Immun. 73:8353-61")</f>
        <v>Chain et al. 2005. Infect Immun. 73:8353-61</v>
      </c>
      <c r="K742" s="11" t="str">
        <f>HYPERLINK("http://www.ncbi.nlm.nih.gov/nuccore/NC_007624","Brucella abortus 2308; accesion number NC_007624")</f>
        <v>Brucella abortus 2308; accesion number NC_007624</v>
      </c>
      <c r="L742" s="3"/>
      <c r="M742" s="3"/>
      <c r="N742" s="3"/>
      <c r="O742" s="3"/>
      <c r="P742" s="3"/>
      <c r="Q742" s="3"/>
      <c r="R742" s="3"/>
      <c r="S742" s="3"/>
      <c r="T742" s="3"/>
      <c r="U742" s="3"/>
      <c r="V742" s="3"/>
      <c r="W742" s="3"/>
      <c r="X742" s="3"/>
      <c r="Y742" s="3"/>
      <c r="Z742" s="3"/>
    </row>
    <row r="743" ht="30.0" customHeight="1">
      <c r="A743" s="5" t="s">
        <v>9243</v>
      </c>
      <c r="B743" s="5" t="s">
        <v>9243</v>
      </c>
      <c r="C743" s="5" t="s">
        <v>9244</v>
      </c>
      <c r="D743" s="5"/>
      <c r="E743" s="16">
        <v>765130.0</v>
      </c>
      <c r="F743" s="16">
        <v>765849.0</v>
      </c>
      <c r="G743" s="5" t="s">
        <v>35</v>
      </c>
      <c r="H743" s="5" t="s">
        <v>959</v>
      </c>
      <c r="I743" s="5"/>
      <c r="J743" s="12" t="s">
        <v>208</v>
      </c>
      <c r="K743" s="3"/>
      <c r="L743" s="3"/>
      <c r="M743" s="3"/>
      <c r="N743" s="3"/>
      <c r="O743" s="3"/>
      <c r="P743" s="3"/>
      <c r="Q743" s="3"/>
      <c r="R743" s="3"/>
      <c r="S743" s="3"/>
      <c r="T743" s="3"/>
      <c r="U743" s="3"/>
      <c r="V743" s="3"/>
      <c r="W743" s="3"/>
      <c r="X743" s="3"/>
      <c r="Y743" s="3"/>
      <c r="Z743" s="3"/>
    </row>
    <row r="744" ht="30.0" customHeight="1">
      <c r="A744" s="5" t="s">
        <v>9245</v>
      </c>
      <c r="B744" s="5" t="s">
        <v>9245</v>
      </c>
      <c r="C744" s="5" t="s">
        <v>9246</v>
      </c>
      <c r="D744" s="5"/>
      <c r="E744" s="16">
        <v>766152.0</v>
      </c>
      <c r="F744" s="16">
        <v>766340.0</v>
      </c>
      <c r="G744" s="5" t="s">
        <v>35</v>
      </c>
      <c r="H744" s="5" t="s">
        <v>52</v>
      </c>
      <c r="I744" s="5"/>
      <c r="J744" s="15" t="str">
        <f t="shared" ref="J744:J745" si="223">HYPERLINK("http://www.ncbi.nlm.nih.gov/pubmed/?term=16299333","Chain et al. 2005. Infect Immun. 73:8353-61")</f>
        <v>Chain et al. 2005. Infect Immun. 73:8353-61</v>
      </c>
      <c r="K744" s="11" t="str">
        <f t="shared" ref="K744:K745" si="224">HYPERLINK("http://www.ncbi.nlm.nih.gov/nuccore/NC_007624","Brucella abortus 2308; accesion number NC_007624")</f>
        <v>Brucella abortus 2308; accesion number NC_007624</v>
      </c>
      <c r="L744" s="3"/>
      <c r="M744" s="3"/>
      <c r="N744" s="3"/>
      <c r="O744" s="3"/>
      <c r="P744" s="3"/>
      <c r="Q744" s="3"/>
      <c r="R744" s="3"/>
      <c r="S744" s="3"/>
      <c r="T744" s="3"/>
      <c r="U744" s="3"/>
      <c r="V744" s="3"/>
      <c r="W744" s="3"/>
      <c r="X744" s="3"/>
      <c r="Y744" s="3"/>
      <c r="Z744" s="3"/>
    </row>
    <row r="745" ht="30.0" customHeight="1">
      <c r="A745" s="5" t="s">
        <v>9247</v>
      </c>
      <c r="B745" s="5" t="s">
        <v>9247</v>
      </c>
      <c r="C745" s="5" t="s">
        <v>9248</v>
      </c>
      <c r="D745" s="5"/>
      <c r="E745" s="16">
        <v>766426.0</v>
      </c>
      <c r="F745" s="16">
        <v>767484.0</v>
      </c>
      <c r="G745" s="5" t="s">
        <v>35</v>
      </c>
      <c r="H745" s="5" t="s">
        <v>52</v>
      </c>
      <c r="I745" s="5"/>
      <c r="J745" s="15" t="str">
        <f t="shared" si="223"/>
        <v>Chain et al. 2005. Infect Immun. 73:8353-61</v>
      </c>
      <c r="K745" s="11" t="str">
        <f t="shared" si="224"/>
        <v>Brucella abortus 2308; accesion number NC_007624</v>
      </c>
      <c r="L745" s="3"/>
      <c r="M745" s="3"/>
      <c r="N745" s="3"/>
      <c r="O745" s="3"/>
      <c r="P745" s="3"/>
      <c r="Q745" s="3"/>
      <c r="R745" s="3"/>
      <c r="S745" s="3"/>
      <c r="T745" s="3"/>
      <c r="U745" s="3"/>
      <c r="V745" s="3"/>
      <c r="W745" s="3"/>
      <c r="X745" s="3"/>
      <c r="Y745" s="3"/>
      <c r="Z745" s="3"/>
    </row>
    <row r="746" ht="30.0" customHeight="1">
      <c r="A746" s="5" t="s">
        <v>9249</v>
      </c>
      <c r="B746" s="5" t="s">
        <v>9249</v>
      </c>
      <c r="C746" s="5" t="s">
        <v>9250</v>
      </c>
      <c r="D746" s="5"/>
      <c r="E746" s="16">
        <v>767730.0</v>
      </c>
      <c r="F746" s="16">
        <v>768437.0</v>
      </c>
      <c r="G746" s="5"/>
      <c r="H746" s="5" t="s">
        <v>3410</v>
      </c>
      <c r="I746" s="5"/>
      <c r="J746" s="12" t="s">
        <v>208</v>
      </c>
      <c r="K746" s="3"/>
      <c r="L746" s="3"/>
      <c r="M746" s="3"/>
      <c r="N746" s="3"/>
      <c r="O746" s="3"/>
      <c r="P746" s="3"/>
      <c r="Q746" s="3"/>
      <c r="R746" s="3"/>
      <c r="S746" s="3"/>
      <c r="T746" s="3"/>
      <c r="U746" s="3"/>
      <c r="V746" s="3"/>
      <c r="W746" s="3"/>
      <c r="X746" s="3"/>
      <c r="Y746" s="3"/>
      <c r="Z746" s="3"/>
    </row>
    <row r="747" ht="30.0" customHeight="1">
      <c r="A747" s="5" t="s">
        <v>9251</v>
      </c>
      <c r="B747" s="5" t="s">
        <v>9251</v>
      </c>
      <c r="C747" s="5" t="s">
        <v>9252</v>
      </c>
      <c r="D747" s="5"/>
      <c r="E747" s="16">
        <v>768460.0</v>
      </c>
      <c r="F747" s="16">
        <v>768897.0</v>
      </c>
      <c r="G747" s="5" t="s">
        <v>35</v>
      </c>
      <c r="H747" s="5" t="s">
        <v>9253</v>
      </c>
      <c r="I747" s="5"/>
      <c r="J747" s="15" t="str">
        <f>HYPERLINK("http://www.ncbi.nlm.nih.gov/pubmed/?term=16299333","Chain et al. 2005. Infect Immun. 73:8353-61")</f>
        <v>Chain et al. 2005. Infect Immun. 73:8353-61</v>
      </c>
      <c r="K747" s="11" t="str">
        <f>HYPERLINK("http://www.ncbi.nlm.nih.gov/nuccore/NC_007624","Brucella abortus 2308; accesion number NC_007624")</f>
        <v>Brucella abortus 2308; accesion number NC_007624</v>
      </c>
      <c r="L747" s="3"/>
      <c r="M747" s="3"/>
      <c r="N747" s="3"/>
      <c r="O747" s="3"/>
      <c r="P747" s="3"/>
      <c r="Q747" s="3"/>
      <c r="R747" s="3"/>
      <c r="S747" s="3"/>
      <c r="T747" s="3"/>
      <c r="U747" s="3"/>
      <c r="V747" s="3"/>
      <c r="W747" s="3"/>
      <c r="X747" s="3"/>
      <c r="Y747" s="3"/>
      <c r="Z747" s="3"/>
    </row>
    <row r="748" ht="30.0" customHeight="1">
      <c r="A748" s="5" t="s">
        <v>9254</v>
      </c>
      <c r="B748" s="5" t="s">
        <v>9254</v>
      </c>
      <c r="C748" s="5" t="s">
        <v>9255</v>
      </c>
      <c r="D748" s="5"/>
      <c r="E748" s="16">
        <v>768894.0</v>
      </c>
      <c r="F748" s="16">
        <v>769301.0</v>
      </c>
      <c r="G748" s="5" t="s">
        <v>35</v>
      </c>
      <c r="H748" s="5" t="s">
        <v>9256</v>
      </c>
      <c r="I748" s="5"/>
      <c r="J748" s="11" t="str">
        <f>HYPERLINK("http://www.ncbi.nlm.nih.gov/nuccore/NC_017250","Brucella suis 1330 genome; accesion number NC017250")</f>
        <v>Brucella suis 1330 genome; accesion number NC017250</v>
      </c>
      <c r="K748" s="11" t="str">
        <f>HYPERLINK("http://www.ncbi.nlm.nih.gov/nuccore/NC_006933","Brucella abortus 9-941 accession number NC_006933")</f>
        <v>Brucella abortus 9-941 accession number NC_006933</v>
      </c>
      <c r="L748" s="11" t="str">
        <f>HYPERLINK("http://www.ncbi.nlm.nih.gov/nuccore/NC_003318"," Brucella melitensis 16M genome; accesion number NC_003318")</f>
        <v> Brucella melitensis 16M genome; accesion number NC_003318</v>
      </c>
      <c r="M748" s="3"/>
      <c r="N748" s="3"/>
      <c r="O748" s="3"/>
      <c r="P748" s="3"/>
      <c r="Q748" s="3"/>
      <c r="R748" s="3"/>
      <c r="S748" s="3"/>
      <c r="T748" s="3"/>
      <c r="U748" s="3"/>
      <c r="V748" s="3"/>
      <c r="W748" s="3"/>
      <c r="X748" s="3"/>
      <c r="Y748" s="3"/>
      <c r="Z748" s="3"/>
    </row>
    <row r="749" ht="30.0" customHeight="1">
      <c r="A749" s="5" t="s">
        <v>9257</v>
      </c>
      <c r="B749" s="5" t="s">
        <v>9257</v>
      </c>
      <c r="C749" s="5" t="s">
        <v>9258</v>
      </c>
      <c r="D749" s="5"/>
      <c r="E749" s="16">
        <v>769301.0</v>
      </c>
      <c r="F749" s="16">
        <v>769624.0</v>
      </c>
      <c r="G749" s="5" t="s">
        <v>35</v>
      </c>
      <c r="H749" s="5" t="s">
        <v>7939</v>
      </c>
      <c r="I749" s="5"/>
      <c r="J749" s="12" t="s">
        <v>208</v>
      </c>
      <c r="K749" s="3"/>
      <c r="L749" s="3"/>
      <c r="M749" s="3"/>
      <c r="N749" s="3"/>
      <c r="O749" s="3"/>
      <c r="P749" s="3"/>
      <c r="Q749" s="3"/>
      <c r="R749" s="3"/>
      <c r="S749" s="3"/>
      <c r="T749" s="3"/>
      <c r="U749" s="3"/>
      <c r="V749" s="3"/>
      <c r="W749" s="3"/>
      <c r="X749" s="3"/>
      <c r="Y749" s="3"/>
      <c r="Z749" s="3"/>
    </row>
    <row r="750" ht="30.0" customHeight="1">
      <c r="A750" s="5" t="s">
        <v>9259</v>
      </c>
      <c r="B750" s="5" t="s">
        <v>9259</v>
      </c>
      <c r="C750" s="5" t="s">
        <v>9260</v>
      </c>
      <c r="D750" s="5"/>
      <c r="E750" s="16">
        <v>769937.0</v>
      </c>
      <c r="F750" s="16">
        <v>770878.0</v>
      </c>
      <c r="G750" s="5"/>
      <c r="H750" s="5" t="s">
        <v>4224</v>
      </c>
      <c r="I750" s="5" t="s">
        <v>8322</v>
      </c>
      <c r="J750" s="11" t="str">
        <f>HYPERLINK("http://www.ncbi.nlm.nih.gov/nuccore/NC_017250","Brucella suis 1330 genome; accesion number NC017250")</f>
        <v>Brucella suis 1330 genome; accesion number NC017250</v>
      </c>
      <c r="K750" s="11" t="str">
        <f>HYPERLINK("http://www.ncbi.nlm.nih.gov/nuccore/NC_006933","Brucella abortus 9-941 accession number NC_006933")</f>
        <v>Brucella abortus 9-941 accession number NC_006933</v>
      </c>
      <c r="L750" s="11" t="str">
        <f>HYPERLINK("http://www.ncbi.nlm.nih.gov/nuccore/NC_003318"," Brucella melitensis 16M genome; accesion number NC_003318")</f>
        <v> Brucella melitensis 16M genome; accesion number NC_003318</v>
      </c>
      <c r="M750" s="3"/>
      <c r="N750" s="3"/>
      <c r="O750" s="3"/>
      <c r="P750" s="3"/>
      <c r="Q750" s="3"/>
      <c r="R750" s="3"/>
      <c r="S750" s="3"/>
      <c r="T750" s="3"/>
      <c r="U750" s="3"/>
      <c r="V750" s="3"/>
      <c r="W750" s="3"/>
      <c r="X750" s="3"/>
      <c r="Y750" s="3"/>
      <c r="Z750" s="3"/>
    </row>
    <row r="751" ht="30.0" customHeight="1">
      <c r="A751" s="5" t="s">
        <v>9261</v>
      </c>
      <c r="B751" s="5" t="s">
        <v>9262</v>
      </c>
      <c r="C751" s="5" t="s">
        <v>9263</v>
      </c>
      <c r="D751" s="5"/>
      <c r="E751" s="16">
        <v>771624.0</v>
      </c>
      <c r="F751" s="16">
        <v>772118.0</v>
      </c>
      <c r="G751" s="5"/>
      <c r="H751" s="5" t="s">
        <v>9264</v>
      </c>
      <c r="I751" s="5" t="s">
        <v>9265</v>
      </c>
      <c r="J751" s="15" t="str">
        <f t="shared" ref="J751:J753" si="225">HYPERLINK("http://www.ncbi.nlm.nih.gov/pubmed/?term=16299333","Chain et al. 2005. Infect Immun. 73:8353-61")</f>
        <v>Chain et al. 2005. Infect Immun. 73:8353-61</v>
      </c>
      <c r="K751" s="11" t="str">
        <f t="shared" ref="K751:K753" si="226">HYPERLINK("http://www.ncbi.nlm.nih.gov/nuccore/NC_007624","Brucella abortus 2308; accesion number NC_007624")</f>
        <v>Brucella abortus 2308; accesion number NC_007624</v>
      </c>
      <c r="L751" s="3"/>
      <c r="M751" s="3"/>
      <c r="N751" s="3"/>
      <c r="O751" s="3"/>
      <c r="P751" s="3"/>
      <c r="Q751" s="3"/>
      <c r="R751" s="3"/>
      <c r="S751" s="3"/>
      <c r="T751" s="3"/>
      <c r="U751" s="3"/>
      <c r="V751" s="3"/>
      <c r="W751" s="3"/>
      <c r="X751" s="3"/>
      <c r="Y751" s="3"/>
      <c r="Z751" s="3"/>
    </row>
    <row r="752" ht="30.0" customHeight="1">
      <c r="A752" s="5" t="s">
        <v>9266</v>
      </c>
      <c r="B752" s="5" t="s">
        <v>9267</v>
      </c>
      <c r="C752" s="5" t="s">
        <v>9268</v>
      </c>
      <c r="D752" s="5"/>
      <c r="E752" s="16">
        <v>772171.0</v>
      </c>
      <c r="F752" s="16">
        <v>773409.0</v>
      </c>
      <c r="G752" s="5" t="s">
        <v>35</v>
      </c>
      <c r="H752" s="5" t="s">
        <v>5137</v>
      </c>
      <c r="I752" s="5" t="s">
        <v>9269</v>
      </c>
      <c r="J752" s="15" t="str">
        <f t="shared" si="225"/>
        <v>Chain et al. 2005. Infect Immun. 73:8353-61</v>
      </c>
      <c r="K752" s="11" t="str">
        <f t="shared" si="226"/>
        <v>Brucella abortus 2308; accesion number NC_007624</v>
      </c>
      <c r="L752" s="3"/>
      <c r="M752" s="3"/>
      <c r="N752" s="3"/>
      <c r="O752" s="3"/>
      <c r="P752" s="3"/>
      <c r="Q752" s="3"/>
      <c r="R752" s="3"/>
      <c r="S752" s="3"/>
      <c r="T752" s="3"/>
      <c r="U752" s="3"/>
      <c r="V752" s="3"/>
      <c r="W752" s="3"/>
      <c r="X752" s="3"/>
      <c r="Y752" s="3"/>
      <c r="Z752" s="3"/>
    </row>
    <row r="753" ht="30.0" customHeight="1">
      <c r="A753" s="5" t="s">
        <v>9270</v>
      </c>
      <c r="B753" s="5" t="s">
        <v>9270</v>
      </c>
      <c r="C753" s="5" t="s">
        <v>9271</v>
      </c>
      <c r="D753" s="5"/>
      <c r="E753" s="16">
        <v>773406.0</v>
      </c>
      <c r="F753" s="16">
        <v>773585.0</v>
      </c>
      <c r="G753" s="5" t="s">
        <v>35</v>
      </c>
      <c r="H753" s="5" t="s">
        <v>52</v>
      </c>
      <c r="I753" s="5"/>
      <c r="J753" s="15" t="str">
        <f t="shared" si="225"/>
        <v>Chain et al. 2005. Infect Immun. 73:8353-61</v>
      </c>
      <c r="K753" s="11" t="str">
        <f t="shared" si="226"/>
        <v>Brucella abortus 2308; accesion number NC_007624</v>
      </c>
      <c r="L753" s="3"/>
      <c r="M753" s="3"/>
      <c r="N753" s="3"/>
      <c r="O753" s="3"/>
      <c r="P753" s="3"/>
      <c r="Q753" s="3"/>
      <c r="R753" s="3"/>
      <c r="S753" s="3"/>
      <c r="T753" s="3"/>
      <c r="U753" s="3"/>
      <c r="V753" s="3"/>
      <c r="W753" s="3"/>
      <c r="X753" s="3"/>
      <c r="Y753" s="3"/>
      <c r="Z753" s="3"/>
    </row>
    <row r="754" ht="30.0" customHeight="1">
      <c r="A754" s="5" t="s">
        <v>9272</v>
      </c>
      <c r="B754" s="5" t="s">
        <v>9272</v>
      </c>
      <c r="C754" s="5" t="s">
        <v>9273</v>
      </c>
      <c r="D754" s="5"/>
      <c r="E754" s="16">
        <v>773633.0</v>
      </c>
      <c r="F754" s="16">
        <v>774616.0</v>
      </c>
      <c r="G754" s="5" t="s">
        <v>35</v>
      </c>
      <c r="H754" s="5" t="s">
        <v>2083</v>
      </c>
      <c r="I754" s="5" t="s">
        <v>541</v>
      </c>
      <c r="J754" s="12" t="s">
        <v>208</v>
      </c>
      <c r="K754" s="3"/>
      <c r="L754" s="3"/>
      <c r="M754" s="3"/>
      <c r="N754" s="3"/>
      <c r="O754" s="3"/>
      <c r="P754" s="3"/>
      <c r="Q754" s="3"/>
      <c r="R754" s="3"/>
      <c r="S754" s="3"/>
      <c r="T754" s="3"/>
      <c r="U754" s="3"/>
      <c r="V754" s="3"/>
      <c r="W754" s="3"/>
      <c r="X754" s="3"/>
      <c r="Y754" s="3"/>
      <c r="Z754" s="3"/>
    </row>
    <row r="755" ht="30.0" customHeight="1">
      <c r="A755" s="5" t="s">
        <v>9274</v>
      </c>
      <c r="B755" s="5" t="s">
        <v>9274</v>
      </c>
      <c r="C755" s="5" t="s">
        <v>9275</v>
      </c>
      <c r="D755" s="5" t="s">
        <v>59</v>
      </c>
      <c r="E755" s="16">
        <v>774743.0</v>
      </c>
      <c r="F755" s="16">
        <v>776412.0</v>
      </c>
      <c r="G755" s="5"/>
      <c r="H755" s="5"/>
      <c r="I755" s="5" t="s">
        <v>9276</v>
      </c>
      <c r="J755" s="11" t="str">
        <f t="shared" ref="J755:J757" si="227">HYPERLINK("http://www.ncbi.nlm.nih.gov/nuccore/NC_017250","Brucella suis 1330 genome; accesion number NC017250")</f>
        <v>Brucella suis 1330 genome; accesion number NC017250</v>
      </c>
      <c r="K755" s="11" t="str">
        <f t="shared" ref="K755:K756" si="228">HYPERLINK("http://www.ncbi.nlm.nih.gov/pubmed/12271122","Paulsen et al. 2002. Proc Natl Acad Sci U S A. 99(20):13148-53")</f>
        <v>Paulsen et al. 2002. Proc Natl Acad Sci U S A. 99(20):13148-53</v>
      </c>
      <c r="L755" s="3"/>
      <c r="M755" s="3"/>
      <c r="N755" s="3"/>
      <c r="O755" s="3"/>
      <c r="P755" s="3"/>
      <c r="Q755" s="3"/>
      <c r="R755" s="3"/>
      <c r="S755" s="3"/>
      <c r="T755" s="3"/>
      <c r="U755" s="3"/>
      <c r="V755" s="3"/>
      <c r="W755" s="3"/>
      <c r="X755" s="3"/>
      <c r="Y755" s="3"/>
      <c r="Z755" s="3"/>
    </row>
    <row r="756" ht="30.0" customHeight="1">
      <c r="A756" s="5" t="s">
        <v>9277</v>
      </c>
      <c r="B756" s="5" t="s">
        <v>9277</v>
      </c>
      <c r="C756" s="5" t="s">
        <v>9278</v>
      </c>
      <c r="D756" s="5" t="s">
        <v>59</v>
      </c>
      <c r="E756" s="16">
        <v>776425.0</v>
      </c>
      <c r="F756" s="16">
        <v>777199.0</v>
      </c>
      <c r="G756" s="5"/>
      <c r="H756" s="5"/>
      <c r="I756" s="5" t="s">
        <v>9279</v>
      </c>
      <c r="J756" s="11" t="str">
        <f t="shared" si="227"/>
        <v>Brucella suis 1330 genome; accesion number NC017250</v>
      </c>
      <c r="K756" s="11" t="str">
        <f t="shared" si="228"/>
        <v>Paulsen et al. 2002. Proc Natl Acad Sci U S A. 99(20):13148-53</v>
      </c>
      <c r="L756" s="3"/>
      <c r="M756" s="3"/>
      <c r="N756" s="3"/>
      <c r="O756" s="3"/>
      <c r="P756" s="3"/>
      <c r="Q756" s="3"/>
      <c r="R756" s="3"/>
      <c r="S756" s="3"/>
      <c r="T756" s="3"/>
      <c r="U756" s="3"/>
      <c r="V756" s="3"/>
      <c r="W756" s="3"/>
      <c r="X756" s="3"/>
      <c r="Y756" s="3"/>
      <c r="Z756" s="3"/>
    </row>
    <row r="757" ht="30.0" customHeight="1">
      <c r="A757" s="5" t="s">
        <v>9280</v>
      </c>
      <c r="B757" s="5" t="s">
        <v>9281</v>
      </c>
      <c r="C757" s="5" t="s">
        <v>9282</v>
      </c>
      <c r="D757" s="5"/>
      <c r="E757" s="16">
        <v>777268.0</v>
      </c>
      <c r="F757" s="16">
        <v>778467.0</v>
      </c>
      <c r="G757" s="5"/>
      <c r="H757" s="5" t="s">
        <v>5411</v>
      </c>
      <c r="I757" s="5" t="s">
        <v>9283</v>
      </c>
      <c r="J757" s="11" t="str">
        <f t="shared" si="227"/>
        <v>Brucella suis 1330 genome; accesion number NC017250</v>
      </c>
      <c r="K757" s="11" t="str">
        <f>HYPERLINK("http://www.ncbi.nlm.nih.gov/nuccore/NC_006933","Brucella abortus 9-941 accession number NC_006933")</f>
        <v>Brucella abortus 9-941 accession number NC_006933</v>
      </c>
      <c r="L757" s="11" t="str">
        <f>HYPERLINK("http://www.ncbi.nlm.nih.gov/nuccore/NC_003318"," Brucella melitensis 16M genome; accesion number NC_003318")</f>
        <v> Brucella melitensis 16M genome; accesion number NC_003318</v>
      </c>
      <c r="M757" s="3"/>
      <c r="N757" s="3"/>
      <c r="O757" s="3"/>
      <c r="P757" s="3"/>
      <c r="Q757" s="3"/>
      <c r="R757" s="3"/>
      <c r="S757" s="3"/>
      <c r="T757" s="3"/>
      <c r="U757" s="3"/>
      <c r="V757" s="3"/>
      <c r="W757" s="3"/>
      <c r="X757" s="3"/>
      <c r="Y757" s="3"/>
      <c r="Z757" s="3"/>
    </row>
    <row r="758" ht="30.0" customHeight="1">
      <c r="A758" s="5" t="s">
        <v>9284</v>
      </c>
      <c r="B758" s="5" t="s">
        <v>9284</v>
      </c>
      <c r="C758" s="5" t="s">
        <v>9285</v>
      </c>
      <c r="D758" s="5"/>
      <c r="E758" s="16">
        <v>778458.0</v>
      </c>
      <c r="F758" s="16">
        <v>779585.0</v>
      </c>
      <c r="G758" s="5"/>
      <c r="H758" s="5" t="s">
        <v>1362</v>
      </c>
      <c r="I758" s="5"/>
      <c r="J758" s="15" t="str">
        <f t="shared" ref="J758:J759" si="229">HYPERLINK("http://www.ncbi.nlm.nih.gov/pubmed/?term=16299333","Chain et al. 2005. Infect Immun. 73:8353-61")</f>
        <v>Chain et al. 2005. Infect Immun. 73:8353-61</v>
      </c>
      <c r="K758" s="11" t="str">
        <f t="shared" ref="K758:K759" si="230">HYPERLINK("http://www.ncbi.nlm.nih.gov/nuccore/NC_007624","Brucella abortus 2308; accesion number NC_007624")</f>
        <v>Brucella abortus 2308; accesion number NC_007624</v>
      </c>
      <c r="L758" s="3"/>
      <c r="M758" s="3"/>
      <c r="N758" s="3"/>
      <c r="O758" s="3"/>
      <c r="P758" s="3"/>
      <c r="Q758" s="3"/>
      <c r="R758" s="3"/>
      <c r="S758" s="3"/>
      <c r="T758" s="3"/>
      <c r="U758" s="3"/>
      <c r="V758" s="3"/>
      <c r="W758" s="3"/>
      <c r="X758" s="3"/>
      <c r="Y758" s="3"/>
      <c r="Z758" s="3"/>
    </row>
    <row r="759" ht="30.0" customHeight="1">
      <c r="A759" s="5" t="s">
        <v>9286</v>
      </c>
      <c r="B759" s="5" t="s">
        <v>9286</v>
      </c>
      <c r="C759" s="5" t="s">
        <v>9287</v>
      </c>
      <c r="D759" s="5"/>
      <c r="E759" s="16">
        <v>779586.0</v>
      </c>
      <c r="F759" s="16">
        <v>780026.0</v>
      </c>
      <c r="G759" s="5" t="s">
        <v>35</v>
      </c>
      <c r="H759" s="5" t="s">
        <v>9288</v>
      </c>
      <c r="I759" s="5" t="s">
        <v>9289</v>
      </c>
      <c r="J759" s="15" t="str">
        <f t="shared" si="229"/>
        <v>Chain et al. 2005. Infect Immun. 73:8353-61</v>
      </c>
      <c r="K759" s="11" t="str">
        <f t="shared" si="230"/>
        <v>Brucella abortus 2308; accesion number NC_007624</v>
      </c>
      <c r="L759" s="3"/>
      <c r="M759" s="3"/>
      <c r="N759" s="3"/>
      <c r="O759" s="3"/>
      <c r="P759" s="3"/>
      <c r="Q759" s="3"/>
      <c r="R759" s="3"/>
      <c r="S759" s="3"/>
      <c r="T759" s="3"/>
      <c r="U759" s="3"/>
      <c r="V759" s="3"/>
      <c r="W759" s="3"/>
      <c r="X759" s="3"/>
      <c r="Y759" s="3"/>
      <c r="Z759" s="3"/>
    </row>
    <row r="760" ht="30.0" customHeight="1">
      <c r="A760" s="5" t="s">
        <v>9290</v>
      </c>
      <c r="B760" s="5" t="s">
        <v>9290</v>
      </c>
      <c r="C760" s="5" t="s">
        <v>9291</v>
      </c>
      <c r="D760" s="5"/>
      <c r="E760" s="16">
        <v>780111.0</v>
      </c>
      <c r="F760" s="16">
        <v>780998.0</v>
      </c>
      <c r="G760" s="5" t="s">
        <v>35</v>
      </c>
      <c r="H760" s="5" t="s">
        <v>108</v>
      </c>
      <c r="I760" s="5"/>
      <c r="J760" s="12" t="s">
        <v>208</v>
      </c>
      <c r="K760" s="3"/>
      <c r="L760" s="3"/>
      <c r="M760" s="3"/>
      <c r="N760" s="3"/>
      <c r="O760" s="3"/>
      <c r="P760" s="3"/>
      <c r="Q760" s="3"/>
      <c r="R760" s="3"/>
      <c r="S760" s="3"/>
      <c r="T760" s="3"/>
      <c r="U760" s="3"/>
      <c r="V760" s="3"/>
      <c r="W760" s="3"/>
      <c r="X760" s="3"/>
      <c r="Y760" s="3"/>
      <c r="Z760" s="3"/>
    </row>
    <row r="761" ht="30.0" customHeight="1">
      <c r="A761" s="5" t="s">
        <v>9292</v>
      </c>
      <c r="B761" s="5" t="s">
        <v>9292</v>
      </c>
      <c r="C761" s="5" t="s">
        <v>9293</v>
      </c>
      <c r="D761" s="5" t="s">
        <v>59</v>
      </c>
      <c r="E761" s="16">
        <v>781103.0</v>
      </c>
      <c r="F761" s="16">
        <v>782403.0</v>
      </c>
      <c r="G761" s="5"/>
      <c r="H761" s="5"/>
      <c r="I761" s="5" t="s">
        <v>9294</v>
      </c>
      <c r="J761" s="11" t="str">
        <f t="shared" ref="J761:J763" si="231">HYPERLINK("http://www.ncbi.nlm.nih.gov/nuccore/NC_017250","Brucella suis 1330 genome; accesion number NC017250")</f>
        <v>Brucella suis 1330 genome; accesion number NC017250</v>
      </c>
      <c r="K761" s="11" t="str">
        <f t="shared" ref="K761:K763" si="232">HYPERLINK("http://www.ncbi.nlm.nih.gov/pubmed/12271122","Paulsen et al. 2002. Proc Natl Acad Sci U S A. 99(20):13148-53")</f>
        <v>Paulsen et al. 2002. Proc Natl Acad Sci U S A. 99(20):13148-53</v>
      </c>
      <c r="L761" s="3"/>
      <c r="M761" s="3"/>
      <c r="N761" s="3"/>
      <c r="O761" s="3"/>
      <c r="P761" s="3"/>
      <c r="Q761" s="3"/>
      <c r="R761" s="3"/>
      <c r="S761" s="3"/>
      <c r="T761" s="3"/>
      <c r="U761" s="3"/>
      <c r="V761" s="3"/>
      <c r="W761" s="3"/>
      <c r="X761" s="3"/>
      <c r="Y761" s="3"/>
      <c r="Z761" s="3"/>
    </row>
    <row r="762" ht="30.0" customHeight="1">
      <c r="A762" s="5" t="s">
        <v>9295</v>
      </c>
      <c r="B762" s="5" t="s">
        <v>9296</v>
      </c>
      <c r="C762" s="5" t="s">
        <v>9297</v>
      </c>
      <c r="D762" s="5" t="s">
        <v>59</v>
      </c>
      <c r="E762" s="16">
        <v>782530.0</v>
      </c>
      <c r="F762" s="16">
        <v>784026.0</v>
      </c>
      <c r="G762" s="5"/>
      <c r="H762" s="5"/>
      <c r="I762" s="5" t="s">
        <v>9298</v>
      </c>
      <c r="J762" s="11" t="str">
        <f t="shared" si="231"/>
        <v>Brucella suis 1330 genome; accesion number NC017250</v>
      </c>
      <c r="K762" s="11" t="str">
        <f t="shared" si="232"/>
        <v>Paulsen et al. 2002. Proc Natl Acad Sci U S A. 99(20):13148-53</v>
      </c>
      <c r="L762" s="3"/>
      <c r="M762" s="3"/>
      <c r="N762" s="3"/>
      <c r="O762" s="3"/>
      <c r="P762" s="3"/>
      <c r="Q762" s="3"/>
      <c r="R762" s="3"/>
      <c r="S762" s="3"/>
      <c r="T762" s="3"/>
      <c r="U762" s="3"/>
      <c r="V762" s="3"/>
      <c r="W762" s="3"/>
      <c r="X762" s="3"/>
      <c r="Y762" s="3"/>
      <c r="Z762" s="3"/>
    </row>
    <row r="763" ht="30.0" customHeight="1">
      <c r="A763" s="5" t="s">
        <v>9299</v>
      </c>
      <c r="B763" s="5" t="s">
        <v>9300</v>
      </c>
      <c r="C763" s="5" t="s">
        <v>9301</v>
      </c>
      <c r="D763" s="5" t="s">
        <v>59</v>
      </c>
      <c r="E763" s="16">
        <v>784143.0</v>
      </c>
      <c r="F763" s="16">
        <v>785424.0</v>
      </c>
      <c r="G763" s="5"/>
      <c r="H763" s="5"/>
      <c r="I763" s="5" t="s">
        <v>9302</v>
      </c>
      <c r="J763" s="11" t="str">
        <f t="shared" si="231"/>
        <v>Brucella suis 1330 genome; accesion number NC017250</v>
      </c>
      <c r="K763" s="11" t="str">
        <f t="shared" si="232"/>
        <v>Paulsen et al. 2002. Proc Natl Acad Sci U S A. 99(20):13148-53</v>
      </c>
      <c r="L763" s="3"/>
      <c r="M763" s="3"/>
      <c r="N763" s="3"/>
      <c r="O763" s="3"/>
      <c r="P763" s="3"/>
      <c r="Q763" s="3"/>
      <c r="R763" s="3"/>
      <c r="S763" s="3"/>
      <c r="T763" s="3"/>
      <c r="U763" s="3"/>
      <c r="V763" s="3"/>
      <c r="W763" s="3"/>
      <c r="X763" s="3"/>
      <c r="Y763" s="3"/>
      <c r="Z763" s="3"/>
    </row>
    <row r="764" ht="30.0" customHeight="1">
      <c r="A764" s="5" t="s">
        <v>9300</v>
      </c>
      <c r="B764" s="5" t="s">
        <v>9300</v>
      </c>
      <c r="C764" s="5" t="s">
        <v>9303</v>
      </c>
      <c r="D764" s="5"/>
      <c r="E764" s="16">
        <v>785421.0</v>
      </c>
      <c r="F764" s="16">
        <v>785552.0</v>
      </c>
      <c r="G764" s="5" t="s">
        <v>35</v>
      </c>
      <c r="H764" s="5" t="s">
        <v>52</v>
      </c>
      <c r="I764" s="5"/>
      <c r="J764" s="15" t="str">
        <f>HYPERLINK("http://www.ncbi.nlm.nih.gov/pubmed/?term=16299333","Chain et al. 2005. Infect Immun. 73:8353-61")</f>
        <v>Chain et al. 2005. Infect Immun. 73:8353-61</v>
      </c>
      <c r="K764" s="11" t="str">
        <f>HYPERLINK("http://www.ncbi.nlm.nih.gov/nuccore/NC_007624","Brucella abortus 2308; accesion number NC_007624")</f>
        <v>Brucella abortus 2308; accesion number NC_007624</v>
      </c>
      <c r="L764" s="3"/>
      <c r="M764" s="3"/>
      <c r="N764" s="3"/>
      <c r="O764" s="3"/>
      <c r="P764" s="3"/>
      <c r="Q764" s="3"/>
      <c r="R764" s="3"/>
      <c r="S764" s="3"/>
      <c r="T764" s="3"/>
      <c r="U764" s="3"/>
      <c r="V764" s="3"/>
      <c r="W764" s="3"/>
      <c r="X764" s="3"/>
      <c r="Y764" s="3"/>
      <c r="Z764" s="3"/>
    </row>
    <row r="765" ht="30.0" customHeight="1">
      <c r="A765" s="5" t="s">
        <v>9304</v>
      </c>
      <c r="B765" s="5" t="s">
        <v>9304</v>
      </c>
      <c r="C765" s="5" t="s">
        <v>9305</v>
      </c>
      <c r="D765" s="5" t="s">
        <v>59</v>
      </c>
      <c r="E765" s="16">
        <v>785620.0</v>
      </c>
      <c r="F765" s="16">
        <v>786222.0</v>
      </c>
      <c r="G765" s="5" t="s">
        <v>35</v>
      </c>
      <c r="H765" s="5"/>
      <c r="I765" s="5" t="s">
        <v>9306</v>
      </c>
      <c r="J765" s="11" t="str">
        <f t="shared" ref="J765:J766" si="233">HYPERLINK("http://www.ncbi.nlm.nih.gov/nuccore/NC_017250","Brucella suis 1330 genome; accesion number NC017250")</f>
        <v>Brucella suis 1330 genome; accesion number NC017250</v>
      </c>
      <c r="K765" s="11" t="str">
        <f t="shared" ref="K765:K766" si="234">HYPERLINK("http://www.ncbi.nlm.nih.gov/pubmed/12271122","Paulsen et al. 2002. Proc Natl Acad Sci U S A. 99(20):13148-53")</f>
        <v>Paulsen et al. 2002. Proc Natl Acad Sci U S A. 99(20):13148-53</v>
      </c>
      <c r="L765" s="3"/>
      <c r="M765" s="3"/>
      <c r="N765" s="3"/>
      <c r="O765" s="3"/>
      <c r="P765" s="3"/>
      <c r="Q765" s="3"/>
      <c r="R765" s="3"/>
      <c r="S765" s="3"/>
      <c r="T765" s="3"/>
      <c r="U765" s="3"/>
      <c r="V765" s="3"/>
      <c r="W765" s="3"/>
      <c r="X765" s="3"/>
      <c r="Y765" s="3"/>
      <c r="Z765" s="3"/>
    </row>
    <row r="766" ht="30.0" customHeight="1">
      <c r="A766" s="5" t="s">
        <v>9307</v>
      </c>
      <c r="B766" s="5" t="s">
        <v>9307</v>
      </c>
      <c r="C766" s="5" t="s">
        <v>9308</v>
      </c>
      <c r="D766" s="5" t="s">
        <v>59</v>
      </c>
      <c r="E766" s="16">
        <v>786211.0</v>
      </c>
      <c r="F766" s="16">
        <v>786495.0</v>
      </c>
      <c r="G766" s="5"/>
      <c r="H766" s="5"/>
      <c r="I766" s="5" t="s">
        <v>9309</v>
      </c>
      <c r="J766" s="11" t="str">
        <f t="shared" si="233"/>
        <v>Brucella suis 1330 genome; accesion number NC017250</v>
      </c>
      <c r="K766" s="11" t="str">
        <f t="shared" si="234"/>
        <v>Paulsen et al. 2002. Proc Natl Acad Sci U S A. 99(20):13148-53</v>
      </c>
      <c r="L766" s="3"/>
      <c r="M766" s="3"/>
      <c r="N766" s="3"/>
      <c r="O766" s="3"/>
      <c r="P766" s="3"/>
      <c r="Q766" s="3"/>
      <c r="R766" s="3"/>
      <c r="S766" s="3"/>
      <c r="T766" s="3"/>
      <c r="U766" s="3"/>
      <c r="V766" s="3"/>
      <c r="W766" s="3"/>
      <c r="X766" s="3"/>
      <c r="Y766" s="3"/>
      <c r="Z766" s="3"/>
    </row>
    <row r="767" ht="30.0" customHeight="1">
      <c r="A767" s="5" t="s">
        <v>9310</v>
      </c>
      <c r="B767" s="5" t="s">
        <v>9310</v>
      </c>
      <c r="C767" s="5" t="s">
        <v>9311</v>
      </c>
      <c r="D767" s="5"/>
      <c r="E767" s="16">
        <v>786600.0</v>
      </c>
      <c r="F767" s="16">
        <v>787847.0</v>
      </c>
      <c r="G767" s="5" t="s">
        <v>35</v>
      </c>
      <c r="H767" s="5" t="s">
        <v>9312</v>
      </c>
      <c r="I767" s="5"/>
      <c r="J767" s="15" t="str">
        <f t="shared" ref="J767:J769" si="235">HYPERLINK("http://www.ncbi.nlm.nih.gov/pubmed/?term=16299333","Chain et al. 2005. Infect Immun. 73:8353-61")</f>
        <v>Chain et al. 2005. Infect Immun. 73:8353-61</v>
      </c>
      <c r="K767" s="11" t="str">
        <f t="shared" ref="K767:K769" si="236">HYPERLINK("http://www.ncbi.nlm.nih.gov/nuccore/NC_007624","Brucella abortus 2308; accesion number NC_007624")</f>
        <v>Brucella abortus 2308; accesion number NC_007624</v>
      </c>
      <c r="L767" s="3"/>
      <c r="M767" s="3"/>
      <c r="N767" s="3"/>
      <c r="O767" s="3"/>
      <c r="P767" s="3"/>
      <c r="Q767" s="3"/>
      <c r="R767" s="3"/>
      <c r="S767" s="3"/>
      <c r="T767" s="3"/>
      <c r="U767" s="3"/>
      <c r="V767" s="3"/>
      <c r="W767" s="3"/>
      <c r="X767" s="3"/>
      <c r="Y767" s="3"/>
      <c r="Z767" s="3"/>
    </row>
    <row r="768" ht="30.0" customHeight="1">
      <c r="A768" s="5" t="s">
        <v>9313</v>
      </c>
      <c r="B768" s="5" t="s">
        <v>9313</v>
      </c>
      <c r="C768" s="5" t="s">
        <v>9314</v>
      </c>
      <c r="D768" s="5"/>
      <c r="E768" s="16">
        <v>787857.0</v>
      </c>
      <c r="F768" s="16">
        <v>790046.0</v>
      </c>
      <c r="G768" s="5" t="s">
        <v>35</v>
      </c>
      <c r="H768" s="5" t="s">
        <v>9315</v>
      </c>
      <c r="I768" s="5"/>
      <c r="J768" s="15" t="str">
        <f t="shared" si="235"/>
        <v>Chain et al. 2005. Infect Immun. 73:8353-61</v>
      </c>
      <c r="K768" s="11" t="str">
        <f t="shared" si="236"/>
        <v>Brucella abortus 2308; accesion number NC_007624</v>
      </c>
      <c r="L768" s="3"/>
      <c r="M768" s="3"/>
      <c r="N768" s="3"/>
      <c r="O768" s="3"/>
      <c r="P768" s="3"/>
      <c r="Q768" s="3"/>
      <c r="R768" s="3"/>
      <c r="S768" s="3"/>
      <c r="T768" s="3"/>
      <c r="U768" s="3"/>
      <c r="V768" s="3"/>
      <c r="W768" s="3"/>
      <c r="X768" s="3"/>
      <c r="Y768" s="3"/>
      <c r="Z768" s="3"/>
    </row>
    <row r="769" ht="30.0" customHeight="1">
      <c r="A769" s="5" t="s">
        <v>9316</v>
      </c>
      <c r="B769" s="5" t="s">
        <v>9316</v>
      </c>
      <c r="C769" s="5" t="s">
        <v>9317</v>
      </c>
      <c r="D769" s="5"/>
      <c r="E769" s="16">
        <v>790083.0</v>
      </c>
      <c r="F769" s="16">
        <v>790850.0</v>
      </c>
      <c r="G769" s="5" t="s">
        <v>35</v>
      </c>
      <c r="H769" s="5" t="s">
        <v>643</v>
      </c>
      <c r="I769" s="5"/>
      <c r="J769" s="15" t="str">
        <f t="shared" si="235"/>
        <v>Chain et al. 2005. Infect Immun. 73:8353-61</v>
      </c>
      <c r="K769" s="11" t="str">
        <f t="shared" si="236"/>
        <v>Brucella abortus 2308; accesion number NC_007624</v>
      </c>
      <c r="L769" s="3"/>
      <c r="M769" s="3"/>
      <c r="N769" s="3"/>
      <c r="O769" s="3"/>
      <c r="P769" s="3"/>
      <c r="Q769" s="3"/>
      <c r="R769" s="3"/>
      <c r="S769" s="3"/>
      <c r="T769" s="3"/>
      <c r="U769" s="3"/>
      <c r="V769" s="3"/>
      <c r="W769" s="3"/>
      <c r="X769" s="3"/>
      <c r="Y769" s="3"/>
      <c r="Z769" s="3"/>
    </row>
    <row r="770" ht="30.0" customHeight="1">
      <c r="A770" s="5" t="s">
        <v>9318</v>
      </c>
      <c r="B770" s="5" t="s">
        <v>9318</v>
      </c>
      <c r="C770" s="5" t="s">
        <v>9319</v>
      </c>
      <c r="D770" s="5"/>
      <c r="E770" s="16">
        <v>791213.0</v>
      </c>
      <c r="F770" s="16">
        <v>791971.0</v>
      </c>
      <c r="G770" s="5"/>
      <c r="H770" s="5" t="s">
        <v>2074</v>
      </c>
      <c r="I770" s="5"/>
      <c r="J770" s="12" t="s">
        <v>208</v>
      </c>
      <c r="K770" s="3"/>
      <c r="L770" s="3"/>
      <c r="M770" s="3"/>
      <c r="N770" s="3"/>
      <c r="O770" s="3"/>
      <c r="P770" s="3"/>
      <c r="Q770" s="3"/>
      <c r="R770" s="3"/>
      <c r="S770" s="3"/>
      <c r="T770" s="3"/>
      <c r="U770" s="3"/>
      <c r="V770" s="3"/>
      <c r="W770" s="3"/>
      <c r="X770" s="3"/>
      <c r="Y770" s="3"/>
      <c r="Z770" s="3"/>
    </row>
    <row r="771" ht="30.0" customHeight="1">
      <c r="A771" s="5" t="s">
        <v>9320</v>
      </c>
      <c r="B771" s="5" t="s">
        <v>9320</v>
      </c>
      <c r="C771" s="5" t="s">
        <v>9321</v>
      </c>
      <c r="D771" s="5"/>
      <c r="E771" s="16">
        <v>791972.0</v>
      </c>
      <c r="F771" s="16">
        <v>792247.0</v>
      </c>
      <c r="G771" s="5" t="s">
        <v>35</v>
      </c>
      <c r="H771" s="5" t="s">
        <v>52</v>
      </c>
      <c r="I771" s="5"/>
      <c r="J771" s="15" t="str">
        <f t="shared" ref="J771:J773" si="237">HYPERLINK("http://www.ncbi.nlm.nih.gov/pubmed/?term=16299333","Chain et al. 2005. Infect Immun. 73:8353-61")</f>
        <v>Chain et al. 2005. Infect Immun. 73:8353-61</v>
      </c>
      <c r="K771" s="11" t="str">
        <f t="shared" ref="K771:K773" si="238">HYPERLINK("http://www.ncbi.nlm.nih.gov/nuccore/NC_007624","Brucella abortus 2308; accesion number NC_007624")</f>
        <v>Brucella abortus 2308; accesion number NC_007624</v>
      </c>
      <c r="L771" s="3"/>
      <c r="M771" s="3"/>
      <c r="N771" s="3"/>
      <c r="O771" s="3"/>
      <c r="P771" s="3"/>
      <c r="Q771" s="3"/>
      <c r="R771" s="3"/>
      <c r="S771" s="3"/>
      <c r="T771" s="3"/>
      <c r="U771" s="3"/>
      <c r="V771" s="3"/>
      <c r="W771" s="3"/>
      <c r="X771" s="3"/>
      <c r="Y771" s="3"/>
      <c r="Z771" s="3"/>
    </row>
    <row r="772" ht="30.0" customHeight="1">
      <c r="A772" s="5" t="s">
        <v>9322</v>
      </c>
      <c r="B772" s="5" t="s">
        <v>9322</v>
      </c>
      <c r="C772" s="5" t="s">
        <v>9323</v>
      </c>
      <c r="D772" s="5"/>
      <c r="E772" s="16">
        <v>792348.0</v>
      </c>
      <c r="F772" s="16">
        <v>793514.0</v>
      </c>
      <c r="G772" s="5" t="s">
        <v>35</v>
      </c>
      <c r="H772" s="5" t="s">
        <v>9324</v>
      </c>
      <c r="I772" s="5"/>
      <c r="J772" s="15" t="str">
        <f t="shared" si="237"/>
        <v>Chain et al. 2005. Infect Immun. 73:8353-61</v>
      </c>
      <c r="K772" s="11" t="str">
        <f t="shared" si="238"/>
        <v>Brucella abortus 2308; accesion number NC_007624</v>
      </c>
      <c r="L772" s="3"/>
      <c r="M772" s="3"/>
      <c r="N772" s="3"/>
      <c r="O772" s="3"/>
      <c r="P772" s="3"/>
      <c r="Q772" s="3"/>
      <c r="R772" s="3"/>
      <c r="S772" s="3"/>
      <c r="T772" s="3"/>
      <c r="U772" s="3"/>
      <c r="V772" s="3"/>
      <c r="W772" s="3"/>
      <c r="X772" s="3"/>
      <c r="Y772" s="3"/>
      <c r="Z772" s="3"/>
    </row>
    <row r="773" ht="30.0" customHeight="1">
      <c r="A773" s="5" t="s">
        <v>9325</v>
      </c>
      <c r="B773" s="5" t="s">
        <v>9325</v>
      </c>
      <c r="C773" s="5" t="s">
        <v>9326</v>
      </c>
      <c r="D773" s="5"/>
      <c r="E773" s="16">
        <v>793538.0</v>
      </c>
      <c r="F773" s="16">
        <v>795115.0</v>
      </c>
      <c r="G773" s="5" t="s">
        <v>35</v>
      </c>
      <c r="H773" s="5" t="s">
        <v>9327</v>
      </c>
      <c r="I773" s="5"/>
      <c r="J773" s="15" t="str">
        <f t="shared" si="237"/>
        <v>Chain et al. 2005. Infect Immun. 73:8353-61</v>
      </c>
      <c r="K773" s="11" t="str">
        <f t="shared" si="238"/>
        <v>Brucella abortus 2308; accesion number NC_007624</v>
      </c>
      <c r="L773" s="3"/>
      <c r="M773" s="3"/>
      <c r="N773" s="3"/>
      <c r="O773" s="3"/>
      <c r="P773" s="3"/>
      <c r="Q773" s="3"/>
      <c r="R773" s="3"/>
      <c r="S773" s="3"/>
      <c r="T773" s="3"/>
      <c r="U773" s="3"/>
      <c r="V773" s="3"/>
      <c r="W773" s="3"/>
      <c r="X773" s="3"/>
      <c r="Y773" s="3"/>
      <c r="Z773" s="3"/>
    </row>
    <row r="774" ht="30.0" customHeight="1">
      <c r="A774" s="5" t="s">
        <v>9328</v>
      </c>
      <c r="B774" s="5" t="s">
        <v>9328</v>
      </c>
      <c r="C774" s="5" t="s">
        <v>9329</v>
      </c>
      <c r="D774" s="5"/>
      <c r="E774" s="16">
        <v>795275.0</v>
      </c>
      <c r="F774" s="16">
        <v>796003.0</v>
      </c>
      <c r="G774" s="5"/>
      <c r="H774" s="5" t="s">
        <v>3410</v>
      </c>
      <c r="I774" s="5"/>
      <c r="J774" s="12" t="s">
        <v>208</v>
      </c>
      <c r="K774" s="3"/>
      <c r="L774" s="3"/>
      <c r="M774" s="3"/>
      <c r="N774" s="3"/>
      <c r="O774" s="3"/>
      <c r="P774" s="3"/>
      <c r="Q774" s="3"/>
      <c r="R774" s="3"/>
      <c r="S774" s="3"/>
      <c r="T774" s="3"/>
      <c r="U774" s="3"/>
      <c r="V774" s="3"/>
      <c r="W774" s="3"/>
      <c r="X774" s="3"/>
      <c r="Y774" s="3"/>
      <c r="Z774" s="3"/>
    </row>
    <row r="775" ht="30.0" customHeight="1">
      <c r="A775" s="5" t="s">
        <v>9330</v>
      </c>
      <c r="B775" s="5" t="s">
        <v>9330</v>
      </c>
      <c r="C775" s="5" t="s">
        <v>9331</v>
      </c>
      <c r="D775" s="5"/>
      <c r="E775" s="16">
        <v>796000.0</v>
      </c>
      <c r="F775" s="16">
        <v>797583.0</v>
      </c>
      <c r="G775" s="5"/>
      <c r="H775" s="5" t="s">
        <v>9332</v>
      </c>
      <c r="I775" s="5" t="s">
        <v>47</v>
      </c>
      <c r="J775" s="11" t="str">
        <f t="shared" ref="J775:J780" si="239">HYPERLINK("http://www.ncbi.nlm.nih.gov/nuccore/NC_017250","Brucella suis 1330 genome; accesion number NC017250")</f>
        <v>Brucella suis 1330 genome; accesion number NC017250</v>
      </c>
      <c r="K775" s="11" t="str">
        <f>HYPERLINK("http://www.ncbi.nlm.nih.gov/nuccore/NC_006933","Brucella abortus 9-941 accession number NC_006933")</f>
        <v>Brucella abortus 9-941 accession number NC_006933</v>
      </c>
      <c r="L775" s="11" t="str">
        <f>HYPERLINK("http://www.ncbi.nlm.nih.gov/nuccore/NC_003318"," Brucella melitensis 16M genome; accesion number NC_003318")</f>
        <v> Brucella melitensis 16M genome; accesion number NC_003318</v>
      </c>
      <c r="M775" s="3"/>
      <c r="N775" s="3"/>
      <c r="O775" s="3"/>
      <c r="P775" s="3"/>
      <c r="Q775" s="3"/>
      <c r="R775" s="3"/>
      <c r="S775" s="3"/>
      <c r="T775" s="3"/>
      <c r="U775" s="3"/>
      <c r="V775" s="3"/>
      <c r="W775" s="3"/>
      <c r="X775" s="3"/>
      <c r="Y775" s="3"/>
      <c r="Z775" s="3"/>
    </row>
    <row r="776" ht="30.0" customHeight="1">
      <c r="A776" s="5" t="s">
        <v>9333</v>
      </c>
      <c r="B776" s="5" t="s">
        <v>9333</v>
      </c>
      <c r="C776" s="5" t="s">
        <v>9334</v>
      </c>
      <c r="D776" s="5" t="s">
        <v>59</v>
      </c>
      <c r="E776" s="16">
        <v>797683.0</v>
      </c>
      <c r="F776" s="16">
        <v>798641.0</v>
      </c>
      <c r="G776" s="5"/>
      <c r="H776" s="5"/>
      <c r="I776" s="5" t="s">
        <v>9335</v>
      </c>
      <c r="J776" s="11" t="str">
        <f t="shared" si="239"/>
        <v>Brucella suis 1330 genome; accesion number NC017250</v>
      </c>
      <c r="K776" s="11" t="str">
        <f t="shared" ref="K776:K780" si="240">HYPERLINK("http://www.ncbi.nlm.nih.gov/pubmed/12271122","Paulsen et al. 2002. Proc Natl Acad Sci U S A. 99(20):13148-53")</f>
        <v>Paulsen et al. 2002. Proc Natl Acad Sci U S A. 99(20):13148-53</v>
      </c>
      <c r="L776" s="3"/>
      <c r="M776" s="3"/>
      <c r="N776" s="3"/>
      <c r="O776" s="3"/>
      <c r="P776" s="3"/>
      <c r="Q776" s="3"/>
      <c r="R776" s="3"/>
      <c r="S776" s="3"/>
      <c r="T776" s="3"/>
      <c r="U776" s="3"/>
      <c r="V776" s="3"/>
      <c r="W776" s="3"/>
      <c r="X776" s="3"/>
      <c r="Y776" s="3"/>
      <c r="Z776" s="3"/>
    </row>
    <row r="777" ht="30.0" customHeight="1">
      <c r="A777" s="5" t="s">
        <v>9336</v>
      </c>
      <c r="B777" s="5" t="s">
        <v>9336</v>
      </c>
      <c r="C777" s="5" t="s">
        <v>9337</v>
      </c>
      <c r="D777" s="5"/>
      <c r="E777" s="16">
        <v>798607.0</v>
      </c>
      <c r="F777" s="16">
        <v>799515.0</v>
      </c>
      <c r="G777" s="5"/>
      <c r="H777" s="5" t="s">
        <v>9338</v>
      </c>
      <c r="I777" s="5" t="s">
        <v>4864</v>
      </c>
      <c r="J777" s="11" t="str">
        <f t="shared" si="239"/>
        <v>Brucella suis 1330 genome; accesion number NC017250</v>
      </c>
      <c r="K777" s="11" t="str">
        <f t="shared" si="240"/>
        <v>Paulsen et al. 2002. Proc Natl Acad Sci U S A. 99(20):13148-53</v>
      </c>
      <c r="L777" s="3"/>
      <c r="M777" s="3"/>
      <c r="N777" s="3"/>
      <c r="O777" s="3"/>
      <c r="P777" s="3"/>
      <c r="Q777" s="3"/>
      <c r="R777" s="3"/>
      <c r="S777" s="3"/>
      <c r="T777" s="3"/>
      <c r="U777" s="3"/>
      <c r="V777" s="3"/>
      <c r="W777" s="3"/>
      <c r="X777" s="3"/>
      <c r="Y777" s="3"/>
      <c r="Z777" s="3"/>
    </row>
    <row r="778" ht="30.0" customHeight="1">
      <c r="A778" s="5" t="s">
        <v>9339</v>
      </c>
      <c r="B778" s="5" t="s">
        <v>9339</v>
      </c>
      <c r="C778" s="5" t="s">
        <v>9340</v>
      </c>
      <c r="D778" s="5"/>
      <c r="E778" s="16">
        <v>799535.0</v>
      </c>
      <c r="F778" s="16">
        <v>800452.0</v>
      </c>
      <c r="G778" s="5"/>
      <c r="H778" s="5" t="s">
        <v>2043</v>
      </c>
      <c r="I778" s="5" t="s">
        <v>8512</v>
      </c>
      <c r="J778" s="11" t="str">
        <f t="shared" si="239"/>
        <v>Brucella suis 1330 genome; accesion number NC017250</v>
      </c>
      <c r="K778" s="11" t="str">
        <f t="shared" si="240"/>
        <v>Paulsen et al. 2002. Proc Natl Acad Sci U S A. 99(20):13148-53</v>
      </c>
      <c r="L778" s="3"/>
      <c r="M778" s="3"/>
      <c r="N778" s="3"/>
      <c r="O778" s="3"/>
      <c r="P778" s="3"/>
      <c r="Q778" s="3"/>
      <c r="R778" s="3"/>
      <c r="S778" s="3"/>
      <c r="T778" s="3"/>
      <c r="U778" s="3"/>
      <c r="V778" s="3"/>
      <c r="W778" s="3"/>
      <c r="X778" s="3"/>
      <c r="Y778" s="3"/>
      <c r="Z778" s="3"/>
    </row>
    <row r="779" ht="30.0" customHeight="1">
      <c r="A779" s="5" t="s">
        <v>9341</v>
      </c>
      <c r="B779" s="5" t="s">
        <v>9341</v>
      </c>
      <c r="C779" s="5" t="s">
        <v>9342</v>
      </c>
      <c r="D779" s="5"/>
      <c r="E779" s="16">
        <v>800463.0</v>
      </c>
      <c r="F779" s="16">
        <v>801479.0</v>
      </c>
      <c r="G779" s="5"/>
      <c r="H779" s="5" t="s">
        <v>9343</v>
      </c>
      <c r="I779" s="5" t="s">
        <v>39</v>
      </c>
      <c r="J779" s="11" t="str">
        <f t="shared" si="239"/>
        <v>Brucella suis 1330 genome; accesion number NC017250</v>
      </c>
      <c r="K779" s="11" t="str">
        <f t="shared" si="240"/>
        <v>Paulsen et al. 2002. Proc Natl Acad Sci U S A. 99(20):13148-53</v>
      </c>
      <c r="L779" s="3"/>
      <c r="M779" s="3"/>
      <c r="N779" s="3"/>
      <c r="O779" s="3"/>
      <c r="P779" s="3"/>
      <c r="Q779" s="3"/>
      <c r="R779" s="3"/>
      <c r="S779" s="3"/>
      <c r="T779" s="3"/>
      <c r="U779" s="3"/>
      <c r="V779" s="3"/>
      <c r="W779" s="3"/>
      <c r="X779" s="3"/>
      <c r="Y779" s="3"/>
      <c r="Z779" s="3"/>
    </row>
    <row r="780" ht="30.0" customHeight="1">
      <c r="A780" s="5" t="s">
        <v>9344</v>
      </c>
      <c r="B780" s="5" t="s">
        <v>9344</v>
      </c>
      <c r="C780" s="5" t="s">
        <v>9345</v>
      </c>
      <c r="D780" s="5"/>
      <c r="E780" s="16">
        <v>801476.0</v>
      </c>
      <c r="F780" s="16">
        <v>802429.0</v>
      </c>
      <c r="G780" s="5"/>
      <c r="H780" s="5" t="s">
        <v>9343</v>
      </c>
      <c r="I780" s="5" t="s">
        <v>39</v>
      </c>
      <c r="J780" s="11" t="str">
        <f t="shared" si="239"/>
        <v>Brucella suis 1330 genome; accesion number NC017250</v>
      </c>
      <c r="K780" s="11" t="str">
        <f t="shared" si="240"/>
        <v>Paulsen et al. 2002. Proc Natl Acad Sci U S A. 99(20):13148-53</v>
      </c>
      <c r="L780" s="3"/>
      <c r="M780" s="3"/>
      <c r="N780" s="3"/>
      <c r="O780" s="3"/>
      <c r="P780" s="3"/>
      <c r="Q780" s="3"/>
      <c r="R780" s="3"/>
      <c r="S780" s="3"/>
      <c r="T780" s="3"/>
      <c r="U780" s="3"/>
      <c r="V780" s="3"/>
      <c r="W780" s="3"/>
      <c r="X780" s="3"/>
      <c r="Y780" s="3"/>
      <c r="Z780" s="3"/>
    </row>
    <row r="781" ht="30.0" customHeight="1">
      <c r="A781" s="5" t="s">
        <v>9346</v>
      </c>
      <c r="B781" s="5" t="s">
        <v>9346</v>
      </c>
      <c r="C781" s="5" t="s">
        <v>9347</v>
      </c>
      <c r="D781" s="5"/>
      <c r="E781" s="16">
        <v>802502.0</v>
      </c>
      <c r="F781" s="16">
        <v>803491.0</v>
      </c>
      <c r="G781" s="5" t="s">
        <v>35</v>
      </c>
      <c r="H781" s="5" t="s">
        <v>774</v>
      </c>
      <c r="I781" s="5"/>
      <c r="J781" s="15" t="str">
        <f t="shared" ref="J781:J788" si="241">HYPERLINK("http://www.ncbi.nlm.nih.gov/pubmed/?term=16299333","Chain et al. 2005. Infect Immun. 73:8353-61")</f>
        <v>Chain et al. 2005. Infect Immun. 73:8353-61</v>
      </c>
      <c r="K781" s="11" t="str">
        <f t="shared" ref="K781:K788" si="242">HYPERLINK("http://www.ncbi.nlm.nih.gov/nuccore/NC_007624","Brucella abortus 2308; accesion number NC_007624")</f>
        <v>Brucella abortus 2308; accesion number NC_007624</v>
      </c>
      <c r="L781" s="3"/>
      <c r="M781" s="3"/>
      <c r="N781" s="3"/>
      <c r="O781" s="3"/>
      <c r="P781" s="3"/>
      <c r="Q781" s="3"/>
      <c r="R781" s="3"/>
      <c r="S781" s="3"/>
      <c r="T781" s="3"/>
      <c r="U781" s="3"/>
      <c r="V781" s="3"/>
      <c r="W781" s="3"/>
      <c r="X781" s="3"/>
      <c r="Y781" s="3"/>
      <c r="Z781" s="3"/>
    </row>
    <row r="782" ht="30.0" customHeight="1">
      <c r="A782" s="5" t="s">
        <v>9348</v>
      </c>
      <c r="B782" s="5" t="s">
        <v>9348</v>
      </c>
      <c r="C782" s="5" t="s">
        <v>9349</v>
      </c>
      <c r="D782" s="5"/>
      <c r="E782" s="16">
        <v>803479.0</v>
      </c>
      <c r="F782" s="16">
        <v>804474.0</v>
      </c>
      <c r="G782" s="5" t="s">
        <v>35</v>
      </c>
      <c r="H782" s="5" t="s">
        <v>774</v>
      </c>
      <c r="I782" s="5"/>
      <c r="J782" s="15" t="str">
        <f t="shared" si="241"/>
        <v>Chain et al. 2005. Infect Immun. 73:8353-61</v>
      </c>
      <c r="K782" s="11" t="str">
        <f t="shared" si="242"/>
        <v>Brucella abortus 2308; accesion number NC_007624</v>
      </c>
      <c r="L782" s="3"/>
      <c r="M782" s="3"/>
      <c r="N782" s="3"/>
      <c r="O782" s="3"/>
      <c r="P782" s="3"/>
      <c r="Q782" s="3"/>
      <c r="R782" s="3"/>
      <c r="S782" s="3"/>
      <c r="T782" s="3"/>
      <c r="U782" s="3"/>
      <c r="V782" s="3"/>
      <c r="W782" s="3"/>
      <c r="X782" s="3"/>
      <c r="Y782" s="3"/>
      <c r="Z782" s="3"/>
    </row>
    <row r="783" ht="30.0" customHeight="1">
      <c r="A783" s="5" t="s">
        <v>9350</v>
      </c>
      <c r="B783" s="5" t="s">
        <v>9350</v>
      </c>
      <c r="C783" s="5" t="s">
        <v>9351</v>
      </c>
      <c r="D783" s="5"/>
      <c r="E783" s="16">
        <v>804679.0</v>
      </c>
      <c r="F783" s="16">
        <v>805806.0</v>
      </c>
      <c r="G783" s="5" t="s">
        <v>35</v>
      </c>
      <c r="H783" s="5" t="s">
        <v>424</v>
      </c>
      <c r="I783" s="5"/>
      <c r="J783" s="15" t="str">
        <f t="shared" si="241"/>
        <v>Chain et al. 2005. Infect Immun. 73:8353-61</v>
      </c>
      <c r="K783" s="11" t="str">
        <f t="shared" si="242"/>
        <v>Brucella abortus 2308; accesion number NC_007624</v>
      </c>
      <c r="L783" s="3"/>
      <c r="M783" s="3"/>
      <c r="N783" s="3"/>
      <c r="O783" s="3"/>
      <c r="P783" s="3"/>
      <c r="Q783" s="3"/>
      <c r="R783" s="3"/>
      <c r="S783" s="3"/>
      <c r="T783" s="3"/>
      <c r="U783" s="3"/>
      <c r="V783" s="3"/>
      <c r="W783" s="3"/>
      <c r="X783" s="3"/>
      <c r="Y783" s="3"/>
      <c r="Z783" s="3"/>
    </row>
    <row r="784" ht="30.0" customHeight="1">
      <c r="A784" s="5" t="s">
        <v>9352</v>
      </c>
      <c r="B784" s="5" t="s">
        <v>9352</v>
      </c>
      <c r="C784" s="5" t="s">
        <v>9353</v>
      </c>
      <c r="D784" s="5"/>
      <c r="E784" s="16">
        <v>805869.0</v>
      </c>
      <c r="F784" s="16">
        <v>807068.0</v>
      </c>
      <c r="G784" s="5" t="s">
        <v>35</v>
      </c>
      <c r="H784" s="5" t="s">
        <v>4075</v>
      </c>
      <c r="I784" s="5"/>
      <c r="J784" s="15" t="str">
        <f t="shared" si="241"/>
        <v>Chain et al. 2005. Infect Immun. 73:8353-61</v>
      </c>
      <c r="K784" s="11" t="str">
        <f t="shared" si="242"/>
        <v>Brucella abortus 2308; accesion number NC_007624</v>
      </c>
      <c r="L784" s="3"/>
      <c r="M784" s="3"/>
      <c r="N784" s="3"/>
      <c r="O784" s="3"/>
      <c r="P784" s="3"/>
      <c r="Q784" s="3"/>
      <c r="R784" s="3"/>
      <c r="S784" s="3"/>
      <c r="T784" s="3"/>
      <c r="U784" s="3"/>
      <c r="V784" s="3"/>
      <c r="W784" s="3"/>
      <c r="X784" s="3"/>
      <c r="Y784" s="3"/>
      <c r="Z784" s="3"/>
    </row>
    <row r="785" ht="30.0" customHeight="1">
      <c r="A785" s="5" t="s">
        <v>9354</v>
      </c>
      <c r="B785" s="5" t="s">
        <v>9354</v>
      </c>
      <c r="C785" s="5" t="s">
        <v>9355</v>
      </c>
      <c r="D785" s="5"/>
      <c r="E785" s="16">
        <v>807124.0</v>
      </c>
      <c r="F785" s="16">
        <v>808554.0</v>
      </c>
      <c r="G785" s="5" t="s">
        <v>35</v>
      </c>
      <c r="H785" s="5" t="s">
        <v>675</v>
      </c>
      <c r="I785" s="5"/>
      <c r="J785" s="15" t="str">
        <f t="shared" si="241"/>
        <v>Chain et al. 2005. Infect Immun. 73:8353-61</v>
      </c>
      <c r="K785" s="11" t="str">
        <f t="shared" si="242"/>
        <v>Brucella abortus 2308; accesion number NC_007624</v>
      </c>
      <c r="L785" s="3"/>
      <c r="M785" s="3"/>
      <c r="N785" s="3"/>
      <c r="O785" s="3"/>
      <c r="P785" s="3"/>
      <c r="Q785" s="3"/>
      <c r="R785" s="3"/>
      <c r="S785" s="3"/>
      <c r="T785" s="3"/>
      <c r="U785" s="3"/>
      <c r="V785" s="3"/>
      <c r="W785" s="3"/>
      <c r="X785" s="3"/>
      <c r="Y785" s="3"/>
      <c r="Z785" s="3"/>
    </row>
    <row r="786" ht="30.0" customHeight="1">
      <c r="A786" s="5" t="s">
        <v>9356</v>
      </c>
      <c r="B786" s="5" t="s">
        <v>9356</v>
      </c>
      <c r="C786" s="5" t="s">
        <v>9357</v>
      </c>
      <c r="D786" s="5"/>
      <c r="E786" s="16">
        <v>808579.0</v>
      </c>
      <c r="F786" s="16">
        <v>810213.0</v>
      </c>
      <c r="G786" s="5" t="s">
        <v>35</v>
      </c>
      <c r="H786" s="5" t="s">
        <v>9358</v>
      </c>
      <c r="I786" s="5"/>
      <c r="J786" s="15" t="str">
        <f t="shared" si="241"/>
        <v>Chain et al. 2005. Infect Immun. 73:8353-61</v>
      </c>
      <c r="K786" s="11" t="str">
        <f t="shared" si="242"/>
        <v>Brucella abortus 2308; accesion number NC_007624</v>
      </c>
      <c r="L786" s="3"/>
      <c r="M786" s="3"/>
      <c r="N786" s="3"/>
      <c r="O786" s="3"/>
      <c r="P786" s="3"/>
      <c r="Q786" s="3"/>
      <c r="R786" s="3"/>
      <c r="S786" s="3"/>
      <c r="T786" s="3"/>
      <c r="U786" s="3"/>
      <c r="V786" s="3"/>
      <c r="W786" s="3"/>
      <c r="X786" s="3"/>
      <c r="Y786" s="3"/>
      <c r="Z786" s="3"/>
    </row>
    <row r="787" ht="30.0" customHeight="1">
      <c r="A787" s="5" t="s">
        <v>9359</v>
      </c>
      <c r="B787" s="5" t="s">
        <v>9359</v>
      </c>
      <c r="C787" s="5" t="s">
        <v>9360</v>
      </c>
      <c r="D787" s="5"/>
      <c r="E787" s="16">
        <v>810218.0</v>
      </c>
      <c r="F787" s="16">
        <v>811036.0</v>
      </c>
      <c r="G787" s="5" t="s">
        <v>35</v>
      </c>
      <c r="H787" s="5" t="s">
        <v>6995</v>
      </c>
      <c r="I787" s="5"/>
      <c r="J787" s="15" t="str">
        <f t="shared" si="241"/>
        <v>Chain et al. 2005. Infect Immun. 73:8353-61</v>
      </c>
      <c r="K787" s="11" t="str">
        <f t="shared" si="242"/>
        <v>Brucella abortus 2308; accesion number NC_007624</v>
      </c>
      <c r="L787" s="3"/>
      <c r="M787" s="3"/>
      <c r="N787" s="3"/>
      <c r="O787" s="3"/>
      <c r="P787" s="3"/>
      <c r="Q787" s="3"/>
      <c r="R787" s="3"/>
      <c r="S787" s="3"/>
      <c r="T787" s="3"/>
      <c r="U787" s="3"/>
      <c r="V787" s="3"/>
      <c r="W787" s="3"/>
      <c r="X787" s="3"/>
      <c r="Y787" s="3"/>
      <c r="Z787" s="3"/>
    </row>
    <row r="788" ht="30.0" customHeight="1">
      <c r="A788" s="5" t="s">
        <v>9361</v>
      </c>
      <c r="B788" s="5" t="s">
        <v>1512</v>
      </c>
      <c r="C788" s="5" t="s">
        <v>9362</v>
      </c>
      <c r="D788" s="5"/>
      <c r="E788" s="16">
        <v>811041.0</v>
      </c>
      <c r="F788" s="16">
        <v>811838.0</v>
      </c>
      <c r="G788" s="5" t="s">
        <v>35</v>
      </c>
      <c r="H788" s="5" t="s">
        <v>1514</v>
      </c>
      <c r="I788" s="5" t="s">
        <v>8318</v>
      </c>
      <c r="J788" s="15" t="str">
        <f t="shared" si="241"/>
        <v>Chain et al. 2005. Infect Immun. 73:8353-61</v>
      </c>
      <c r="K788" s="11" t="str">
        <f t="shared" si="242"/>
        <v>Brucella abortus 2308; accesion number NC_007624</v>
      </c>
      <c r="L788" s="3"/>
      <c r="M788" s="3"/>
      <c r="N788" s="3"/>
      <c r="O788" s="3"/>
      <c r="P788" s="3"/>
      <c r="Q788" s="3"/>
      <c r="R788" s="3"/>
      <c r="S788" s="3"/>
      <c r="T788" s="3"/>
      <c r="U788" s="3"/>
      <c r="V788" s="3"/>
      <c r="W788" s="3"/>
      <c r="X788" s="3"/>
      <c r="Y788" s="3"/>
      <c r="Z788" s="3"/>
    </row>
    <row r="789" ht="30.0" customHeight="1">
      <c r="A789" s="5" t="s">
        <v>9363</v>
      </c>
      <c r="B789" s="5" t="s">
        <v>9363</v>
      </c>
      <c r="C789" s="5" t="s">
        <v>9364</v>
      </c>
      <c r="D789" s="5"/>
      <c r="E789" s="16">
        <v>811841.0</v>
      </c>
      <c r="F789" s="16">
        <v>812545.0</v>
      </c>
      <c r="G789" s="5" t="s">
        <v>35</v>
      </c>
      <c r="H789" s="5" t="s">
        <v>9365</v>
      </c>
      <c r="I789" s="5" t="s">
        <v>39</v>
      </c>
      <c r="J789" s="11" t="str">
        <f t="shared" ref="J789:J790" si="243">HYPERLINK("http://www.ncbi.nlm.nih.gov/nuccore/NC_017250","Brucella suis 1330 genome; accesion number NC017250")</f>
        <v>Brucella suis 1330 genome; accesion number NC017250</v>
      </c>
      <c r="K789" s="11" t="str">
        <f t="shared" ref="K789:K790" si="244">HYPERLINK("http://www.ncbi.nlm.nih.gov/nuccore/NC_006933","Brucella abortus 9-941 accession number NC_006933")</f>
        <v>Brucella abortus 9-941 accession number NC_006933</v>
      </c>
      <c r="L789" s="11" t="str">
        <f t="shared" ref="L789:L790" si="245">HYPERLINK("http://www.ncbi.nlm.nih.gov/nuccore/NC_003318"," Brucella melitensis 16M genome; accesion number NC_003318")</f>
        <v> Brucella melitensis 16M genome; accesion number NC_003318</v>
      </c>
      <c r="M789" s="3"/>
      <c r="N789" s="3"/>
      <c r="O789" s="3"/>
      <c r="P789" s="3"/>
      <c r="Q789" s="3"/>
      <c r="R789" s="3"/>
      <c r="S789" s="3"/>
      <c r="T789" s="3"/>
      <c r="U789" s="3"/>
      <c r="V789" s="3"/>
      <c r="W789" s="3"/>
      <c r="X789" s="3"/>
      <c r="Y789" s="3"/>
      <c r="Z789" s="3"/>
    </row>
    <row r="790" ht="30.0" customHeight="1">
      <c r="A790" s="5" t="s">
        <v>9366</v>
      </c>
      <c r="B790" s="5" t="s">
        <v>9366</v>
      </c>
      <c r="C790" s="5" t="s">
        <v>9367</v>
      </c>
      <c r="D790" s="5"/>
      <c r="E790" s="16">
        <v>812532.0</v>
      </c>
      <c r="F790" s="16">
        <v>814361.0</v>
      </c>
      <c r="G790" s="5" t="s">
        <v>35</v>
      </c>
      <c r="H790" s="5" t="s">
        <v>9368</v>
      </c>
      <c r="I790" s="5"/>
      <c r="J790" s="11" t="str">
        <f t="shared" si="243"/>
        <v>Brucella suis 1330 genome; accesion number NC017250</v>
      </c>
      <c r="K790" s="11" t="str">
        <f t="shared" si="244"/>
        <v>Brucella abortus 9-941 accession number NC_006933</v>
      </c>
      <c r="L790" s="11" t="str">
        <f t="shared" si="245"/>
        <v> Brucella melitensis 16M genome; accesion number NC_003318</v>
      </c>
      <c r="M790" s="3"/>
      <c r="N790" s="3"/>
      <c r="O790" s="3"/>
      <c r="P790" s="3"/>
      <c r="Q790" s="3"/>
      <c r="R790" s="3"/>
      <c r="S790" s="3"/>
      <c r="T790" s="3"/>
      <c r="U790" s="3"/>
      <c r="V790" s="3"/>
      <c r="W790" s="3"/>
      <c r="X790" s="3"/>
      <c r="Y790" s="3"/>
      <c r="Z790" s="3"/>
    </row>
    <row r="791" ht="30.0" customHeight="1">
      <c r="A791" s="5" t="s">
        <v>9369</v>
      </c>
      <c r="B791" s="5" t="s">
        <v>9369</v>
      </c>
      <c r="C791" s="5" t="s">
        <v>9370</v>
      </c>
      <c r="D791" s="5"/>
      <c r="E791" s="16">
        <v>814358.0</v>
      </c>
      <c r="F791" s="16">
        <v>815254.0</v>
      </c>
      <c r="G791" s="5" t="s">
        <v>35</v>
      </c>
      <c r="H791" s="5" t="s">
        <v>5684</v>
      </c>
      <c r="I791" s="5" t="s">
        <v>5469</v>
      </c>
      <c r="J791" s="15" t="str">
        <f t="shared" ref="J791:J793" si="246">HYPERLINK("http://www.ncbi.nlm.nih.gov/pubmed/?term=16299333","Chain et al. 2005. Infect Immun. 73:8353-61")</f>
        <v>Chain et al. 2005. Infect Immun. 73:8353-61</v>
      </c>
      <c r="K791" s="11" t="str">
        <f t="shared" ref="K791:K793" si="247">HYPERLINK("http://www.ncbi.nlm.nih.gov/nuccore/NC_007624","Brucella abortus 2308; accesion number NC_007624")</f>
        <v>Brucella abortus 2308; accesion number NC_007624</v>
      </c>
      <c r="L791" s="3"/>
      <c r="M791" s="3"/>
      <c r="N791" s="3"/>
      <c r="O791" s="3"/>
      <c r="P791" s="3"/>
      <c r="Q791" s="3"/>
      <c r="R791" s="3"/>
      <c r="S791" s="3"/>
      <c r="T791" s="3"/>
      <c r="U791" s="3"/>
      <c r="V791" s="3"/>
      <c r="W791" s="3"/>
      <c r="X791" s="3"/>
      <c r="Y791" s="3"/>
      <c r="Z791" s="3"/>
    </row>
    <row r="792" ht="30.0" customHeight="1">
      <c r="A792" s="5" t="s">
        <v>9371</v>
      </c>
      <c r="B792" s="5" t="s">
        <v>9371</v>
      </c>
      <c r="C792" s="5" t="s">
        <v>9372</v>
      </c>
      <c r="D792" s="5"/>
      <c r="E792" s="16">
        <v>815303.0</v>
      </c>
      <c r="F792" s="16">
        <v>816514.0</v>
      </c>
      <c r="G792" s="5" t="s">
        <v>35</v>
      </c>
      <c r="H792" s="5" t="s">
        <v>4075</v>
      </c>
      <c r="I792" s="5"/>
      <c r="J792" s="15" t="str">
        <f t="shared" si="246"/>
        <v>Chain et al. 2005. Infect Immun. 73:8353-61</v>
      </c>
      <c r="K792" s="11" t="str">
        <f t="shared" si="247"/>
        <v>Brucella abortus 2308; accesion number NC_007624</v>
      </c>
      <c r="L792" s="3"/>
      <c r="M792" s="3"/>
      <c r="N792" s="3"/>
      <c r="O792" s="3"/>
      <c r="P792" s="3"/>
      <c r="Q792" s="3"/>
      <c r="R792" s="3"/>
      <c r="S792" s="3"/>
      <c r="T792" s="3"/>
      <c r="U792" s="3"/>
      <c r="V792" s="3"/>
      <c r="W792" s="3"/>
      <c r="X792" s="3"/>
      <c r="Y792" s="3"/>
      <c r="Z792" s="3"/>
    </row>
    <row r="793" ht="30.0" customHeight="1">
      <c r="A793" s="5" t="s">
        <v>9373</v>
      </c>
      <c r="B793" s="5" t="s">
        <v>9373</v>
      </c>
      <c r="C793" s="5" t="s">
        <v>9374</v>
      </c>
      <c r="D793" s="5"/>
      <c r="E793" s="16">
        <v>816598.0</v>
      </c>
      <c r="F793" s="16">
        <v>817605.0</v>
      </c>
      <c r="G793" s="5" t="s">
        <v>35</v>
      </c>
      <c r="H793" s="5" t="s">
        <v>9375</v>
      </c>
      <c r="I793" s="5"/>
      <c r="J793" s="15" t="str">
        <f t="shared" si="246"/>
        <v>Chain et al. 2005. Infect Immun. 73:8353-61</v>
      </c>
      <c r="K793" s="11" t="str">
        <f t="shared" si="247"/>
        <v>Brucella abortus 2308; accesion number NC_007624</v>
      </c>
      <c r="L793" s="3"/>
      <c r="M793" s="3"/>
      <c r="N793" s="3"/>
      <c r="O793" s="3"/>
      <c r="P793" s="3"/>
      <c r="Q793" s="3"/>
      <c r="R793" s="3"/>
      <c r="S793" s="3"/>
      <c r="T793" s="3"/>
      <c r="U793" s="3"/>
      <c r="V793" s="3"/>
      <c r="W793" s="3"/>
      <c r="X793" s="3"/>
      <c r="Y793" s="3"/>
      <c r="Z793" s="3"/>
    </row>
    <row r="794" ht="30.0" customHeight="1">
      <c r="A794" s="5" t="s">
        <v>9376</v>
      </c>
      <c r="B794" s="5" t="s">
        <v>9376</v>
      </c>
      <c r="C794" s="5" t="s">
        <v>9377</v>
      </c>
      <c r="D794" s="5"/>
      <c r="E794" s="16">
        <v>817877.0</v>
      </c>
      <c r="F794" s="16">
        <v>818554.0</v>
      </c>
      <c r="G794" s="5"/>
      <c r="H794" s="5" t="s">
        <v>3410</v>
      </c>
      <c r="I794" s="5"/>
      <c r="J794" s="12" t="s">
        <v>208</v>
      </c>
      <c r="K794" s="3"/>
      <c r="L794" s="3"/>
      <c r="M794" s="3"/>
      <c r="N794" s="3"/>
      <c r="O794" s="3"/>
      <c r="P794" s="3"/>
      <c r="Q794" s="3"/>
      <c r="R794" s="3"/>
      <c r="S794" s="3"/>
      <c r="T794" s="3"/>
      <c r="U794" s="3"/>
      <c r="V794" s="3"/>
      <c r="W794" s="3"/>
      <c r="X794" s="3"/>
      <c r="Y794" s="3"/>
      <c r="Z794" s="3"/>
    </row>
    <row r="795" ht="30.0" customHeight="1">
      <c r="A795" s="5" t="s">
        <v>9378</v>
      </c>
      <c r="B795" s="5" t="s">
        <v>9378</v>
      </c>
      <c r="C795" s="5" t="s">
        <v>9379</v>
      </c>
      <c r="D795" s="5"/>
      <c r="E795" s="16">
        <v>818625.0</v>
      </c>
      <c r="F795" s="16">
        <v>819788.0</v>
      </c>
      <c r="G795" s="5" t="s">
        <v>35</v>
      </c>
      <c r="H795" s="5" t="s">
        <v>9380</v>
      </c>
      <c r="I795" s="5"/>
      <c r="J795" s="15" t="str">
        <f t="shared" ref="J795:J798" si="248">HYPERLINK("http://www.ncbi.nlm.nih.gov/pubmed/?term=16299333","Chain et al. 2005. Infect Immun. 73:8353-61")</f>
        <v>Chain et al. 2005. Infect Immun. 73:8353-61</v>
      </c>
      <c r="K795" s="11" t="str">
        <f t="shared" ref="K795:K798" si="249">HYPERLINK("http://www.ncbi.nlm.nih.gov/nuccore/NC_007624","Brucella abortus 2308; accesion number NC_007624")</f>
        <v>Brucella abortus 2308; accesion number NC_007624</v>
      </c>
      <c r="L795" s="3"/>
      <c r="M795" s="3"/>
      <c r="N795" s="3"/>
      <c r="O795" s="3"/>
      <c r="P795" s="3"/>
      <c r="Q795" s="3"/>
      <c r="R795" s="3"/>
      <c r="S795" s="3"/>
      <c r="T795" s="3"/>
      <c r="U795" s="3"/>
      <c r="V795" s="3"/>
      <c r="W795" s="3"/>
      <c r="X795" s="3"/>
      <c r="Y795" s="3"/>
      <c r="Z795" s="3"/>
    </row>
    <row r="796" ht="30.0" customHeight="1">
      <c r="A796" s="5" t="s">
        <v>9381</v>
      </c>
      <c r="B796" s="5" t="s">
        <v>9381</v>
      </c>
      <c r="C796" s="5" t="s">
        <v>9382</v>
      </c>
      <c r="D796" s="5"/>
      <c r="E796" s="16">
        <v>819831.0</v>
      </c>
      <c r="F796" s="16">
        <v>819992.0</v>
      </c>
      <c r="G796" s="5" t="s">
        <v>35</v>
      </c>
      <c r="H796" s="5" t="s">
        <v>52</v>
      </c>
      <c r="I796" s="5"/>
      <c r="J796" s="15" t="str">
        <f t="shared" si="248"/>
        <v>Chain et al. 2005. Infect Immun. 73:8353-61</v>
      </c>
      <c r="K796" s="11" t="str">
        <f t="shared" si="249"/>
        <v>Brucella abortus 2308; accesion number NC_007624</v>
      </c>
      <c r="L796" s="3"/>
      <c r="M796" s="3"/>
      <c r="N796" s="3"/>
      <c r="O796" s="3"/>
      <c r="P796" s="3"/>
      <c r="Q796" s="3"/>
      <c r="R796" s="3"/>
      <c r="S796" s="3"/>
      <c r="T796" s="3"/>
      <c r="U796" s="3"/>
      <c r="V796" s="3"/>
      <c r="W796" s="3"/>
      <c r="X796" s="3"/>
      <c r="Y796" s="3"/>
      <c r="Z796" s="3"/>
    </row>
    <row r="797" ht="30.0" customHeight="1">
      <c r="A797" s="5" t="s">
        <v>9383</v>
      </c>
      <c r="B797" s="5" t="s">
        <v>9383</v>
      </c>
      <c r="C797" s="5" t="s">
        <v>9384</v>
      </c>
      <c r="D797" s="5"/>
      <c r="E797" s="16">
        <v>820231.0</v>
      </c>
      <c r="F797" s="16">
        <v>821436.0</v>
      </c>
      <c r="G797" s="5"/>
      <c r="H797" s="5" t="s">
        <v>9385</v>
      </c>
      <c r="I797" s="5" t="s">
        <v>9386</v>
      </c>
      <c r="J797" s="15" t="str">
        <f t="shared" si="248"/>
        <v>Chain et al. 2005. Infect Immun. 73:8353-61</v>
      </c>
      <c r="K797" s="11" t="str">
        <f t="shared" si="249"/>
        <v>Brucella abortus 2308; accesion number NC_007624</v>
      </c>
      <c r="L797" s="3"/>
      <c r="M797" s="3"/>
      <c r="N797" s="3"/>
      <c r="O797" s="3"/>
      <c r="P797" s="3"/>
      <c r="Q797" s="3"/>
      <c r="R797" s="3"/>
      <c r="S797" s="3"/>
      <c r="T797" s="3"/>
      <c r="U797" s="3"/>
      <c r="V797" s="3"/>
      <c r="W797" s="3"/>
      <c r="X797" s="3"/>
      <c r="Y797" s="3"/>
      <c r="Z797" s="3"/>
    </row>
    <row r="798" ht="30.0" customHeight="1">
      <c r="A798" s="5" t="s">
        <v>9387</v>
      </c>
      <c r="B798" s="5" t="s">
        <v>9388</v>
      </c>
      <c r="C798" s="5" t="s">
        <v>9389</v>
      </c>
      <c r="D798" s="5"/>
      <c r="E798" s="16">
        <v>821466.0</v>
      </c>
      <c r="F798" s="16">
        <v>823835.0</v>
      </c>
      <c r="G798" s="5"/>
      <c r="H798" s="5" t="s">
        <v>9390</v>
      </c>
      <c r="I798" s="5"/>
      <c r="J798" s="15" t="str">
        <f t="shared" si="248"/>
        <v>Chain et al. 2005. Infect Immun. 73:8353-61</v>
      </c>
      <c r="K798" s="11" t="str">
        <f t="shared" si="249"/>
        <v>Brucella abortus 2308; accesion number NC_007624</v>
      </c>
      <c r="L798" s="3"/>
      <c r="M798" s="3"/>
      <c r="N798" s="3"/>
      <c r="O798" s="3"/>
      <c r="P798" s="3"/>
      <c r="Q798" s="3"/>
      <c r="R798" s="3"/>
      <c r="S798" s="3"/>
      <c r="T798" s="3"/>
      <c r="U798" s="3"/>
      <c r="V798" s="3"/>
      <c r="W798" s="3"/>
      <c r="X798" s="3"/>
      <c r="Y798" s="3"/>
      <c r="Z798" s="3"/>
    </row>
    <row r="799" ht="30.0" customHeight="1">
      <c r="A799" s="5" t="s">
        <v>9391</v>
      </c>
      <c r="B799" s="5" t="s">
        <v>9392</v>
      </c>
      <c r="C799" s="5" t="s">
        <v>9393</v>
      </c>
      <c r="D799" s="5"/>
      <c r="E799" s="16">
        <v>824093.0</v>
      </c>
      <c r="F799" s="16">
        <v>825526.0</v>
      </c>
      <c r="G799" s="5" t="s">
        <v>35</v>
      </c>
      <c r="H799" s="5" t="s">
        <v>9394</v>
      </c>
      <c r="I799" s="5"/>
      <c r="J799" s="3" t="s">
        <v>8025</v>
      </c>
      <c r="K799" s="3"/>
      <c r="L799" s="12"/>
      <c r="M799" s="3"/>
      <c r="N799" s="3"/>
      <c r="O799" s="3"/>
      <c r="P799" s="3"/>
      <c r="Q799" s="3"/>
      <c r="R799" s="3"/>
      <c r="S799" s="3"/>
      <c r="T799" s="3"/>
      <c r="U799" s="3"/>
      <c r="V799" s="3"/>
      <c r="W799" s="3"/>
      <c r="X799" s="3"/>
      <c r="Y799" s="3"/>
      <c r="Z799" s="3"/>
    </row>
    <row r="800" ht="30.0" customHeight="1">
      <c r="A800" s="5" t="s">
        <v>9395</v>
      </c>
      <c r="B800" s="5" t="s">
        <v>9396</v>
      </c>
      <c r="C800" s="5" t="s">
        <v>9397</v>
      </c>
      <c r="D800" s="5"/>
      <c r="E800" s="16">
        <v>825487.0</v>
      </c>
      <c r="F800" s="16">
        <v>826323.0</v>
      </c>
      <c r="G800" s="5" t="s">
        <v>35</v>
      </c>
      <c r="H800" s="5" t="s">
        <v>9398</v>
      </c>
      <c r="I800" s="5"/>
      <c r="J800" s="3" t="s">
        <v>8025</v>
      </c>
      <c r="K800" s="3"/>
      <c r="L800" s="3"/>
      <c r="M800" s="3"/>
      <c r="N800" s="3"/>
      <c r="O800" s="3"/>
      <c r="P800" s="3"/>
      <c r="Q800" s="3"/>
      <c r="R800" s="3"/>
      <c r="S800" s="3"/>
      <c r="T800" s="3"/>
      <c r="U800" s="3"/>
      <c r="V800" s="3"/>
      <c r="W800" s="3"/>
      <c r="X800" s="3"/>
      <c r="Y800" s="3"/>
      <c r="Z800" s="3"/>
    </row>
    <row r="801" ht="30.0" customHeight="1">
      <c r="A801" s="5" t="s">
        <v>9399</v>
      </c>
      <c r="B801" s="5" t="s">
        <v>9400</v>
      </c>
      <c r="C801" s="5" t="s">
        <v>9401</v>
      </c>
      <c r="D801" s="5"/>
      <c r="E801" s="16">
        <v>826330.0</v>
      </c>
      <c r="F801" s="16">
        <v>826728.0</v>
      </c>
      <c r="G801" s="5" t="s">
        <v>35</v>
      </c>
      <c r="H801" s="5" t="s">
        <v>9394</v>
      </c>
      <c r="I801" s="5"/>
      <c r="J801" s="3" t="s">
        <v>8025</v>
      </c>
      <c r="K801" s="3"/>
      <c r="L801" s="3"/>
      <c r="M801" s="3"/>
      <c r="N801" s="3"/>
      <c r="O801" s="3"/>
      <c r="P801" s="3"/>
      <c r="Q801" s="3"/>
      <c r="R801" s="3"/>
      <c r="S801" s="3"/>
      <c r="T801" s="3"/>
      <c r="U801" s="3"/>
      <c r="V801" s="3"/>
      <c r="W801" s="3"/>
      <c r="X801" s="3"/>
      <c r="Y801" s="3"/>
      <c r="Z801" s="3"/>
    </row>
    <row r="802" ht="30.0" customHeight="1">
      <c r="A802" s="5" t="s">
        <v>9402</v>
      </c>
      <c r="B802" s="5" t="s">
        <v>9403</v>
      </c>
      <c r="C802" s="5" t="s">
        <v>9404</v>
      </c>
      <c r="D802" s="5"/>
      <c r="E802" s="16">
        <v>826732.0</v>
      </c>
      <c r="F802" s="16">
        <v>827280.0</v>
      </c>
      <c r="G802" s="5" t="s">
        <v>35</v>
      </c>
      <c r="H802" s="5" t="s">
        <v>9394</v>
      </c>
      <c r="I802" s="5"/>
      <c r="J802" s="3" t="s">
        <v>8025</v>
      </c>
      <c r="K802" s="3"/>
      <c r="L802" s="3"/>
      <c r="M802" s="3"/>
      <c r="N802" s="3"/>
      <c r="O802" s="3"/>
      <c r="P802" s="3"/>
      <c r="Q802" s="3"/>
      <c r="R802" s="3"/>
      <c r="S802" s="3"/>
      <c r="T802" s="3"/>
      <c r="U802" s="3"/>
      <c r="V802" s="3"/>
      <c r="W802" s="3"/>
      <c r="X802" s="3"/>
      <c r="Y802" s="3"/>
      <c r="Z802" s="3"/>
    </row>
    <row r="803" ht="30.0" customHeight="1">
      <c r="A803" s="5" t="s">
        <v>9405</v>
      </c>
      <c r="B803" s="5" t="s">
        <v>9405</v>
      </c>
      <c r="C803" s="5" t="s">
        <v>9406</v>
      </c>
      <c r="D803" s="5"/>
      <c r="E803" s="16">
        <v>827392.0</v>
      </c>
      <c r="F803" s="16">
        <v>827577.0</v>
      </c>
      <c r="G803" s="5" t="s">
        <v>35</v>
      </c>
      <c r="H803" s="5" t="s">
        <v>52</v>
      </c>
      <c r="I803" s="5"/>
      <c r="J803" s="15" t="str">
        <f t="shared" ref="J803:J806" si="250">HYPERLINK("http://www.ncbi.nlm.nih.gov/pubmed/?term=16299333","Chain et al. 2005. Infect Immun. 73:8353-61")</f>
        <v>Chain et al. 2005. Infect Immun. 73:8353-61</v>
      </c>
      <c r="K803" s="11" t="str">
        <f t="shared" ref="K803:K806" si="251">HYPERLINK("http://www.ncbi.nlm.nih.gov/nuccore/NC_007624","Brucella abortus 2308; accesion number NC_007624")</f>
        <v>Brucella abortus 2308; accesion number NC_007624</v>
      </c>
      <c r="L803" s="3"/>
      <c r="M803" s="3"/>
      <c r="N803" s="3"/>
      <c r="O803" s="3"/>
      <c r="P803" s="3"/>
      <c r="Q803" s="3"/>
      <c r="R803" s="3"/>
      <c r="S803" s="3"/>
      <c r="T803" s="3"/>
      <c r="U803" s="3"/>
      <c r="V803" s="3"/>
      <c r="W803" s="3"/>
      <c r="X803" s="3"/>
      <c r="Y803" s="3"/>
      <c r="Z803" s="3"/>
    </row>
    <row r="804" ht="30.0" customHeight="1">
      <c r="A804" s="5" t="s">
        <v>9407</v>
      </c>
      <c r="B804" s="5" t="s">
        <v>9408</v>
      </c>
      <c r="C804" s="5" t="s">
        <v>9409</v>
      </c>
      <c r="D804" s="5"/>
      <c r="E804" s="16">
        <v>827663.0</v>
      </c>
      <c r="F804" s="16">
        <v>829225.0</v>
      </c>
      <c r="G804" s="5" t="s">
        <v>35</v>
      </c>
      <c r="H804" s="5" t="s">
        <v>9410</v>
      </c>
      <c r="I804" s="5" t="s">
        <v>9411</v>
      </c>
      <c r="J804" s="15" t="str">
        <f t="shared" si="250"/>
        <v>Chain et al. 2005. Infect Immun. 73:8353-61</v>
      </c>
      <c r="K804" s="11" t="str">
        <f t="shared" si="251"/>
        <v>Brucella abortus 2308; accesion number NC_007624</v>
      </c>
      <c r="L804" s="3"/>
      <c r="M804" s="3"/>
      <c r="N804" s="3"/>
      <c r="O804" s="3"/>
      <c r="P804" s="3"/>
      <c r="Q804" s="3"/>
      <c r="R804" s="3"/>
      <c r="S804" s="3"/>
      <c r="T804" s="3"/>
      <c r="U804" s="3"/>
      <c r="V804" s="3"/>
      <c r="W804" s="3"/>
      <c r="X804" s="3"/>
      <c r="Y804" s="3"/>
      <c r="Z804" s="3"/>
    </row>
    <row r="805" ht="30.0" customHeight="1">
      <c r="A805" s="5" t="s">
        <v>9412</v>
      </c>
      <c r="B805" s="5" t="s">
        <v>9412</v>
      </c>
      <c r="C805" s="5" t="s">
        <v>9413</v>
      </c>
      <c r="D805" s="5"/>
      <c r="E805" s="16">
        <v>829334.0</v>
      </c>
      <c r="F805" s="16">
        <v>829966.0</v>
      </c>
      <c r="G805" s="5" t="s">
        <v>35</v>
      </c>
      <c r="H805" s="5" t="s">
        <v>9414</v>
      </c>
      <c r="I805" s="5" t="s">
        <v>9415</v>
      </c>
      <c r="J805" s="15" t="str">
        <f t="shared" si="250"/>
        <v>Chain et al. 2005. Infect Immun. 73:8353-61</v>
      </c>
      <c r="K805" s="11" t="str">
        <f t="shared" si="251"/>
        <v>Brucella abortus 2308; accesion number NC_007624</v>
      </c>
      <c r="L805" s="3"/>
      <c r="M805" s="3"/>
      <c r="N805" s="3"/>
      <c r="O805" s="3"/>
      <c r="P805" s="3"/>
      <c r="Q805" s="3"/>
      <c r="R805" s="3"/>
      <c r="S805" s="3"/>
      <c r="T805" s="3"/>
      <c r="U805" s="3"/>
      <c r="V805" s="3"/>
      <c r="W805" s="3"/>
      <c r="X805" s="3"/>
      <c r="Y805" s="3"/>
      <c r="Z805" s="3"/>
    </row>
    <row r="806" ht="30.0" customHeight="1">
      <c r="A806" s="5" t="s">
        <v>9416</v>
      </c>
      <c r="B806" s="5" t="s">
        <v>9416</v>
      </c>
      <c r="C806" s="5" t="s">
        <v>9417</v>
      </c>
      <c r="D806" s="5"/>
      <c r="E806" s="16">
        <v>829963.0</v>
      </c>
      <c r="F806" s="16">
        <v>830418.0</v>
      </c>
      <c r="G806" s="5" t="s">
        <v>35</v>
      </c>
      <c r="H806" s="5" t="s">
        <v>9418</v>
      </c>
      <c r="I806" s="5"/>
      <c r="J806" s="15" t="str">
        <f t="shared" si="250"/>
        <v>Chain et al. 2005. Infect Immun. 73:8353-61</v>
      </c>
      <c r="K806" s="11" t="str">
        <f t="shared" si="251"/>
        <v>Brucella abortus 2308; accesion number NC_007624</v>
      </c>
      <c r="L806" s="3"/>
      <c r="M806" s="3"/>
      <c r="N806" s="3"/>
      <c r="O806" s="3"/>
      <c r="P806" s="3"/>
      <c r="Q806" s="3"/>
      <c r="R806" s="3"/>
      <c r="S806" s="3"/>
      <c r="T806" s="3"/>
      <c r="U806" s="3"/>
      <c r="V806" s="3"/>
      <c r="W806" s="3"/>
      <c r="X806" s="3"/>
      <c r="Y806" s="3"/>
      <c r="Z806" s="3"/>
    </row>
    <row r="807" ht="30.0" customHeight="1">
      <c r="A807" s="5" t="s">
        <v>9419</v>
      </c>
      <c r="B807" s="5" t="s">
        <v>9419</v>
      </c>
      <c r="C807" s="5" t="s">
        <v>9420</v>
      </c>
      <c r="D807" s="5"/>
      <c r="E807" s="16">
        <v>830709.0</v>
      </c>
      <c r="F807" s="16">
        <v>831998.0</v>
      </c>
      <c r="G807" s="5" t="s">
        <v>35</v>
      </c>
      <c r="H807" s="5" t="s">
        <v>9421</v>
      </c>
      <c r="I807" s="5"/>
      <c r="J807" s="11" t="str">
        <f t="shared" ref="J807:J808" si="252">HYPERLINK("http://www.ncbi.nlm.nih.gov/nuccore/NC_017250","Brucella suis 1330 genome; accesion number NC017250")</f>
        <v>Brucella suis 1330 genome; accesion number NC017250</v>
      </c>
      <c r="K807" s="11" t="str">
        <f t="shared" ref="K807:K808" si="253">HYPERLINK("http://www.ncbi.nlm.nih.gov/pubmed/12271122","Paulsen et al. 2002. Proc Natl Acad Sci U S A. 99(20):13148-53")</f>
        <v>Paulsen et al. 2002. Proc Natl Acad Sci U S A. 99(20):13148-53</v>
      </c>
      <c r="L807" s="3"/>
      <c r="M807" s="3"/>
      <c r="N807" s="3"/>
      <c r="O807" s="3"/>
      <c r="P807" s="3"/>
      <c r="Q807" s="3"/>
      <c r="R807" s="3"/>
      <c r="S807" s="3"/>
      <c r="T807" s="3"/>
      <c r="U807" s="3"/>
      <c r="V807" s="3"/>
      <c r="W807" s="3"/>
      <c r="X807" s="3"/>
      <c r="Y807" s="3"/>
      <c r="Z807" s="3"/>
    </row>
    <row r="808" ht="30.0" customHeight="1">
      <c r="A808" s="5" t="s">
        <v>9422</v>
      </c>
      <c r="B808" s="5" t="s">
        <v>9422</v>
      </c>
      <c r="C808" s="5" t="s">
        <v>9423</v>
      </c>
      <c r="D808" s="5"/>
      <c r="E808" s="16">
        <v>832175.0</v>
      </c>
      <c r="F808" s="16">
        <v>832801.0</v>
      </c>
      <c r="G808" s="5" t="s">
        <v>35</v>
      </c>
      <c r="H808" s="5" t="s">
        <v>9424</v>
      </c>
      <c r="I808" s="5" t="s">
        <v>9425</v>
      </c>
      <c r="J808" s="11" t="str">
        <f t="shared" si="252"/>
        <v>Brucella suis 1330 genome; accesion number NC017250</v>
      </c>
      <c r="K808" s="11" t="str">
        <f t="shared" si="253"/>
        <v>Paulsen et al. 2002. Proc Natl Acad Sci U S A. 99(20):13148-53</v>
      </c>
      <c r="L808" s="3"/>
      <c r="M808" s="3"/>
      <c r="N808" s="3"/>
      <c r="O808" s="3"/>
      <c r="P808" s="3"/>
      <c r="Q808" s="3"/>
      <c r="R808" s="3"/>
      <c r="S808" s="3"/>
      <c r="T808" s="3"/>
      <c r="U808" s="3"/>
      <c r="V808" s="3"/>
      <c r="W808" s="3"/>
      <c r="X808" s="3"/>
      <c r="Y808" s="3"/>
      <c r="Z808" s="3"/>
    </row>
    <row r="809" ht="30.0" customHeight="1">
      <c r="A809" s="5" t="s">
        <v>9426</v>
      </c>
      <c r="B809" s="5" t="s">
        <v>9426</v>
      </c>
      <c r="C809" s="5" t="s">
        <v>9427</v>
      </c>
      <c r="D809" s="5"/>
      <c r="E809" s="16">
        <v>832830.0</v>
      </c>
      <c r="F809" s="16">
        <v>833039.0</v>
      </c>
      <c r="G809" s="5" t="s">
        <v>35</v>
      </c>
      <c r="H809" s="5" t="s">
        <v>52</v>
      </c>
      <c r="I809" s="5"/>
      <c r="J809" s="15" t="str">
        <f>HYPERLINK("http://www.ncbi.nlm.nih.gov/pubmed/?term=16299333","Chain et al. 2005. Infect Immun. 73:8353-61")</f>
        <v>Chain et al. 2005. Infect Immun. 73:8353-61</v>
      </c>
      <c r="K809" s="11" t="str">
        <f>HYPERLINK("http://www.ncbi.nlm.nih.gov/nuccore/NC_007624","Brucella abortus 2308; accesion number NC_007624")</f>
        <v>Brucella abortus 2308; accesion number NC_007624</v>
      </c>
      <c r="L809" s="3"/>
      <c r="M809" s="3"/>
      <c r="N809" s="3"/>
      <c r="O809" s="3"/>
      <c r="P809" s="3"/>
      <c r="Q809" s="3"/>
      <c r="R809" s="3"/>
      <c r="S809" s="3"/>
      <c r="T809" s="3"/>
      <c r="U809" s="3"/>
      <c r="V809" s="3"/>
      <c r="W809" s="3"/>
      <c r="X809" s="3"/>
      <c r="Y809" s="3"/>
      <c r="Z809" s="3"/>
    </row>
    <row r="810" ht="30.0" customHeight="1">
      <c r="A810" s="5" t="s">
        <v>9428</v>
      </c>
      <c r="B810" s="5" t="s">
        <v>9429</v>
      </c>
      <c r="C810" s="5" t="s">
        <v>9430</v>
      </c>
      <c r="D810" s="5"/>
      <c r="E810" s="16">
        <v>833134.0</v>
      </c>
      <c r="F810" s="16">
        <v>834633.0</v>
      </c>
      <c r="G810" s="5" t="s">
        <v>35</v>
      </c>
      <c r="H810" s="5" t="s">
        <v>9431</v>
      </c>
      <c r="I810" s="5"/>
      <c r="J810" s="11" t="str">
        <f>HYPERLINK("http://www.ncbi.nlm.nih.gov/pubmed/?term=7961511","Sha et al. 1994. J. Bacteriol. 176:7375-7377")</f>
        <v>Sha et al. 1994. J. Bacteriol. 176:7375-7377</v>
      </c>
      <c r="K810" s="3"/>
      <c r="L810" s="3"/>
      <c r="M810" s="3"/>
      <c r="N810" s="3"/>
      <c r="O810" s="3"/>
      <c r="P810" s="3"/>
      <c r="Q810" s="3"/>
      <c r="R810" s="3"/>
      <c r="S810" s="3"/>
      <c r="T810" s="3"/>
      <c r="U810" s="3"/>
      <c r="V810" s="3"/>
      <c r="W810" s="3"/>
      <c r="X810" s="3"/>
      <c r="Y810" s="3"/>
      <c r="Z810" s="3"/>
    </row>
    <row r="811" ht="30.0" customHeight="1">
      <c r="A811" s="5" t="s">
        <v>9432</v>
      </c>
      <c r="B811" s="5" t="s">
        <v>9433</v>
      </c>
      <c r="C811" s="5" t="s">
        <v>9434</v>
      </c>
      <c r="D811" s="5"/>
      <c r="E811" s="16">
        <v>834803.0</v>
      </c>
      <c r="F811" s="16">
        <v>835756.0</v>
      </c>
      <c r="G811" s="5"/>
      <c r="H811" s="5" t="s">
        <v>9435</v>
      </c>
      <c r="I811" s="5"/>
      <c r="J811" s="11" t="str">
        <f>HYPERLINK("http://www.ncbi.nlm.nih.gov/pubmed/?term=10986275","Kim and Mayfield. 2000. J. Bacteriol. 182:5631-5633.")</f>
        <v>Kim and Mayfield. 2000. J. Bacteriol. 182:5631-5633.</v>
      </c>
      <c r="K811" s="3"/>
      <c r="L811" s="3"/>
      <c r="M811" s="3"/>
      <c r="N811" s="3"/>
      <c r="O811" s="3"/>
      <c r="P811" s="3"/>
      <c r="Q811" s="3"/>
      <c r="R811" s="3"/>
      <c r="S811" s="3"/>
      <c r="T811" s="3"/>
      <c r="U811" s="3"/>
      <c r="V811" s="3"/>
      <c r="W811" s="3"/>
      <c r="X811" s="3"/>
      <c r="Y811" s="3"/>
      <c r="Z811" s="3"/>
    </row>
    <row r="812" ht="30.0" customHeight="1">
      <c r="A812" s="5" t="s">
        <v>9436</v>
      </c>
      <c r="B812" s="5" t="s">
        <v>9436</v>
      </c>
      <c r="C812" s="5" t="s">
        <v>9437</v>
      </c>
      <c r="D812" s="5"/>
      <c r="E812" s="16">
        <v>835825.0</v>
      </c>
      <c r="F812" s="16">
        <v>836943.0</v>
      </c>
      <c r="G812" s="5"/>
      <c r="H812" s="5" t="s">
        <v>1206</v>
      </c>
      <c r="I812" s="5"/>
      <c r="J812" s="15" t="str">
        <f t="shared" ref="J812:J817" si="254">HYPERLINK("http://www.ncbi.nlm.nih.gov/pubmed/?term=16299333","Chain et al. 2005. Infect Immun. 73:8353-61")</f>
        <v>Chain et al. 2005. Infect Immun. 73:8353-61</v>
      </c>
      <c r="K812" s="11" t="str">
        <f t="shared" ref="K812:K817" si="255">HYPERLINK("http://www.ncbi.nlm.nih.gov/nuccore/NC_007624","Brucella abortus 2308; accesion number NC_007624")</f>
        <v>Brucella abortus 2308; accesion number NC_007624</v>
      </c>
      <c r="L812" s="3"/>
      <c r="M812" s="3"/>
      <c r="N812" s="3"/>
      <c r="O812" s="3"/>
      <c r="P812" s="3"/>
      <c r="Q812" s="3"/>
      <c r="R812" s="3"/>
      <c r="S812" s="3"/>
      <c r="T812" s="3"/>
      <c r="U812" s="3"/>
      <c r="V812" s="3"/>
      <c r="W812" s="3"/>
      <c r="X812" s="3"/>
      <c r="Y812" s="3"/>
      <c r="Z812" s="3"/>
    </row>
    <row r="813" ht="30.0" customHeight="1">
      <c r="A813" s="5" t="s">
        <v>9438</v>
      </c>
      <c r="B813" s="5" t="s">
        <v>9439</v>
      </c>
      <c r="C813" s="5" t="s">
        <v>9440</v>
      </c>
      <c r="D813" s="5"/>
      <c r="E813" s="16">
        <v>837103.0</v>
      </c>
      <c r="F813" s="16">
        <v>838596.0</v>
      </c>
      <c r="G813" s="5" t="s">
        <v>35</v>
      </c>
      <c r="H813" s="5" t="s">
        <v>9441</v>
      </c>
      <c r="I813" s="5" t="s">
        <v>9442</v>
      </c>
      <c r="J813" s="15" t="str">
        <f t="shared" si="254"/>
        <v>Chain et al. 2005. Infect Immun. 73:8353-61</v>
      </c>
      <c r="K813" s="11" t="str">
        <f t="shared" si="255"/>
        <v>Brucella abortus 2308; accesion number NC_007624</v>
      </c>
      <c r="L813" s="3"/>
      <c r="M813" s="3"/>
      <c r="N813" s="3"/>
      <c r="O813" s="3"/>
      <c r="P813" s="3"/>
      <c r="Q813" s="3"/>
      <c r="R813" s="3"/>
      <c r="S813" s="3"/>
      <c r="T813" s="3"/>
      <c r="U813" s="3"/>
      <c r="V813" s="3"/>
      <c r="W813" s="3"/>
      <c r="X813" s="3"/>
      <c r="Y813" s="3"/>
      <c r="Z813" s="3"/>
    </row>
    <row r="814" ht="30.0" customHeight="1">
      <c r="A814" s="5" t="s">
        <v>9443</v>
      </c>
      <c r="B814" s="5" t="s">
        <v>9443</v>
      </c>
      <c r="C814" s="5" t="s">
        <v>9444</v>
      </c>
      <c r="D814" s="5"/>
      <c r="E814" s="16">
        <v>838791.0</v>
      </c>
      <c r="F814" s="16">
        <v>840146.0</v>
      </c>
      <c r="G814" s="5"/>
      <c r="H814" s="5" t="s">
        <v>9445</v>
      </c>
      <c r="I814" s="5"/>
      <c r="J814" s="15" t="str">
        <f t="shared" si="254"/>
        <v>Chain et al. 2005. Infect Immun. 73:8353-61</v>
      </c>
      <c r="K814" s="11" t="str">
        <f t="shared" si="255"/>
        <v>Brucella abortus 2308; accesion number NC_007624</v>
      </c>
      <c r="L814" s="3"/>
      <c r="M814" s="3"/>
      <c r="N814" s="3"/>
      <c r="O814" s="3"/>
      <c r="P814" s="3"/>
      <c r="Q814" s="3"/>
      <c r="R814" s="3"/>
      <c r="S814" s="3"/>
      <c r="T814" s="3"/>
      <c r="U814" s="3"/>
      <c r="V814" s="3"/>
      <c r="W814" s="3"/>
      <c r="X814" s="3"/>
      <c r="Y814" s="3"/>
      <c r="Z814" s="3"/>
    </row>
    <row r="815" ht="30.0" customHeight="1">
      <c r="A815" s="5" t="s">
        <v>9446</v>
      </c>
      <c r="B815" s="5" t="s">
        <v>9446</v>
      </c>
      <c r="C815" s="5" t="s">
        <v>9447</v>
      </c>
      <c r="D815" s="5"/>
      <c r="E815" s="16">
        <v>840143.0</v>
      </c>
      <c r="F815" s="16">
        <v>840280.0</v>
      </c>
      <c r="G815" s="5"/>
      <c r="H815" s="5" t="s">
        <v>9448</v>
      </c>
      <c r="I815" s="5"/>
      <c r="J815" s="15" t="str">
        <f t="shared" si="254"/>
        <v>Chain et al. 2005. Infect Immun. 73:8353-61</v>
      </c>
      <c r="K815" s="11" t="str">
        <f t="shared" si="255"/>
        <v>Brucella abortus 2308; accesion number NC_007624</v>
      </c>
      <c r="L815" s="3"/>
      <c r="M815" s="3"/>
      <c r="N815" s="3"/>
      <c r="O815" s="3"/>
      <c r="P815" s="3"/>
      <c r="Q815" s="3"/>
      <c r="R815" s="3"/>
      <c r="S815" s="3"/>
      <c r="T815" s="3"/>
      <c r="U815" s="3"/>
      <c r="V815" s="3"/>
      <c r="W815" s="3"/>
      <c r="X815" s="3"/>
      <c r="Y815" s="3"/>
      <c r="Z815" s="3"/>
    </row>
    <row r="816" ht="30.0" customHeight="1">
      <c r="A816" s="5" t="s">
        <v>9449</v>
      </c>
      <c r="B816" s="5" t="s">
        <v>9449</v>
      </c>
      <c r="C816" s="5" t="s">
        <v>9450</v>
      </c>
      <c r="D816" s="5"/>
      <c r="E816" s="16">
        <v>840268.0</v>
      </c>
      <c r="F816" s="16">
        <v>841275.0</v>
      </c>
      <c r="G816" s="5"/>
      <c r="H816" s="5" t="s">
        <v>9058</v>
      </c>
      <c r="I816" s="5"/>
      <c r="J816" s="15" t="str">
        <f t="shared" si="254"/>
        <v>Chain et al. 2005. Infect Immun. 73:8353-61</v>
      </c>
      <c r="K816" s="11" t="str">
        <f t="shared" si="255"/>
        <v>Brucella abortus 2308; accesion number NC_007624</v>
      </c>
      <c r="L816" s="3"/>
      <c r="M816" s="3"/>
      <c r="N816" s="3"/>
      <c r="O816" s="3"/>
      <c r="P816" s="3"/>
      <c r="Q816" s="3"/>
      <c r="R816" s="3"/>
      <c r="S816" s="3"/>
      <c r="T816" s="3"/>
      <c r="U816" s="3"/>
      <c r="V816" s="3"/>
      <c r="W816" s="3"/>
      <c r="X816" s="3"/>
      <c r="Y816" s="3"/>
      <c r="Z816" s="3"/>
    </row>
    <row r="817" ht="30.0" customHeight="1">
      <c r="A817" s="5" t="s">
        <v>9451</v>
      </c>
      <c r="B817" s="5" t="s">
        <v>9452</v>
      </c>
      <c r="C817" s="5" t="s">
        <v>9453</v>
      </c>
      <c r="D817" s="5"/>
      <c r="E817" s="16">
        <v>841395.0</v>
      </c>
      <c r="F817" s="16">
        <v>842828.0</v>
      </c>
      <c r="G817" s="5"/>
      <c r="H817" s="5" t="s">
        <v>1747</v>
      </c>
      <c r="I817" s="5"/>
      <c r="J817" s="15" t="str">
        <f t="shared" si="254"/>
        <v>Chain et al. 2005. Infect Immun. 73:8353-61</v>
      </c>
      <c r="K817" s="11" t="str">
        <f t="shared" si="255"/>
        <v>Brucella abortus 2308; accesion number NC_007624</v>
      </c>
      <c r="L817" s="3"/>
      <c r="M817" s="3"/>
      <c r="N817" s="3"/>
      <c r="O817" s="3"/>
      <c r="P817" s="3"/>
      <c r="Q817" s="3"/>
      <c r="R817" s="3"/>
      <c r="S817" s="3"/>
      <c r="T817" s="3"/>
      <c r="U817" s="3"/>
      <c r="V817" s="3"/>
      <c r="W817" s="3"/>
      <c r="X817" s="3"/>
      <c r="Y817" s="3"/>
      <c r="Z817" s="3"/>
    </row>
    <row r="818" ht="30.0" customHeight="1">
      <c r="A818" s="5" t="s">
        <v>9454</v>
      </c>
      <c r="B818" s="5" t="s">
        <v>9455</v>
      </c>
      <c r="C818" s="5" t="s">
        <v>9456</v>
      </c>
      <c r="D818" s="5"/>
      <c r="E818" s="16">
        <v>842825.0</v>
      </c>
      <c r="F818" s="16">
        <v>844240.0</v>
      </c>
      <c r="G818" s="5"/>
      <c r="H818" s="5" t="s">
        <v>1751</v>
      </c>
      <c r="I818" s="5"/>
      <c r="J818" s="11" t="str">
        <f>HYPERLINK("http://www.ncbi.nlm.nih.gov/pubmed/22820839","de Barsy et al. 2012. Microbiology. 158(Pt 10):2610-8")</f>
        <v>de Barsy et al. 2012. Microbiology. 158(Pt 10):2610-8</v>
      </c>
      <c r="K818" s="3"/>
      <c r="L818" s="3"/>
      <c r="M818" s="3"/>
      <c r="N818" s="3"/>
      <c r="O818" s="3"/>
      <c r="P818" s="3"/>
      <c r="Q818" s="3"/>
      <c r="R818" s="3"/>
      <c r="S818" s="3"/>
      <c r="T818" s="3"/>
      <c r="U818" s="3"/>
      <c r="V818" s="3"/>
      <c r="W818" s="3"/>
      <c r="X818" s="3"/>
      <c r="Y818" s="3"/>
      <c r="Z818" s="3"/>
    </row>
    <row r="819" ht="30.0" customHeight="1">
      <c r="A819" s="5" t="s">
        <v>9457</v>
      </c>
      <c r="B819" s="5" t="s">
        <v>9457</v>
      </c>
      <c r="C819" s="5" t="s">
        <v>9458</v>
      </c>
      <c r="D819" s="5"/>
      <c r="E819" s="16">
        <v>844361.0</v>
      </c>
      <c r="F819" s="16">
        <v>845248.0</v>
      </c>
      <c r="G819" s="5" t="s">
        <v>35</v>
      </c>
      <c r="H819" s="5" t="s">
        <v>108</v>
      </c>
      <c r="I819" s="5"/>
      <c r="J819" s="15" t="str">
        <f t="shared" ref="J819:J823" si="256">HYPERLINK("http://www.ncbi.nlm.nih.gov/pubmed/?term=16299333","Chain et al. 2005. Infect Immun. 73:8353-61")</f>
        <v>Chain et al. 2005. Infect Immun. 73:8353-61</v>
      </c>
      <c r="K819" s="11" t="str">
        <f t="shared" ref="K819:K823" si="257">HYPERLINK("http://www.ncbi.nlm.nih.gov/nuccore/NC_007624","Brucella abortus 2308; accesion number NC_007624")</f>
        <v>Brucella abortus 2308; accesion number NC_007624</v>
      </c>
      <c r="L819" s="3"/>
      <c r="M819" s="3"/>
      <c r="N819" s="3"/>
      <c r="O819" s="3"/>
      <c r="P819" s="3"/>
      <c r="Q819" s="3"/>
      <c r="R819" s="3"/>
      <c r="S819" s="3"/>
      <c r="T819" s="3"/>
      <c r="U819" s="3"/>
      <c r="V819" s="3"/>
      <c r="W819" s="3"/>
      <c r="X819" s="3"/>
      <c r="Y819" s="3"/>
      <c r="Z819" s="3"/>
    </row>
    <row r="820" ht="30.0" customHeight="1">
      <c r="A820" s="5" t="s">
        <v>9459</v>
      </c>
      <c r="B820" s="5" t="s">
        <v>9459</v>
      </c>
      <c r="C820" s="5" t="s">
        <v>9460</v>
      </c>
      <c r="D820" s="5"/>
      <c r="E820" s="16">
        <v>845477.0</v>
      </c>
      <c r="F820" s="16">
        <v>845743.0</v>
      </c>
      <c r="G820" s="5"/>
      <c r="H820" s="5" t="s">
        <v>9461</v>
      </c>
      <c r="I820" s="5"/>
      <c r="J820" s="15" t="str">
        <f t="shared" si="256"/>
        <v>Chain et al. 2005. Infect Immun. 73:8353-61</v>
      </c>
      <c r="K820" s="11" t="str">
        <f t="shared" si="257"/>
        <v>Brucella abortus 2308; accesion number NC_007624</v>
      </c>
      <c r="L820" s="3"/>
      <c r="M820" s="3"/>
      <c r="N820" s="3"/>
      <c r="O820" s="3"/>
      <c r="P820" s="3"/>
      <c r="Q820" s="3"/>
      <c r="R820" s="3"/>
      <c r="S820" s="3"/>
      <c r="T820" s="3"/>
      <c r="U820" s="3"/>
      <c r="V820" s="3"/>
      <c r="W820" s="3"/>
      <c r="X820" s="3"/>
      <c r="Y820" s="3"/>
      <c r="Z820" s="3"/>
    </row>
    <row r="821" ht="30.0" customHeight="1">
      <c r="A821" s="5" t="s">
        <v>9462</v>
      </c>
      <c r="B821" s="5" t="s">
        <v>9462</v>
      </c>
      <c r="C821" s="5" t="s">
        <v>9463</v>
      </c>
      <c r="D821" s="5"/>
      <c r="E821" s="16">
        <v>846038.0</v>
      </c>
      <c r="F821" s="16">
        <v>847630.0</v>
      </c>
      <c r="G821" s="5"/>
      <c r="H821" s="5" t="s">
        <v>9464</v>
      </c>
      <c r="I821" s="5"/>
      <c r="J821" s="15" t="str">
        <f t="shared" si="256"/>
        <v>Chain et al. 2005. Infect Immun. 73:8353-61</v>
      </c>
      <c r="K821" s="11" t="str">
        <f t="shared" si="257"/>
        <v>Brucella abortus 2308; accesion number NC_007624</v>
      </c>
      <c r="L821" s="3"/>
      <c r="M821" s="3"/>
      <c r="N821" s="3"/>
      <c r="O821" s="3"/>
      <c r="P821" s="3"/>
      <c r="Q821" s="3"/>
      <c r="R821" s="3"/>
      <c r="S821" s="3"/>
      <c r="T821" s="3"/>
      <c r="U821" s="3"/>
      <c r="V821" s="3"/>
      <c r="W821" s="3"/>
      <c r="X821" s="3"/>
      <c r="Y821" s="3"/>
      <c r="Z821" s="3"/>
    </row>
    <row r="822" ht="30.0" customHeight="1">
      <c r="A822" s="5" t="s">
        <v>9465</v>
      </c>
      <c r="B822" s="5" t="s">
        <v>9465</v>
      </c>
      <c r="C822" s="5" t="s">
        <v>9466</v>
      </c>
      <c r="D822" s="5"/>
      <c r="E822" s="16">
        <v>847707.0</v>
      </c>
      <c r="F822" s="16">
        <v>847958.0</v>
      </c>
      <c r="G822" s="5" t="s">
        <v>35</v>
      </c>
      <c r="H822" s="5" t="s">
        <v>52</v>
      </c>
      <c r="I822" s="5"/>
      <c r="J822" s="15" t="str">
        <f t="shared" si="256"/>
        <v>Chain et al. 2005. Infect Immun. 73:8353-61</v>
      </c>
      <c r="K822" s="11" t="str">
        <f t="shared" si="257"/>
        <v>Brucella abortus 2308; accesion number NC_007624</v>
      </c>
      <c r="L822" s="3"/>
      <c r="M822" s="3"/>
      <c r="N822" s="3"/>
      <c r="O822" s="3"/>
      <c r="P822" s="3"/>
      <c r="Q822" s="3"/>
      <c r="R822" s="3"/>
      <c r="S822" s="3"/>
      <c r="T822" s="3"/>
      <c r="U822" s="3"/>
      <c r="V822" s="3"/>
      <c r="W822" s="3"/>
      <c r="X822" s="3"/>
      <c r="Y822" s="3"/>
      <c r="Z822" s="3"/>
    </row>
    <row r="823" ht="30.0" customHeight="1">
      <c r="A823" s="5" t="s">
        <v>9467</v>
      </c>
      <c r="B823" s="5" t="s">
        <v>9467</v>
      </c>
      <c r="C823" s="5" t="s">
        <v>9468</v>
      </c>
      <c r="D823" s="5"/>
      <c r="E823" s="16">
        <v>848210.0</v>
      </c>
      <c r="F823" s="16">
        <v>848308.0</v>
      </c>
      <c r="G823" s="5" t="s">
        <v>35</v>
      </c>
      <c r="H823" s="5" t="s">
        <v>52</v>
      </c>
      <c r="I823" s="5"/>
      <c r="J823" s="15" t="str">
        <f t="shared" si="256"/>
        <v>Chain et al. 2005. Infect Immun. 73:8353-61</v>
      </c>
      <c r="K823" s="11" t="str">
        <f t="shared" si="257"/>
        <v>Brucella abortus 2308; accesion number NC_007624</v>
      </c>
      <c r="L823" s="3"/>
      <c r="M823" s="3"/>
      <c r="N823" s="3"/>
      <c r="O823" s="3"/>
      <c r="P823" s="3"/>
      <c r="Q823" s="3"/>
      <c r="R823" s="3"/>
      <c r="S823" s="3"/>
      <c r="T823" s="3"/>
      <c r="U823" s="3"/>
      <c r="V823" s="3"/>
      <c r="W823" s="3"/>
      <c r="X823" s="3"/>
      <c r="Y823" s="3"/>
      <c r="Z823" s="3"/>
    </row>
    <row r="824" ht="30.0" customHeight="1">
      <c r="A824" s="5" t="s">
        <v>9469</v>
      </c>
      <c r="B824" s="5" t="s">
        <v>9470</v>
      </c>
      <c r="C824" s="5" t="s">
        <v>9471</v>
      </c>
      <c r="D824" s="5"/>
      <c r="E824" s="16">
        <v>848470.0</v>
      </c>
      <c r="F824" s="16">
        <v>848814.0</v>
      </c>
      <c r="G824" s="5" t="s">
        <v>35</v>
      </c>
      <c r="H824" s="5" t="s">
        <v>9472</v>
      </c>
      <c r="I824" s="5"/>
      <c r="J824" s="11" t="str">
        <f>HYPERLINK("http://www.ncbi.nlm.nih.gov/pubmed/?term=15863292","Valderas et al. 2005. Vet. Microbiol. 107:307-312")</f>
        <v>Valderas et al. 2005. Vet. Microbiol. 107:307-312</v>
      </c>
      <c r="K824" s="3"/>
      <c r="L824" s="3"/>
      <c r="M824" s="3"/>
      <c r="N824" s="3"/>
      <c r="O824" s="3"/>
      <c r="P824" s="3"/>
      <c r="Q824" s="3"/>
      <c r="R824" s="3"/>
      <c r="S824" s="3"/>
      <c r="T824" s="3"/>
      <c r="U824" s="3"/>
      <c r="V824" s="3"/>
      <c r="W824" s="3"/>
      <c r="X824" s="3"/>
      <c r="Y824" s="3"/>
      <c r="Z824" s="3"/>
    </row>
    <row r="825" ht="30.0" customHeight="1">
      <c r="A825" s="5" t="s">
        <v>9473</v>
      </c>
      <c r="B825" s="5" t="s">
        <v>9473</v>
      </c>
      <c r="C825" s="5" t="s">
        <v>9474</v>
      </c>
      <c r="D825" s="5"/>
      <c r="E825" s="16">
        <v>848962.0</v>
      </c>
      <c r="F825" s="16">
        <v>849915.0</v>
      </c>
      <c r="G825" s="5" t="s">
        <v>35</v>
      </c>
      <c r="H825" s="5" t="s">
        <v>9475</v>
      </c>
      <c r="I825" s="5" t="s">
        <v>9476</v>
      </c>
      <c r="J825" s="15" t="str">
        <f t="shared" ref="J825:J831" si="258">HYPERLINK("http://www.ncbi.nlm.nih.gov/pubmed/?term=16299333","Chain et al. 2005. Infect Immun. 73:8353-61")</f>
        <v>Chain et al. 2005. Infect Immun. 73:8353-61</v>
      </c>
      <c r="K825" s="11" t="str">
        <f t="shared" ref="K825:K831" si="259">HYPERLINK("http://www.ncbi.nlm.nih.gov/nuccore/NC_007624","Brucella abortus 2308; accesion number NC_007624")</f>
        <v>Brucella abortus 2308; accesion number NC_007624</v>
      </c>
      <c r="L825" s="3"/>
      <c r="M825" s="3"/>
      <c r="N825" s="3"/>
      <c r="O825" s="3"/>
      <c r="P825" s="3"/>
      <c r="Q825" s="3"/>
      <c r="R825" s="3"/>
      <c r="S825" s="3"/>
      <c r="T825" s="3"/>
      <c r="U825" s="3"/>
      <c r="V825" s="3"/>
      <c r="W825" s="3"/>
      <c r="X825" s="3"/>
      <c r="Y825" s="3"/>
      <c r="Z825" s="3"/>
    </row>
    <row r="826" ht="30.0" customHeight="1">
      <c r="A826" s="5" t="s">
        <v>9477</v>
      </c>
      <c r="B826" s="5" t="s">
        <v>9477</v>
      </c>
      <c r="C826" s="5" t="s">
        <v>9478</v>
      </c>
      <c r="D826" s="5"/>
      <c r="E826" s="16">
        <v>849951.0</v>
      </c>
      <c r="F826" s="16">
        <v>851483.0</v>
      </c>
      <c r="G826" s="5" t="s">
        <v>35</v>
      </c>
      <c r="H826" s="5" t="s">
        <v>9479</v>
      </c>
      <c r="I826" s="5"/>
      <c r="J826" s="15" t="str">
        <f t="shared" si="258"/>
        <v>Chain et al. 2005. Infect Immun. 73:8353-61</v>
      </c>
      <c r="K826" s="11" t="str">
        <f t="shared" si="259"/>
        <v>Brucella abortus 2308; accesion number NC_007624</v>
      </c>
      <c r="L826" s="3"/>
      <c r="M826" s="3"/>
      <c r="N826" s="3"/>
      <c r="O826" s="3"/>
      <c r="P826" s="3"/>
      <c r="Q826" s="3"/>
      <c r="R826" s="3"/>
      <c r="S826" s="3"/>
      <c r="T826" s="3"/>
      <c r="U826" s="3"/>
      <c r="V826" s="3"/>
      <c r="W826" s="3"/>
      <c r="X826" s="3"/>
      <c r="Y826" s="3"/>
      <c r="Z826" s="3"/>
    </row>
    <row r="827" ht="30.0" customHeight="1">
      <c r="A827" s="5" t="s">
        <v>9480</v>
      </c>
      <c r="B827" s="5" t="s">
        <v>9480</v>
      </c>
      <c r="C827" s="5" t="s">
        <v>9481</v>
      </c>
      <c r="D827" s="5"/>
      <c r="E827" s="16">
        <v>851556.0</v>
      </c>
      <c r="F827" s="16">
        <v>852470.0</v>
      </c>
      <c r="G827" s="5" t="s">
        <v>35</v>
      </c>
      <c r="H827" s="5" t="s">
        <v>9482</v>
      </c>
      <c r="I827" s="5"/>
      <c r="J827" s="15" t="str">
        <f t="shared" si="258"/>
        <v>Chain et al. 2005. Infect Immun. 73:8353-61</v>
      </c>
      <c r="K827" s="11" t="str">
        <f t="shared" si="259"/>
        <v>Brucella abortus 2308; accesion number NC_007624</v>
      </c>
      <c r="L827" s="3"/>
      <c r="M827" s="3"/>
      <c r="N827" s="3"/>
      <c r="O827" s="3"/>
      <c r="P827" s="3"/>
      <c r="Q827" s="3"/>
      <c r="R827" s="3"/>
      <c r="S827" s="3"/>
      <c r="T827" s="3"/>
      <c r="U827" s="3"/>
      <c r="V827" s="3"/>
      <c r="W827" s="3"/>
      <c r="X827" s="3"/>
      <c r="Y827" s="3"/>
      <c r="Z827" s="3"/>
    </row>
    <row r="828" ht="30.0" customHeight="1">
      <c r="A828" s="5" t="s">
        <v>9483</v>
      </c>
      <c r="B828" s="5" t="s">
        <v>9483</v>
      </c>
      <c r="C828" s="5" t="s">
        <v>9484</v>
      </c>
      <c r="D828" s="5"/>
      <c r="E828" s="16">
        <v>852483.0</v>
      </c>
      <c r="F828" s="16">
        <v>852950.0</v>
      </c>
      <c r="G828" s="5" t="s">
        <v>35</v>
      </c>
      <c r="H828" s="5" t="s">
        <v>9485</v>
      </c>
      <c r="I828" s="5"/>
      <c r="J828" s="15" t="str">
        <f t="shared" si="258"/>
        <v>Chain et al. 2005. Infect Immun. 73:8353-61</v>
      </c>
      <c r="K828" s="11" t="str">
        <f t="shared" si="259"/>
        <v>Brucella abortus 2308; accesion number NC_007624</v>
      </c>
      <c r="L828" s="3"/>
      <c r="M828" s="3"/>
      <c r="N828" s="3"/>
      <c r="O828" s="3"/>
      <c r="P828" s="3"/>
      <c r="Q828" s="3"/>
      <c r="R828" s="3"/>
      <c r="S828" s="3"/>
      <c r="T828" s="3"/>
      <c r="U828" s="3"/>
      <c r="V828" s="3"/>
      <c r="W828" s="3"/>
      <c r="X828" s="3"/>
      <c r="Y828" s="3"/>
      <c r="Z828" s="3"/>
    </row>
    <row r="829" ht="30.0" customHeight="1">
      <c r="A829" s="5" t="s">
        <v>9486</v>
      </c>
      <c r="B829" s="5" t="s">
        <v>9486</v>
      </c>
      <c r="C829" s="5" t="s">
        <v>9487</v>
      </c>
      <c r="D829" s="5"/>
      <c r="E829" s="16">
        <v>853399.0</v>
      </c>
      <c r="F829" s="16">
        <v>853572.0</v>
      </c>
      <c r="G829" s="5"/>
      <c r="H829" s="5" t="s">
        <v>52</v>
      </c>
      <c r="I829" s="5"/>
      <c r="J829" s="15" t="str">
        <f t="shared" si="258"/>
        <v>Chain et al. 2005. Infect Immun. 73:8353-61</v>
      </c>
      <c r="K829" s="11" t="str">
        <f t="shared" si="259"/>
        <v>Brucella abortus 2308; accesion number NC_007624</v>
      </c>
      <c r="L829" s="3"/>
      <c r="M829" s="3"/>
      <c r="N829" s="3"/>
      <c r="O829" s="3"/>
      <c r="P829" s="3"/>
      <c r="Q829" s="3"/>
      <c r="R829" s="3"/>
      <c r="S829" s="3"/>
      <c r="T829" s="3"/>
      <c r="U829" s="3"/>
      <c r="V829" s="3"/>
      <c r="W829" s="3"/>
      <c r="X829" s="3"/>
      <c r="Y829" s="3"/>
      <c r="Z829" s="3"/>
    </row>
    <row r="830" ht="30.0" customHeight="1">
      <c r="A830" s="5" t="s">
        <v>9488</v>
      </c>
      <c r="B830" s="5" t="s">
        <v>9488</v>
      </c>
      <c r="C830" s="5" t="s">
        <v>9489</v>
      </c>
      <c r="D830" s="5"/>
      <c r="E830" s="16">
        <v>853647.0</v>
      </c>
      <c r="F830" s="16">
        <v>854180.0</v>
      </c>
      <c r="G830" s="5"/>
      <c r="H830" s="5" t="s">
        <v>52</v>
      </c>
      <c r="I830" s="5"/>
      <c r="J830" s="15" t="str">
        <f t="shared" si="258"/>
        <v>Chain et al. 2005. Infect Immun. 73:8353-61</v>
      </c>
      <c r="K830" s="11" t="str">
        <f t="shared" si="259"/>
        <v>Brucella abortus 2308; accesion number NC_007624</v>
      </c>
      <c r="L830" s="3"/>
      <c r="M830" s="3"/>
      <c r="N830" s="3"/>
      <c r="O830" s="3"/>
      <c r="P830" s="3"/>
      <c r="Q830" s="3"/>
      <c r="R830" s="3"/>
      <c r="S830" s="3"/>
      <c r="T830" s="3"/>
      <c r="U830" s="3"/>
      <c r="V830" s="3"/>
      <c r="W830" s="3"/>
      <c r="X830" s="3"/>
      <c r="Y830" s="3"/>
      <c r="Z830" s="3"/>
    </row>
    <row r="831" ht="30.0" customHeight="1">
      <c r="A831" s="5" t="s">
        <v>9490</v>
      </c>
      <c r="B831" s="5" t="s">
        <v>9490</v>
      </c>
      <c r="C831" s="5" t="s">
        <v>9491</v>
      </c>
      <c r="D831" s="5"/>
      <c r="E831" s="16">
        <v>854366.0</v>
      </c>
      <c r="F831" s="16">
        <v>855601.0</v>
      </c>
      <c r="G831" s="5"/>
      <c r="H831" s="5" t="s">
        <v>997</v>
      </c>
      <c r="I831" s="5"/>
      <c r="J831" s="15" t="str">
        <f t="shared" si="258"/>
        <v>Chain et al. 2005. Infect Immun. 73:8353-61</v>
      </c>
      <c r="K831" s="11" t="str">
        <f t="shared" si="259"/>
        <v>Brucella abortus 2308; accesion number NC_007624</v>
      </c>
      <c r="L831" s="3"/>
      <c r="M831" s="3"/>
      <c r="N831" s="3"/>
      <c r="O831" s="3"/>
      <c r="P831" s="3"/>
      <c r="Q831" s="3"/>
      <c r="R831" s="3"/>
      <c r="S831" s="3"/>
      <c r="T831" s="3"/>
      <c r="U831" s="3"/>
      <c r="V831" s="3"/>
      <c r="W831" s="3"/>
      <c r="X831" s="3"/>
      <c r="Y831" s="3"/>
      <c r="Z831" s="3"/>
    </row>
    <row r="832" ht="30.0" customHeight="1">
      <c r="A832" s="5" t="s">
        <v>9492</v>
      </c>
      <c r="B832" s="5" t="s">
        <v>9492</v>
      </c>
      <c r="C832" s="5" t="s">
        <v>9493</v>
      </c>
      <c r="D832" s="5" t="s">
        <v>59</v>
      </c>
      <c r="E832" s="16">
        <v>855605.0</v>
      </c>
      <c r="F832" s="16">
        <v>858831.0</v>
      </c>
      <c r="G832" s="5"/>
      <c r="H832" s="5"/>
      <c r="I832" s="5" t="s">
        <v>9494</v>
      </c>
      <c r="J832" s="11" t="str">
        <f t="shared" ref="J832:J833" si="260">HYPERLINK("http://www.ncbi.nlm.nih.gov/nuccore/NC_017250","Brucella suis 1330 genome; accesion number NC017250")</f>
        <v>Brucella suis 1330 genome; accesion number NC017250</v>
      </c>
      <c r="K832" s="11" t="str">
        <f t="shared" ref="K832:K833" si="261">HYPERLINK("http://www.ncbi.nlm.nih.gov/pubmed/12271122","Paulsen et al. 2002. Proc Natl Acad Sci U S A. 99(20):13148-53")</f>
        <v>Paulsen et al. 2002. Proc Natl Acad Sci U S A. 99(20):13148-53</v>
      </c>
      <c r="L832" s="3"/>
      <c r="M832" s="3"/>
      <c r="N832" s="3"/>
      <c r="O832" s="3"/>
      <c r="P832" s="3"/>
      <c r="Q832" s="3"/>
      <c r="R832" s="3"/>
      <c r="S832" s="3"/>
      <c r="T832" s="3"/>
      <c r="U832" s="3"/>
      <c r="V832" s="3"/>
      <c r="W832" s="3"/>
      <c r="X832" s="3"/>
      <c r="Y832" s="3"/>
      <c r="Z832" s="3"/>
    </row>
    <row r="833" ht="30.0" customHeight="1">
      <c r="A833" s="5" t="s">
        <v>9495</v>
      </c>
      <c r="B833" s="5" t="s">
        <v>9495</v>
      </c>
      <c r="C833" s="5" t="s">
        <v>9496</v>
      </c>
      <c r="D833" s="5"/>
      <c r="E833" s="16">
        <v>858828.0</v>
      </c>
      <c r="F833" s="16">
        <v>859328.0</v>
      </c>
      <c r="G833" s="5"/>
      <c r="H833" s="5" t="s">
        <v>52</v>
      </c>
      <c r="I833" s="5" t="s">
        <v>9368</v>
      </c>
      <c r="J833" s="11" t="str">
        <f t="shared" si="260"/>
        <v>Brucella suis 1330 genome; accesion number NC017250</v>
      </c>
      <c r="K833" s="11" t="str">
        <f t="shared" si="261"/>
        <v>Paulsen et al. 2002. Proc Natl Acad Sci U S A. 99(20):13148-53</v>
      </c>
      <c r="L833" s="3"/>
      <c r="M833" s="3"/>
      <c r="N833" s="3"/>
      <c r="O833" s="3"/>
      <c r="P833" s="3"/>
      <c r="Q833" s="3"/>
      <c r="R833" s="3"/>
      <c r="S833" s="3"/>
      <c r="T833" s="3"/>
      <c r="U833" s="3"/>
      <c r="V833" s="3"/>
      <c r="W833" s="3"/>
      <c r="X833" s="3"/>
      <c r="Y833" s="3"/>
      <c r="Z833" s="3"/>
    </row>
    <row r="834" ht="30.0" customHeight="1">
      <c r="A834" s="5" t="s">
        <v>9497</v>
      </c>
      <c r="B834" s="5" t="s">
        <v>9497</v>
      </c>
      <c r="C834" s="5" t="s">
        <v>9498</v>
      </c>
      <c r="D834" s="5"/>
      <c r="E834" s="16">
        <v>859470.0</v>
      </c>
      <c r="F834" s="16">
        <v>859997.0</v>
      </c>
      <c r="G834" s="5" t="s">
        <v>35</v>
      </c>
      <c r="H834" s="5" t="s">
        <v>52</v>
      </c>
      <c r="I834" s="5"/>
      <c r="J834" s="15" t="str">
        <f t="shared" ref="J834:J836" si="262">HYPERLINK("http://www.ncbi.nlm.nih.gov/pubmed/?term=16299333","Chain et al. 2005. Infect Immun. 73:8353-61")</f>
        <v>Chain et al. 2005. Infect Immun. 73:8353-61</v>
      </c>
      <c r="K834" s="11" t="str">
        <f t="shared" ref="K834:K836" si="263">HYPERLINK("http://www.ncbi.nlm.nih.gov/nuccore/NC_007624","Brucella abortus 2308; accesion number NC_007624")</f>
        <v>Brucella abortus 2308; accesion number NC_007624</v>
      </c>
      <c r="L834" s="3"/>
      <c r="M834" s="3"/>
      <c r="N834" s="3"/>
      <c r="O834" s="3"/>
      <c r="P834" s="3"/>
      <c r="Q834" s="3"/>
      <c r="R834" s="3"/>
      <c r="S834" s="3"/>
      <c r="T834" s="3"/>
      <c r="U834" s="3"/>
      <c r="V834" s="3"/>
      <c r="W834" s="3"/>
      <c r="X834" s="3"/>
      <c r="Y834" s="3"/>
      <c r="Z834" s="3"/>
    </row>
    <row r="835" ht="30.0" customHeight="1">
      <c r="A835" s="5" t="s">
        <v>9499</v>
      </c>
      <c r="B835" s="5" t="s">
        <v>9499</v>
      </c>
      <c r="C835" s="5" t="s">
        <v>9500</v>
      </c>
      <c r="D835" s="5"/>
      <c r="E835" s="16">
        <v>860234.0</v>
      </c>
      <c r="F835" s="16">
        <v>860458.0</v>
      </c>
      <c r="G835" s="5" t="s">
        <v>35</v>
      </c>
      <c r="H835" s="5" t="s">
        <v>52</v>
      </c>
      <c r="I835" s="5"/>
      <c r="J835" s="15" t="str">
        <f t="shared" si="262"/>
        <v>Chain et al. 2005. Infect Immun. 73:8353-61</v>
      </c>
      <c r="K835" s="11" t="str">
        <f t="shared" si="263"/>
        <v>Brucella abortus 2308; accesion number NC_007624</v>
      </c>
      <c r="L835" s="3"/>
      <c r="M835" s="3"/>
      <c r="N835" s="3"/>
      <c r="O835" s="3"/>
      <c r="P835" s="3"/>
      <c r="Q835" s="3"/>
      <c r="R835" s="3"/>
      <c r="S835" s="3"/>
      <c r="T835" s="3"/>
      <c r="U835" s="3"/>
      <c r="V835" s="3"/>
      <c r="W835" s="3"/>
      <c r="X835" s="3"/>
      <c r="Y835" s="3"/>
      <c r="Z835" s="3"/>
    </row>
    <row r="836" ht="30.0" customHeight="1">
      <c r="A836" s="5" t="s">
        <v>9501</v>
      </c>
      <c r="B836" s="5" t="s">
        <v>9501</v>
      </c>
      <c r="C836" s="5" t="s">
        <v>9502</v>
      </c>
      <c r="D836" s="5"/>
      <c r="E836" s="16">
        <v>860455.0</v>
      </c>
      <c r="F836" s="16">
        <v>860634.0</v>
      </c>
      <c r="G836" s="5" t="s">
        <v>35</v>
      </c>
      <c r="H836" s="5" t="s">
        <v>52</v>
      </c>
      <c r="I836" s="5"/>
      <c r="J836" s="15" t="str">
        <f t="shared" si="262"/>
        <v>Chain et al. 2005. Infect Immun. 73:8353-61</v>
      </c>
      <c r="K836" s="11" t="str">
        <f t="shared" si="263"/>
        <v>Brucella abortus 2308; accesion number NC_007624</v>
      </c>
      <c r="L836" s="3"/>
      <c r="M836" s="3"/>
      <c r="N836" s="3"/>
      <c r="O836" s="3"/>
      <c r="P836" s="3"/>
      <c r="Q836" s="3"/>
      <c r="R836" s="3"/>
      <c r="S836" s="3"/>
      <c r="T836" s="3"/>
      <c r="U836" s="3"/>
      <c r="V836" s="3"/>
      <c r="W836" s="3"/>
      <c r="X836" s="3"/>
      <c r="Y836" s="3"/>
      <c r="Z836" s="3"/>
    </row>
    <row r="837" ht="30.0" customHeight="1">
      <c r="A837" s="5" t="s">
        <v>9503</v>
      </c>
      <c r="B837" s="5" t="s">
        <v>9503</v>
      </c>
      <c r="C837" s="5" t="s">
        <v>9504</v>
      </c>
      <c r="D837" s="5"/>
      <c r="E837" s="16">
        <v>860946.0</v>
      </c>
      <c r="F837" s="16">
        <v>861722.0</v>
      </c>
      <c r="G837" s="5" t="s">
        <v>35</v>
      </c>
      <c r="H837" s="5" t="s">
        <v>7252</v>
      </c>
      <c r="I837" s="5" t="s">
        <v>350</v>
      </c>
      <c r="J837" s="11" t="str">
        <f t="shared" ref="J837:J838" si="264">HYPERLINK("http://www.ncbi.nlm.nih.gov/nuccore/NC_017250","Brucella suis 1330 genome; accesion number NC017250")</f>
        <v>Brucella suis 1330 genome; accesion number NC017250</v>
      </c>
      <c r="K837" s="11" t="str">
        <f t="shared" ref="K837:K838" si="265">HYPERLINK("http://www.ncbi.nlm.nih.gov/pubmed/12271122","Paulsen et al. 2002. Proc Natl Acad Sci U S A. 99(20):13148-53")</f>
        <v>Paulsen et al. 2002. Proc Natl Acad Sci U S A. 99(20):13148-53</v>
      </c>
      <c r="L837" s="3"/>
      <c r="M837" s="3"/>
      <c r="N837" s="3"/>
      <c r="O837" s="3"/>
      <c r="P837" s="3"/>
      <c r="Q837" s="3"/>
      <c r="R837" s="3"/>
      <c r="S837" s="3"/>
      <c r="T837" s="3"/>
      <c r="U837" s="3"/>
      <c r="V837" s="3"/>
      <c r="W837" s="3"/>
      <c r="X837" s="3"/>
      <c r="Y837" s="3"/>
      <c r="Z837" s="3"/>
    </row>
    <row r="838" ht="30.0" customHeight="1">
      <c r="A838" s="5" t="s">
        <v>9505</v>
      </c>
      <c r="B838" s="5" t="s">
        <v>9505</v>
      </c>
      <c r="C838" s="5" t="s">
        <v>9506</v>
      </c>
      <c r="D838" s="5"/>
      <c r="E838" s="16">
        <v>861725.0</v>
      </c>
      <c r="F838" s="16">
        <v>862963.0</v>
      </c>
      <c r="G838" s="5" t="s">
        <v>35</v>
      </c>
      <c r="H838" s="5" t="s">
        <v>7252</v>
      </c>
      <c r="I838" s="5" t="s">
        <v>350</v>
      </c>
      <c r="J838" s="11" t="str">
        <f t="shared" si="264"/>
        <v>Brucella suis 1330 genome; accesion number NC017250</v>
      </c>
      <c r="K838" s="11" t="str">
        <f t="shared" si="265"/>
        <v>Paulsen et al. 2002. Proc Natl Acad Sci U S A. 99(20):13148-53</v>
      </c>
      <c r="L838" s="3"/>
      <c r="M838" s="3"/>
      <c r="N838" s="3"/>
      <c r="O838" s="3"/>
      <c r="P838" s="3"/>
      <c r="Q838" s="3"/>
      <c r="R838" s="3"/>
      <c r="S838" s="3"/>
      <c r="T838" s="3"/>
      <c r="U838" s="3"/>
      <c r="V838" s="3"/>
      <c r="W838" s="3"/>
      <c r="X838" s="3"/>
      <c r="Y838" s="3"/>
      <c r="Z838" s="3"/>
    </row>
    <row r="839" ht="30.0" customHeight="1">
      <c r="A839" s="5" t="s">
        <v>9507</v>
      </c>
      <c r="B839" s="5" t="s">
        <v>9507</v>
      </c>
      <c r="C839" s="5" t="s">
        <v>9508</v>
      </c>
      <c r="D839" s="5"/>
      <c r="E839" s="16">
        <v>862897.0</v>
      </c>
      <c r="F839" s="16">
        <v>863964.0</v>
      </c>
      <c r="G839" s="5" t="s">
        <v>35</v>
      </c>
      <c r="H839" s="5" t="s">
        <v>9509</v>
      </c>
      <c r="I839" s="5"/>
      <c r="J839" s="15" t="str">
        <f>HYPERLINK("http://www.ncbi.nlm.nih.gov/pubmed/?term=16299333","Chain et al. 2005. Infect Immun. 73:8353-61")</f>
        <v>Chain et al. 2005. Infect Immun. 73:8353-61</v>
      </c>
      <c r="K839" s="11" t="str">
        <f>HYPERLINK("http://www.ncbi.nlm.nih.gov/nuccore/NC_007624","Brucella abortus 2308; accesion number NC_007624")</f>
        <v>Brucella abortus 2308; accesion number NC_007624</v>
      </c>
      <c r="L839" s="3"/>
      <c r="M839" s="3"/>
      <c r="N839" s="3"/>
      <c r="O839" s="3"/>
      <c r="P839" s="3"/>
      <c r="Q839" s="3"/>
      <c r="R839" s="3"/>
      <c r="S839" s="3"/>
      <c r="T839" s="3"/>
      <c r="U839" s="3"/>
      <c r="V839" s="3"/>
      <c r="W839" s="3"/>
      <c r="X839" s="3"/>
      <c r="Y839" s="3"/>
      <c r="Z839" s="3"/>
    </row>
    <row r="840" ht="30.0" customHeight="1">
      <c r="A840" s="5" t="s">
        <v>9510</v>
      </c>
      <c r="B840" s="5" t="s">
        <v>9510</v>
      </c>
      <c r="C840" s="5" t="s">
        <v>9511</v>
      </c>
      <c r="D840" s="5"/>
      <c r="E840" s="16">
        <v>864038.0</v>
      </c>
      <c r="F840" s="16">
        <v>865084.0</v>
      </c>
      <c r="G840" s="5" t="s">
        <v>35</v>
      </c>
      <c r="H840" s="5" t="s">
        <v>9512</v>
      </c>
      <c r="I840" s="5" t="s">
        <v>760</v>
      </c>
      <c r="J840" s="11" t="str">
        <f>HYPERLINK("http://www.ncbi.nlm.nih.gov/nuccore/NC_017250","Brucella suis 1330 genome; accesion number NC017250")</f>
        <v>Brucella suis 1330 genome; accesion number NC017250</v>
      </c>
      <c r="K840" s="11" t="str">
        <f>HYPERLINK("http://www.ncbi.nlm.nih.gov/nuccore/NC_006933","Brucella abortus 9-941 accession number NC_006933")</f>
        <v>Brucella abortus 9-941 accession number NC_006933</v>
      </c>
      <c r="L840" s="11" t="str">
        <f>HYPERLINK("http://www.ncbi.nlm.nih.gov/nuccore/NC_003318"," Brucella melitensis 16M genome; accesion number NC_003318")</f>
        <v> Brucella melitensis 16M genome; accesion number NC_003318</v>
      </c>
      <c r="M840" s="3"/>
      <c r="N840" s="3"/>
      <c r="O840" s="3"/>
      <c r="P840" s="3"/>
      <c r="Q840" s="3"/>
      <c r="R840" s="3"/>
      <c r="S840" s="3"/>
      <c r="T840" s="3"/>
      <c r="U840" s="3"/>
      <c r="V840" s="3"/>
      <c r="W840" s="3"/>
      <c r="X840" s="3"/>
      <c r="Y840" s="3"/>
      <c r="Z840" s="3"/>
    </row>
    <row r="841" ht="30.0" customHeight="1">
      <c r="A841" s="5" t="s">
        <v>9513</v>
      </c>
      <c r="B841" s="5" t="s">
        <v>9513</v>
      </c>
      <c r="C841" s="5" t="s">
        <v>9514</v>
      </c>
      <c r="D841" s="5"/>
      <c r="E841" s="16">
        <v>865460.0</v>
      </c>
      <c r="F841" s="16">
        <v>865852.0</v>
      </c>
      <c r="G841" s="5"/>
      <c r="H841" s="5" t="s">
        <v>52</v>
      </c>
      <c r="I841" s="5"/>
      <c r="J841" s="15" t="str">
        <f t="shared" ref="J841:J842" si="266">HYPERLINK("http://www.ncbi.nlm.nih.gov/pubmed/?term=16299333","Chain et al. 2005. Infect Immun. 73:8353-61")</f>
        <v>Chain et al. 2005. Infect Immun. 73:8353-61</v>
      </c>
      <c r="K841" s="11" t="str">
        <f t="shared" ref="K841:K842" si="267">HYPERLINK("http://www.ncbi.nlm.nih.gov/nuccore/NC_007624","Brucella abortus 2308; accesion number NC_007624")</f>
        <v>Brucella abortus 2308; accesion number NC_007624</v>
      </c>
      <c r="L841" s="3"/>
      <c r="M841" s="3"/>
      <c r="N841" s="3"/>
      <c r="O841" s="3"/>
      <c r="P841" s="3"/>
      <c r="Q841" s="3"/>
      <c r="R841" s="3"/>
      <c r="S841" s="3"/>
      <c r="T841" s="3"/>
      <c r="U841" s="3"/>
      <c r="V841" s="3"/>
      <c r="W841" s="3"/>
      <c r="X841" s="3"/>
      <c r="Y841" s="3"/>
      <c r="Z841" s="3"/>
    </row>
    <row r="842" ht="30.0" customHeight="1">
      <c r="A842" s="5" t="s">
        <v>9515</v>
      </c>
      <c r="B842" s="5" t="s">
        <v>9515</v>
      </c>
      <c r="C842" s="5" t="s">
        <v>9516</v>
      </c>
      <c r="D842" s="5"/>
      <c r="E842" s="16">
        <v>866181.0</v>
      </c>
      <c r="F842" s="16">
        <v>866348.0</v>
      </c>
      <c r="G842" s="5" t="s">
        <v>35</v>
      </c>
      <c r="H842" s="5" t="s">
        <v>52</v>
      </c>
      <c r="I842" s="5"/>
      <c r="J842" s="15" t="str">
        <f t="shared" si="266"/>
        <v>Chain et al. 2005. Infect Immun. 73:8353-61</v>
      </c>
      <c r="K842" s="11" t="str">
        <f t="shared" si="267"/>
        <v>Brucella abortus 2308; accesion number NC_007624</v>
      </c>
      <c r="L842" s="3"/>
      <c r="M842" s="3"/>
      <c r="N842" s="3"/>
      <c r="O842" s="3"/>
      <c r="P842" s="3"/>
      <c r="Q842" s="3"/>
      <c r="R842" s="3"/>
      <c r="S842" s="3"/>
      <c r="T842" s="3"/>
      <c r="U842" s="3"/>
      <c r="V842" s="3"/>
      <c r="W842" s="3"/>
      <c r="X842" s="3"/>
      <c r="Y842" s="3"/>
      <c r="Z842" s="3"/>
    </row>
    <row r="843" ht="30.0" customHeight="1">
      <c r="A843" s="5" t="s">
        <v>9517</v>
      </c>
      <c r="B843" s="5" t="s">
        <v>9518</v>
      </c>
      <c r="C843" s="5" t="s">
        <v>9519</v>
      </c>
      <c r="D843" s="5"/>
      <c r="E843" s="16">
        <v>866392.0</v>
      </c>
      <c r="F843" s="16">
        <v>866664.0</v>
      </c>
      <c r="G843" s="5" t="s">
        <v>35</v>
      </c>
      <c r="H843" s="5" t="s">
        <v>9520</v>
      </c>
      <c r="I843" s="5" t="s">
        <v>9521</v>
      </c>
      <c r="J843" s="11" t="str">
        <f>HYPERLINK("http://www.ncbi.nlm.nih.gov/pubmed/11929544","Bellefontaine et al. 2002. Mol Microbiol. 43(4):945-60")</f>
        <v>Bellefontaine et al. 2002. Mol Microbiol. 43(4):945-60</v>
      </c>
      <c r="K843" s="3"/>
      <c r="L843" s="3"/>
      <c r="M843" s="3"/>
      <c r="N843" s="3"/>
      <c r="O843" s="3"/>
      <c r="P843" s="3"/>
      <c r="Q843" s="3"/>
      <c r="R843" s="3"/>
      <c r="S843" s="3"/>
      <c r="T843" s="3"/>
      <c r="U843" s="3"/>
      <c r="V843" s="3"/>
      <c r="W843" s="3"/>
      <c r="X843" s="3"/>
      <c r="Y843" s="3"/>
      <c r="Z843" s="3"/>
    </row>
    <row r="844" ht="30.0" customHeight="1">
      <c r="A844" s="5" t="s">
        <v>9522</v>
      </c>
      <c r="B844" s="5" t="s">
        <v>9523</v>
      </c>
      <c r="C844" s="5" t="s">
        <v>9524</v>
      </c>
      <c r="D844" s="5"/>
      <c r="E844" s="16">
        <v>866661.0</v>
      </c>
      <c r="F844" s="16">
        <v>867476.0</v>
      </c>
      <c r="G844" s="5" t="s">
        <v>35</v>
      </c>
      <c r="H844" s="5" t="s">
        <v>9525</v>
      </c>
      <c r="I844" s="5"/>
      <c r="J844" s="11" t="str">
        <f>HYPERLINK("http://www.ncbi.nlm.nih.gov/pubmed/17172460","Hallez et al. 2007. Appl Environ Microbiol. 73(4):1375-9")</f>
        <v>Hallez et al. 2007. Appl Environ Microbiol. 73(4):1375-9</v>
      </c>
      <c r="K844" s="3"/>
      <c r="L844" s="3"/>
      <c r="M844" s="3"/>
      <c r="N844" s="3"/>
      <c r="O844" s="3"/>
      <c r="P844" s="3"/>
      <c r="Q844" s="3"/>
      <c r="R844" s="3"/>
      <c r="S844" s="3"/>
      <c r="T844" s="3"/>
      <c r="U844" s="3"/>
      <c r="V844" s="3"/>
      <c r="W844" s="3"/>
      <c r="X844" s="3"/>
      <c r="Y844" s="3"/>
      <c r="Z844" s="3"/>
    </row>
    <row r="845" ht="30.0" customHeight="1">
      <c r="A845" s="5" t="s">
        <v>9526</v>
      </c>
      <c r="B845" s="5" t="s">
        <v>9527</v>
      </c>
      <c r="C845" s="5" t="s">
        <v>9528</v>
      </c>
      <c r="D845" s="5"/>
      <c r="E845" s="16">
        <v>867504.0</v>
      </c>
      <c r="F845" s="16">
        <v>868265.0</v>
      </c>
      <c r="G845" s="5" t="s">
        <v>35</v>
      </c>
      <c r="H845" s="5" t="s">
        <v>9529</v>
      </c>
      <c r="I845" s="5" t="s">
        <v>9530</v>
      </c>
      <c r="J845" s="11" t="str">
        <f>HYPERLINK("http://www.ncbi.nlm.nih.gov/pubmed/11929544","Bellefontaine et al. 2002. Mol Microbiol. 43(4):945-60")</f>
        <v>Bellefontaine et al. 2002. Mol Microbiol. 43(4):945-60</v>
      </c>
      <c r="K845" s="3"/>
      <c r="L845" s="3"/>
      <c r="M845" s="3"/>
      <c r="N845" s="3"/>
      <c r="O845" s="3"/>
      <c r="P845" s="3"/>
      <c r="Q845" s="3"/>
      <c r="R845" s="3"/>
      <c r="S845" s="3"/>
      <c r="T845" s="3"/>
      <c r="U845" s="3"/>
      <c r="V845" s="3"/>
      <c r="W845" s="3"/>
      <c r="X845" s="3"/>
      <c r="Y845" s="3"/>
      <c r="Z845" s="3"/>
    </row>
    <row r="846" ht="30.0" customHeight="1">
      <c r="A846" s="5" t="s">
        <v>9531</v>
      </c>
      <c r="B846" s="5" t="s">
        <v>9531</v>
      </c>
      <c r="C846" s="5" t="s">
        <v>9532</v>
      </c>
      <c r="D846" s="5"/>
      <c r="E846" s="16">
        <v>868395.0</v>
      </c>
      <c r="F846" s="16">
        <v>868526.0</v>
      </c>
      <c r="G846" s="5" t="s">
        <v>35</v>
      </c>
      <c r="H846" s="5" t="s">
        <v>52</v>
      </c>
      <c r="I846" s="5"/>
      <c r="J846" s="15" t="str">
        <f t="shared" ref="J846:J854" si="268">HYPERLINK("http://www.ncbi.nlm.nih.gov/pubmed/?term=16299333","Chain et al. 2005. Infect Immun. 73:8353-61")</f>
        <v>Chain et al. 2005. Infect Immun. 73:8353-61</v>
      </c>
      <c r="K846" s="11" t="str">
        <f t="shared" ref="K846:K854" si="269">HYPERLINK("http://www.ncbi.nlm.nih.gov/nuccore/NC_007624","Brucella abortus 2308; accesion number NC_007624")</f>
        <v>Brucella abortus 2308; accesion number NC_007624</v>
      </c>
      <c r="L846" s="3"/>
      <c r="M846" s="3"/>
      <c r="N846" s="3"/>
      <c r="O846" s="3"/>
      <c r="P846" s="3"/>
      <c r="Q846" s="3"/>
      <c r="R846" s="3"/>
      <c r="S846" s="3"/>
      <c r="T846" s="3"/>
      <c r="U846" s="3"/>
      <c r="V846" s="3"/>
      <c r="W846" s="3"/>
      <c r="X846" s="3"/>
      <c r="Y846" s="3"/>
      <c r="Z846" s="3"/>
    </row>
    <row r="847" ht="30.0" customHeight="1">
      <c r="A847" s="5" t="s">
        <v>9533</v>
      </c>
      <c r="B847" s="5" t="s">
        <v>9533</v>
      </c>
      <c r="C847" s="5" t="s">
        <v>9534</v>
      </c>
      <c r="D847" s="5"/>
      <c r="E847" s="16">
        <v>868511.0</v>
      </c>
      <c r="F847" s="16">
        <v>868603.0</v>
      </c>
      <c r="G847" s="5" t="s">
        <v>35</v>
      </c>
      <c r="H847" s="5" t="s">
        <v>52</v>
      </c>
      <c r="I847" s="5"/>
      <c r="J847" s="15" t="str">
        <f t="shared" si="268"/>
        <v>Chain et al. 2005. Infect Immun. 73:8353-61</v>
      </c>
      <c r="K847" s="11" t="str">
        <f t="shared" si="269"/>
        <v>Brucella abortus 2308; accesion number NC_007624</v>
      </c>
      <c r="L847" s="3"/>
      <c r="M847" s="3"/>
      <c r="N847" s="3"/>
      <c r="O847" s="3"/>
      <c r="P847" s="3"/>
      <c r="Q847" s="3"/>
      <c r="R847" s="3"/>
      <c r="S847" s="3"/>
      <c r="T847" s="3"/>
      <c r="U847" s="3"/>
      <c r="V847" s="3"/>
      <c r="W847" s="3"/>
      <c r="X847" s="3"/>
      <c r="Y847" s="3"/>
      <c r="Z847" s="3"/>
    </row>
    <row r="848" ht="30.0" customHeight="1">
      <c r="A848" s="5" t="s">
        <v>9535</v>
      </c>
      <c r="B848" s="5" t="s">
        <v>9535</v>
      </c>
      <c r="C848" s="5" t="s">
        <v>9536</v>
      </c>
      <c r="D848" s="5"/>
      <c r="E848" s="16">
        <v>868737.0</v>
      </c>
      <c r="F848" s="16">
        <v>868961.0</v>
      </c>
      <c r="G848" s="5"/>
      <c r="H848" s="5" t="s">
        <v>52</v>
      </c>
      <c r="I848" s="5"/>
      <c r="J848" s="15" t="str">
        <f t="shared" si="268"/>
        <v>Chain et al. 2005. Infect Immun. 73:8353-61</v>
      </c>
      <c r="K848" s="11" t="str">
        <f t="shared" si="269"/>
        <v>Brucella abortus 2308; accesion number NC_007624</v>
      </c>
      <c r="L848" s="3"/>
      <c r="M848" s="3"/>
      <c r="N848" s="3"/>
      <c r="O848" s="3"/>
      <c r="P848" s="3"/>
      <c r="Q848" s="3"/>
      <c r="R848" s="3"/>
      <c r="S848" s="3"/>
      <c r="T848" s="3"/>
      <c r="U848" s="3"/>
      <c r="V848" s="3"/>
      <c r="W848" s="3"/>
      <c r="X848" s="3"/>
      <c r="Y848" s="3"/>
      <c r="Z848" s="3"/>
    </row>
    <row r="849" ht="30.0" customHeight="1">
      <c r="A849" s="5" t="s">
        <v>9537</v>
      </c>
      <c r="B849" s="5" t="s">
        <v>9538</v>
      </c>
      <c r="C849" s="5" t="s">
        <v>9539</v>
      </c>
      <c r="D849" s="5"/>
      <c r="E849" s="16">
        <v>869131.0</v>
      </c>
      <c r="F849" s="16">
        <v>870120.0</v>
      </c>
      <c r="G849" s="5" t="s">
        <v>35</v>
      </c>
      <c r="H849" s="5" t="s">
        <v>9540</v>
      </c>
      <c r="I849" s="5" t="s">
        <v>9541</v>
      </c>
      <c r="J849" s="15" t="str">
        <f t="shared" si="268"/>
        <v>Chain et al. 2005. Infect Immun. 73:8353-61</v>
      </c>
      <c r="K849" s="11" t="str">
        <f t="shared" si="269"/>
        <v>Brucella abortus 2308; accesion number NC_007624</v>
      </c>
      <c r="L849" s="3"/>
      <c r="M849" s="3"/>
      <c r="N849" s="3"/>
      <c r="O849" s="3"/>
      <c r="P849" s="3"/>
      <c r="Q849" s="3"/>
      <c r="R849" s="3"/>
      <c r="S849" s="3"/>
      <c r="T849" s="3"/>
      <c r="U849" s="3"/>
      <c r="V849" s="3"/>
      <c r="W849" s="3"/>
      <c r="X849" s="3"/>
      <c r="Y849" s="3"/>
      <c r="Z849" s="3"/>
    </row>
    <row r="850" ht="30.0" customHeight="1">
      <c r="A850" s="5" t="s">
        <v>9542</v>
      </c>
      <c r="B850" s="5" t="s">
        <v>9543</v>
      </c>
      <c r="C850" s="5" t="s">
        <v>9544</v>
      </c>
      <c r="D850" s="5"/>
      <c r="E850" s="16">
        <v>870135.0</v>
      </c>
      <c r="F850" s="16">
        <v>872276.0</v>
      </c>
      <c r="G850" s="5" t="s">
        <v>35</v>
      </c>
      <c r="H850" s="5" t="s">
        <v>3240</v>
      </c>
      <c r="I850" s="5" t="s">
        <v>3241</v>
      </c>
      <c r="J850" s="15" t="str">
        <f t="shared" si="268"/>
        <v>Chain et al. 2005. Infect Immun. 73:8353-61</v>
      </c>
      <c r="K850" s="11" t="str">
        <f t="shared" si="269"/>
        <v>Brucella abortus 2308; accesion number NC_007624</v>
      </c>
      <c r="L850" s="3"/>
      <c r="M850" s="3"/>
      <c r="N850" s="3"/>
      <c r="O850" s="3"/>
      <c r="P850" s="3"/>
      <c r="Q850" s="3"/>
      <c r="R850" s="3"/>
      <c r="S850" s="3"/>
      <c r="T850" s="3"/>
      <c r="U850" s="3"/>
      <c r="V850" s="3"/>
      <c r="W850" s="3"/>
      <c r="X850" s="3"/>
      <c r="Y850" s="3"/>
      <c r="Z850" s="3"/>
    </row>
    <row r="851" ht="30.0" customHeight="1">
      <c r="A851" s="5" t="s">
        <v>9545</v>
      </c>
      <c r="B851" s="5" t="s">
        <v>9546</v>
      </c>
      <c r="C851" s="5" t="s">
        <v>9547</v>
      </c>
      <c r="D851" s="5"/>
      <c r="E851" s="16">
        <v>872327.0</v>
      </c>
      <c r="F851" s="16">
        <v>872734.0</v>
      </c>
      <c r="G851" s="5" t="s">
        <v>35</v>
      </c>
      <c r="H851" s="5" t="s">
        <v>9548</v>
      </c>
      <c r="I851" s="5" t="s">
        <v>9549</v>
      </c>
      <c r="J851" s="15" t="str">
        <f t="shared" si="268"/>
        <v>Chain et al. 2005. Infect Immun. 73:8353-61</v>
      </c>
      <c r="K851" s="11" t="str">
        <f t="shared" si="269"/>
        <v>Brucella abortus 2308; accesion number NC_007624</v>
      </c>
      <c r="L851" s="3"/>
      <c r="M851" s="3"/>
      <c r="N851" s="3"/>
      <c r="O851" s="3"/>
      <c r="P851" s="3"/>
      <c r="Q851" s="3"/>
      <c r="R851" s="3"/>
      <c r="S851" s="3"/>
      <c r="T851" s="3"/>
      <c r="U851" s="3"/>
      <c r="V851" s="3"/>
      <c r="W851" s="3"/>
      <c r="X851" s="3"/>
      <c r="Y851" s="3"/>
      <c r="Z851" s="3"/>
    </row>
    <row r="852" ht="30.0" customHeight="1">
      <c r="A852" s="5" t="s">
        <v>9550</v>
      </c>
      <c r="B852" s="5" t="s">
        <v>9551</v>
      </c>
      <c r="C852" s="5" t="s">
        <v>9552</v>
      </c>
      <c r="D852" s="5"/>
      <c r="E852" s="16">
        <v>872748.0</v>
      </c>
      <c r="F852" s="16">
        <v>872969.0</v>
      </c>
      <c r="G852" s="5" t="s">
        <v>35</v>
      </c>
      <c r="H852" s="5" t="s">
        <v>5741</v>
      </c>
      <c r="I852" s="5"/>
      <c r="J852" s="15" t="str">
        <f t="shared" si="268"/>
        <v>Chain et al. 2005. Infect Immun. 73:8353-61</v>
      </c>
      <c r="K852" s="11" t="str">
        <f t="shared" si="269"/>
        <v>Brucella abortus 2308; accesion number NC_007624</v>
      </c>
      <c r="L852" s="3"/>
      <c r="M852" s="3"/>
      <c r="N852" s="3"/>
      <c r="O852" s="3"/>
      <c r="P852" s="3"/>
      <c r="Q852" s="3"/>
      <c r="R852" s="3"/>
      <c r="S852" s="3"/>
      <c r="T852" s="3"/>
      <c r="U852" s="3"/>
      <c r="V852" s="3"/>
      <c r="W852" s="3"/>
      <c r="X852" s="3"/>
      <c r="Y852" s="3"/>
      <c r="Z852" s="3"/>
    </row>
    <row r="853" ht="30.0" customHeight="1">
      <c r="A853" s="5" t="s">
        <v>9553</v>
      </c>
      <c r="B853" s="5" t="s">
        <v>9553</v>
      </c>
      <c r="C853" s="5" t="s">
        <v>9554</v>
      </c>
      <c r="D853" s="5"/>
      <c r="E853" s="16">
        <v>873163.0</v>
      </c>
      <c r="F853" s="16">
        <v>873489.0</v>
      </c>
      <c r="G853" s="5"/>
      <c r="H853" s="5" t="s">
        <v>52</v>
      </c>
      <c r="I853" s="5"/>
      <c r="J853" s="15" t="str">
        <f t="shared" si="268"/>
        <v>Chain et al. 2005. Infect Immun. 73:8353-61</v>
      </c>
      <c r="K853" s="11" t="str">
        <f t="shared" si="269"/>
        <v>Brucella abortus 2308; accesion number NC_007624</v>
      </c>
      <c r="L853" s="3"/>
      <c r="M853" s="3"/>
      <c r="N853" s="3"/>
      <c r="O853" s="3"/>
      <c r="P853" s="3"/>
      <c r="Q853" s="3"/>
      <c r="R853" s="3"/>
      <c r="S853" s="3"/>
      <c r="T853" s="3"/>
      <c r="U853" s="3"/>
      <c r="V853" s="3"/>
      <c r="W853" s="3"/>
      <c r="X853" s="3"/>
      <c r="Y853" s="3"/>
      <c r="Z853" s="3"/>
    </row>
    <row r="854" ht="30.0" customHeight="1">
      <c r="A854" s="5" t="s">
        <v>9555</v>
      </c>
      <c r="B854" s="5" t="s">
        <v>9555</v>
      </c>
      <c r="C854" s="5" t="s">
        <v>9556</v>
      </c>
      <c r="D854" s="5"/>
      <c r="E854" s="16">
        <v>873543.0</v>
      </c>
      <c r="F854" s="16">
        <v>873659.0</v>
      </c>
      <c r="G854" s="5" t="s">
        <v>35</v>
      </c>
      <c r="H854" s="5" t="s">
        <v>52</v>
      </c>
      <c r="I854" s="5"/>
      <c r="J854" s="15" t="str">
        <f t="shared" si="268"/>
        <v>Chain et al. 2005. Infect Immun. 73:8353-61</v>
      </c>
      <c r="K854" s="11" t="str">
        <f t="shared" si="269"/>
        <v>Brucella abortus 2308; accesion number NC_007624</v>
      </c>
      <c r="L854" s="3"/>
      <c r="M854" s="3"/>
      <c r="N854" s="3"/>
      <c r="O854" s="3"/>
      <c r="P854" s="3"/>
      <c r="Q854" s="3"/>
      <c r="R854" s="3"/>
      <c r="S854" s="3"/>
      <c r="T854" s="3"/>
      <c r="U854" s="3"/>
      <c r="V854" s="3"/>
      <c r="W854" s="3"/>
      <c r="X854" s="3"/>
      <c r="Y854" s="3"/>
      <c r="Z854" s="3"/>
    </row>
    <row r="855" ht="30.0" customHeight="1">
      <c r="A855" s="5" t="s">
        <v>9557</v>
      </c>
      <c r="B855" s="5" t="s">
        <v>9557</v>
      </c>
      <c r="C855" s="5" t="s">
        <v>9558</v>
      </c>
      <c r="D855" s="5" t="s">
        <v>59</v>
      </c>
      <c r="E855" s="16">
        <v>873646.0</v>
      </c>
      <c r="F855" s="16">
        <v>875240.0</v>
      </c>
      <c r="G855" s="5" t="s">
        <v>35</v>
      </c>
      <c r="H855" s="5"/>
      <c r="I855" s="5" t="s">
        <v>9559</v>
      </c>
      <c r="J855" s="11" t="str">
        <f>HYPERLINK("http://www.ncbi.nlm.nih.gov/nuccore/NC_017250","Brucella suis 1330 genome; accesion number NC017250")</f>
        <v>Brucella suis 1330 genome; accesion number NC017250</v>
      </c>
      <c r="K855" s="11" t="str">
        <f>HYPERLINK("http://www.ncbi.nlm.nih.gov/pubmed/12271122","Paulsen et al. 2002. Proc Natl Acad Sci U S A. 99(20):13148-53")</f>
        <v>Paulsen et al. 2002. Proc Natl Acad Sci U S A. 99(20):13148-53</v>
      </c>
      <c r="L855" s="3"/>
      <c r="M855" s="3"/>
      <c r="N855" s="3"/>
      <c r="O855" s="3"/>
      <c r="P855" s="3"/>
      <c r="Q855" s="3"/>
      <c r="R855" s="3"/>
      <c r="S855" s="3"/>
      <c r="T855" s="3"/>
      <c r="U855" s="3"/>
      <c r="V855" s="3"/>
      <c r="W855" s="3"/>
      <c r="X855" s="3"/>
      <c r="Y855" s="3"/>
      <c r="Z855" s="3"/>
    </row>
    <row r="856" ht="30.0" customHeight="1">
      <c r="A856" s="5" t="s">
        <v>9560</v>
      </c>
      <c r="B856" s="5" t="s">
        <v>9560</v>
      </c>
      <c r="C856" s="5" t="s">
        <v>9561</v>
      </c>
      <c r="D856" s="5"/>
      <c r="E856" s="16">
        <v>875554.0</v>
      </c>
      <c r="F856" s="16">
        <v>876051.0</v>
      </c>
      <c r="G856" s="5" t="s">
        <v>35</v>
      </c>
      <c r="H856" s="5" t="s">
        <v>52</v>
      </c>
      <c r="I856" s="5"/>
      <c r="J856" s="15" t="str">
        <f t="shared" ref="J856:J859" si="270">HYPERLINK("http://www.ncbi.nlm.nih.gov/pubmed/?term=16299333","Chain et al. 2005. Infect Immun. 73:8353-61")</f>
        <v>Chain et al. 2005. Infect Immun. 73:8353-61</v>
      </c>
      <c r="K856" s="11" t="str">
        <f t="shared" ref="K856:K859" si="271">HYPERLINK("http://www.ncbi.nlm.nih.gov/nuccore/NC_007624","Brucella abortus 2308; accesion number NC_007624")</f>
        <v>Brucella abortus 2308; accesion number NC_007624</v>
      </c>
      <c r="L856" s="3"/>
      <c r="M856" s="3"/>
      <c r="N856" s="3"/>
      <c r="O856" s="3"/>
      <c r="P856" s="3"/>
      <c r="Q856" s="3"/>
      <c r="R856" s="3"/>
      <c r="S856" s="3"/>
      <c r="T856" s="3"/>
      <c r="U856" s="3"/>
      <c r="V856" s="3"/>
      <c r="W856" s="3"/>
      <c r="X856" s="3"/>
      <c r="Y856" s="3"/>
      <c r="Z856" s="3"/>
    </row>
    <row r="857" ht="30.0" customHeight="1">
      <c r="A857" s="5" t="s">
        <v>9562</v>
      </c>
      <c r="B857" s="5" t="s">
        <v>9562</v>
      </c>
      <c r="C857" s="5" t="s">
        <v>9563</v>
      </c>
      <c r="D857" s="5"/>
      <c r="E857" s="16">
        <v>876288.0</v>
      </c>
      <c r="F857" s="16">
        <v>877352.0</v>
      </c>
      <c r="G857" s="5" t="s">
        <v>35</v>
      </c>
      <c r="H857" s="5" t="s">
        <v>774</v>
      </c>
      <c r="I857" s="5"/>
      <c r="J857" s="15" t="str">
        <f t="shared" si="270"/>
        <v>Chain et al. 2005. Infect Immun. 73:8353-61</v>
      </c>
      <c r="K857" s="11" t="str">
        <f t="shared" si="271"/>
        <v>Brucella abortus 2308; accesion number NC_007624</v>
      </c>
      <c r="L857" s="3"/>
      <c r="M857" s="3"/>
      <c r="N857" s="3"/>
      <c r="O857" s="3"/>
      <c r="P857" s="3"/>
      <c r="Q857" s="3"/>
      <c r="R857" s="3"/>
      <c r="S857" s="3"/>
      <c r="T857" s="3"/>
      <c r="U857" s="3"/>
      <c r="V857" s="3"/>
      <c r="W857" s="3"/>
      <c r="X857" s="3"/>
      <c r="Y857" s="3"/>
      <c r="Z857" s="3"/>
    </row>
    <row r="858" ht="30.0" customHeight="1">
      <c r="A858" s="5" t="s">
        <v>9564</v>
      </c>
      <c r="B858" s="5" t="s">
        <v>9564</v>
      </c>
      <c r="C858" s="5" t="s">
        <v>9565</v>
      </c>
      <c r="D858" s="5"/>
      <c r="E858" s="16">
        <v>877361.0</v>
      </c>
      <c r="F858" s="16">
        <v>878170.0</v>
      </c>
      <c r="G858" s="5" t="s">
        <v>35</v>
      </c>
      <c r="H858" s="5" t="s">
        <v>52</v>
      </c>
      <c r="I858" s="5"/>
      <c r="J858" s="15" t="str">
        <f t="shared" si="270"/>
        <v>Chain et al. 2005. Infect Immun. 73:8353-61</v>
      </c>
      <c r="K858" s="11" t="str">
        <f t="shared" si="271"/>
        <v>Brucella abortus 2308; accesion number NC_007624</v>
      </c>
      <c r="L858" s="3"/>
      <c r="M858" s="3"/>
      <c r="N858" s="3"/>
      <c r="O858" s="3"/>
      <c r="P858" s="3"/>
      <c r="Q858" s="3"/>
      <c r="R858" s="3"/>
      <c r="S858" s="3"/>
      <c r="T858" s="3"/>
      <c r="U858" s="3"/>
      <c r="V858" s="3"/>
      <c r="W858" s="3"/>
      <c r="X858" s="3"/>
      <c r="Y858" s="3"/>
      <c r="Z858" s="3"/>
    </row>
    <row r="859" ht="30.0" customHeight="1">
      <c r="A859" s="5" t="s">
        <v>9566</v>
      </c>
      <c r="B859" s="5" t="s">
        <v>9566</v>
      </c>
      <c r="C859" s="5" t="s">
        <v>9567</v>
      </c>
      <c r="D859" s="5"/>
      <c r="E859" s="16">
        <v>878209.0</v>
      </c>
      <c r="F859" s="16">
        <v>879210.0</v>
      </c>
      <c r="G859" s="5" t="s">
        <v>35</v>
      </c>
      <c r="H859" s="5" t="s">
        <v>39</v>
      </c>
      <c r="I859" s="5" t="s">
        <v>9568</v>
      </c>
      <c r="J859" s="15" t="str">
        <f t="shared" si="270"/>
        <v>Chain et al. 2005. Infect Immun. 73:8353-61</v>
      </c>
      <c r="K859" s="11" t="str">
        <f t="shared" si="271"/>
        <v>Brucella abortus 2308; accesion number NC_007624</v>
      </c>
      <c r="L859" s="3"/>
      <c r="M859" s="3"/>
      <c r="N859" s="3"/>
      <c r="O859" s="3"/>
      <c r="P859" s="3"/>
      <c r="Q859" s="3"/>
      <c r="R859" s="3"/>
      <c r="S859" s="3"/>
      <c r="T859" s="3"/>
      <c r="U859" s="3"/>
      <c r="V859" s="3"/>
      <c r="W859" s="3"/>
      <c r="X859" s="3"/>
      <c r="Y859" s="3"/>
      <c r="Z859" s="3"/>
    </row>
    <row r="860" ht="30.0" customHeight="1">
      <c r="A860" s="5" t="s">
        <v>9569</v>
      </c>
      <c r="B860" s="5" t="s">
        <v>9569</v>
      </c>
      <c r="C860" s="5" t="s">
        <v>9570</v>
      </c>
      <c r="D860" s="5" t="s">
        <v>59</v>
      </c>
      <c r="E860" s="16">
        <v>879217.0</v>
      </c>
      <c r="F860" s="16">
        <v>880043.0</v>
      </c>
      <c r="G860" s="5" t="s">
        <v>35</v>
      </c>
      <c r="H860" s="5"/>
      <c r="I860" s="5" t="s">
        <v>9571</v>
      </c>
      <c r="J860" s="11" t="str">
        <f t="shared" ref="J860:J861" si="272">HYPERLINK("http://www.ncbi.nlm.nih.gov/nuccore/NC_017250","Brucella suis 1330 genome; accesion number NC017250")</f>
        <v>Brucella suis 1330 genome; accesion number NC017250</v>
      </c>
      <c r="K860" s="11" t="str">
        <f t="shared" ref="K860:K861" si="273">HYPERLINK("http://www.ncbi.nlm.nih.gov/pubmed/12271122","Paulsen et al. 2002. Proc Natl Acad Sci U S A. 99(20):13148-53")</f>
        <v>Paulsen et al. 2002. Proc Natl Acad Sci U S A. 99(20):13148-53</v>
      </c>
      <c r="L860" s="3"/>
      <c r="M860" s="3"/>
      <c r="N860" s="3"/>
      <c r="O860" s="3"/>
      <c r="P860" s="3"/>
      <c r="Q860" s="3"/>
      <c r="R860" s="3"/>
      <c r="S860" s="3"/>
      <c r="T860" s="3"/>
      <c r="U860" s="3"/>
      <c r="V860" s="3"/>
      <c r="W860" s="3"/>
      <c r="X860" s="3"/>
      <c r="Y860" s="3"/>
      <c r="Z860" s="3"/>
    </row>
    <row r="861" ht="30.0" customHeight="1">
      <c r="A861" s="5" t="s">
        <v>9572</v>
      </c>
      <c r="B861" s="5" t="s">
        <v>9572</v>
      </c>
      <c r="C861" s="5" t="s">
        <v>9573</v>
      </c>
      <c r="D861" s="5" t="s">
        <v>59</v>
      </c>
      <c r="E861" s="16">
        <v>880046.0</v>
      </c>
      <c r="F861" s="16">
        <v>881024.0</v>
      </c>
      <c r="G861" s="5" t="s">
        <v>35</v>
      </c>
      <c r="H861" s="5"/>
      <c r="I861" s="5" t="s">
        <v>9574</v>
      </c>
      <c r="J861" s="11" t="str">
        <f t="shared" si="272"/>
        <v>Brucella suis 1330 genome; accesion number NC017250</v>
      </c>
      <c r="K861" s="11" t="str">
        <f t="shared" si="273"/>
        <v>Paulsen et al. 2002. Proc Natl Acad Sci U S A. 99(20):13148-53</v>
      </c>
      <c r="L861" s="3"/>
      <c r="M861" s="3"/>
      <c r="N861" s="3"/>
      <c r="O861" s="3"/>
      <c r="P861" s="3"/>
      <c r="Q861" s="3"/>
      <c r="R861" s="3"/>
      <c r="S861" s="3"/>
      <c r="T861" s="3"/>
      <c r="U861" s="3"/>
      <c r="V861" s="3"/>
      <c r="W861" s="3"/>
      <c r="X861" s="3"/>
      <c r="Y861" s="3"/>
      <c r="Z861" s="3"/>
    </row>
    <row r="862" ht="30.0" customHeight="1">
      <c r="A862" s="5" t="s">
        <v>9575</v>
      </c>
      <c r="B862" s="5" t="s">
        <v>9575</v>
      </c>
      <c r="C862" s="5" t="s">
        <v>9576</v>
      </c>
      <c r="D862" s="5"/>
      <c r="E862" s="16">
        <v>881101.0</v>
      </c>
      <c r="F862" s="16">
        <v>882366.0</v>
      </c>
      <c r="G862" s="5" t="s">
        <v>35</v>
      </c>
      <c r="H862" s="5" t="s">
        <v>8403</v>
      </c>
      <c r="I862" s="5" t="s">
        <v>9577</v>
      </c>
      <c r="J862" s="15" t="str">
        <f>HYPERLINK("http://www.ncbi.nlm.nih.gov/pubmed/?term=16299333","Chain et al. 2005. Infect Immun. 73:8353-61")</f>
        <v>Chain et al. 2005. Infect Immun. 73:8353-61</v>
      </c>
      <c r="K862" s="11" t="str">
        <f>HYPERLINK("http://www.ncbi.nlm.nih.gov/nuccore/NC_007624","Brucella abortus 2308; accesion number NC_007624")</f>
        <v>Brucella abortus 2308; accesion number NC_007624</v>
      </c>
      <c r="L862" s="3"/>
      <c r="M862" s="3"/>
      <c r="N862" s="3"/>
      <c r="O862" s="3"/>
      <c r="P862" s="3"/>
      <c r="Q862" s="3"/>
      <c r="R862" s="3"/>
      <c r="S862" s="3"/>
      <c r="T862" s="3"/>
      <c r="U862" s="3"/>
      <c r="V862" s="3"/>
      <c r="W862" s="3"/>
      <c r="X862" s="3"/>
      <c r="Y862" s="3"/>
      <c r="Z862" s="3"/>
    </row>
    <row r="863" ht="30.0" customHeight="1">
      <c r="A863" s="5" t="s">
        <v>9578</v>
      </c>
      <c r="B863" s="5" t="s">
        <v>9578</v>
      </c>
      <c r="C863" s="5" t="s">
        <v>9579</v>
      </c>
      <c r="D863" s="5"/>
      <c r="E863" s="16">
        <v>882593.0</v>
      </c>
      <c r="F863" s="16">
        <v>882709.0</v>
      </c>
      <c r="G863" s="5"/>
      <c r="H863" s="5" t="s">
        <v>52</v>
      </c>
      <c r="I863" s="5" t="s">
        <v>9580</v>
      </c>
      <c r="J863" s="11" t="str">
        <f t="shared" ref="J863:J865" si="274">HYPERLINK("http://www.ncbi.nlm.nih.gov/nuccore/NC_006933","Brucella abortus 9-941 accession number NC_006933")</f>
        <v>Brucella abortus 9-941 accession number NC_006933</v>
      </c>
      <c r="K863" s="11" t="str">
        <f t="shared" ref="K863:K865" si="275">HYPERLINK("http://www.ncbi.nlm.nih.gov/nuccore/NC_017250","Brucella suis 1330 genome; accesion number NC017250")</f>
        <v>Brucella suis 1330 genome; accesion number NC017250</v>
      </c>
      <c r="L863" s="3"/>
      <c r="M863" s="3"/>
      <c r="N863" s="3"/>
      <c r="O863" s="3"/>
      <c r="P863" s="3"/>
      <c r="Q863" s="3"/>
      <c r="R863" s="3"/>
      <c r="S863" s="3"/>
      <c r="T863" s="3"/>
      <c r="U863" s="3"/>
      <c r="V863" s="3"/>
      <c r="W863" s="3"/>
      <c r="X863" s="3"/>
      <c r="Y863" s="3"/>
      <c r="Z863" s="3"/>
    </row>
    <row r="864" ht="30.0" customHeight="1">
      <c r="A864" s="5" t="s">
        <v>9581</v>
      </c>
      <c r="B864" s="5" t="s">
        <v>9581</v>
      </c>
      <c r="C864" s="5" t="s">
        <v>9582</v>
      </c>
      <c r="D864" s="5"/>
      <c r="E864" s="16">
        <v>882717.0</v>
      </c>
      <c r="F864" s="16">
        <v>883733.0</v>
      </c>
      <c r="G864" s="5"/>
      <c r="H864" s="5" t="s">
        <v>9583</v>
      </c>
      <c r="I864" s="5" t="s">
        <v>9584</v>
      </c>
      <c r="J864" s="11" t="str">
        <f t="shared" si="274"/>
        <v>Brucella abortus 9-941 accession number NC_006933</v>
      </c>
      <c r="K864" s="11" t="str">
        <f t="shared" si="275"/>
        <v>Brucella suis 1330 genome; accesion number NC017250</v>
      </c>
      <c r="L864" s="3"/>
      <c r="M864" s="3"/>
      <c r="N864" s="3"/>
      <c r="O864" s="3"/>
      <c r="P864" s="3"/>
      <c r="Q864" s="3"/>
      <c r="R864" s="3"/>
      <c r="S864" s="3"/>
      <c r="T864" s="3"/>
      <c r="U864" s="3"/>
      <c r="V864" s="3"/>
      <c r="W864" s="3"/>
      <c r="X864" s="3"/>
      <c r="Y864" s="3"/>
      <c r="Z864" s="3"/>
    </row>
    <row r="865" ht="30.0" customHeight="1">
      <c r="A865" s="5" t="s">
        <v>9585</v>
      </c>
      <c r="B865" s="5" t="s">
        <v>9400</v>
      </c>
      <c r="C865" s="5" t="s">
        <v>9586</v>
      </c>
      <c r="D865" s="5"/>
      <c r="E865" s="16">
        <v>883788.0</v>
      </c>
      <c r="F865" s="16">
        <v>884498.0</v>
      </c>
      <c r="G865" s="5" t="s">
        <v>35</v>
      </c>
      <c r="H865" s="5" t="s">
        <v>9587</v>
      </c>
      <c r="I865" s="5" t="s">
        <v>9588</v>
      </c>
      <c r="J865" s="11" t="str">
        <f t="shared" si="274"/>
        <v>Brucella abortus 9-941 accession number NC_006933</v>
      </c>
      <c r="K865" s="11" t="str">
        <f t="shared" si="275"/>
        <v>Brucella suis 1330 genome; accesion number NC017250</v>
      </c>
      <c r="L865" s="3"/>
      <c r="M865" s="3"/>
      <c r="N865" s="3"/>
      <c r="O865" s="3"/>
      <c r="P865" s="3"/>
      <c r="Q865" s="3"/>
      <c r="R865" s="3"/>
      <c r="S865" s="3"/>
      <c r="T865" s="3"/>
      <c r="U865" s="3"/>
      <c r="V865" s="3"/>
      <c r="W865" s="3"/>
      <c r="X865" s="3"/>
      <c r="Y865" s="3"/>
      <c r="Z865" s="3"/>
    </row>
    <row r="866" ht="30.0" customHeight="1">
      <c r="A866" s="5" t="s">
        <v>9589</v>
      </c>
      <c r="B866" s="5" t="s">
        <v>9589</v>
      </c>
      <c r="C866" s="5" t="s">
        <v>9590</v>
      </c>
      <c r="D866" s="5"/>
      <c r="E866" s="16">
        <v>884788.0</v>
      </c>
      <c r="F866" s="16">
        <v>887592.0</v>
      </c>
      <c r="G866" s="5"/>
      <c r="H866" s="5" t="s">
        <v>9591</v>
      </c>
      <c r="I866" s="5" t="s">
        <v>9592</v>
      </c>
      <c r="J866" s="11" t="str">
        <f>HYPERLINK("http://www.ncbi.nlm.nih.gov/nuccore/NC_003318"," Brucella melitensis 16M genome; accesion number NC_003318")</f>
        <v> Brucella melitensis 16M genome; accesion number NC_003318</v>
      </c>
      <c r="K866" s="11" t="str">
        <f>HYPERLINK("http://www.ncbi.nlm.nih.gov/pubmed/11756688","DelVecchio et al. 2002. Proc Natl Acad Sci U S A. 99(1):443-8.")</f>
        <v>DelVecchio et al. 2002. Proc Natl Acad Sci U S A. 99(1):443-8.</v>
      </c>
      <c r="L866" s="3"/>
      <c r="M866" s="3"/>
      <c r="N866" s="3"/>
      <c r="O866" s="3"/>
      <c r="P866" s="3"/>
      <c r="Q866" s="3"/>
      <c r="R866" s="3"/>
      <c r="S866" s="3"/>
      <c r="T866" s="3"/>
      <c r="U866" s="3"/>
      <c r="V866" s="3"/>
      <c r="W866" s="3"/>
      <c r="X866" s="3"/>
      <c r="Y866" s="3"/>
      <c r="Z866" s="3"/>
    </row>
    <row r="867" ht="30.0" customHeight="1">
      <c r="A867" s="5" t="s">
        <v>9593</v>
      </c>
      <c r="B867" s="5" t="s">
        <v>9594</v>
      </c>
      <c r="C867" s="5" t="s">
        <v>9595</v>
      </c>
      <c r="D867" s="5" t="s">
        <v>59</v>
      </c>
      <c r="E867" s="16">
        <v>887507.0</v>
      </c>
      <c r="F867" s="16">
        <v>891091.0</v>
      </c>
      <c r="G867" s="5"/>
      <c r="H867" s="5"/>
      <c r="I867" s="5" t="s">
        <v>9596</v>
      </c>
      <c r="J867" s="15" t="str">
        <f t="shared" ref="J867:J870" si="276">HYPERLINK("http://www.ncbi.nlm.nih.gov/pubmed/?term=16452445","Haine et al. 2006. J Bacteriol. 188(4):1615-9.")</f>
        <v>Haine et al. 2006. J Bacteriol. 188(4):1615-9.</v>
      </c>
      <c r="K867" s="3"/>
      <c r="L867" s="3"/>
      <c r="M867" s="3"/>
      <c r="N867" s="3"/>
      <c r="O867" s="3"/>
      <c r="P867" s="3"/>
      <c r="Q867" s="3"/>
      <c r="R867" s="3"/>
      <c r="S867" s="3"/>
      <c r="T867" s="3"/>
      <c r="U867" s="3"/>
      <c r="V867" s="3"/>
      <c r="W867" s="3"/>
      <c r="X867" s="3"/>
      <c r="Y867" s="3"/>
      <c r="Z867" s="3"/>
    </row>
    <row r="868" ht="30.0" customHeight="1">
      <c r="A868" s="5" t="s">
        <v>9597</v>
      </c>
      <c r="B868" s="5" t="s">
        <v>9598</v>
      </c>
      <c r="C868" s="5" t="s">
        <v>9599</v>
      </c>
      <c r="D868" s="5"/>
      <c r="E868" s="16">
        <v>891118.0</v>
      </c>
      <c r="F868" s="16">
        <v>892656.0</v>
      </c>
      <c r="G868" s="5"/>
      <c r="H868" s="5" t="s">
        <v>9600</v>
      </c>
      <c r="I868" s="5" t="s">
        <v>1206</v>
      </c>
      <c r="J868" s="11" t="str">
        <f t="shared" si="276"/>
        <v>Haine et al. 2006. J Bacteriol. 188(4):1615-9.</v>
      </c>
      <c r="K868" s="3"/>
      <c r="L868" s="3"/>
      <c r="M868" s="3"/>
      <c r="N868" s="3"/>
      <c r="O868" s="3"/>
      <c r="P868" s="3"/>
      <c r="Q868" s="3"/>
      <c r="R868" s="3"/>
      <c r="S868" s="3"/>
      <c r="T868" s="3"/>
      <c r="U868" s="3"/>
      <c r="V868" s="3"/>
      <c r="W868" s="3"/>
      <c r="X868" s="3"/>
      <c r="Y868" s="3"/>
      <c r="Z868" s="3"/>
    </row>
    <row r="869" ht="30.0" customHeight="1">
      <c r="A869" s="5" t="s">
        <v>9601</v>
      </c>
      <c r="B869" s="5" t="s">
        <v>9602</v>
      </c>
      <c r="C869" s="5" t="s">
        <v>9603</v>
      </c>
      <c r="D869" s="5"/>
      <c r="E869" s="16">
        <v>892773.0</v>
      </c>
      <c r="F869" s="16">
        <v>893363.0</v>
      </c>
      <c r="G869" s="5"/>
      <c r="H869" s="5" t="s">
        <v>9604</v>
      </c>
      <c r="I869" s="5"/>
      <c r="J869" s="15" t="str">
        <f t="shared" si="276"/>
        <v>Haine et al. 2006. J Bacteriol. 188(4):1615-9.</v>
      </c>
      <c r="K869" s="3"/>
      <c r="L869" s="3"/>
      <c r="M869" s="3"/>
      <c r="N869" s="3"/>
      <c r="O869" s="3"/>
      <c r="P869" s="3"/>
      <c r="Q869" s="3"/>
      <c r="R869" s="3"/>
      <c r="S869" s="3"/>
      <c r="T869" s="3"/>
      <c r="U869" s="3"/>
      <c r="V869" s="3"/>
      <c r="W869" s="3"/>
      <c r="X869" s="3"/>
      <c r="Y869" s="3"/>
      <c r="Z869" s="3"/>
    </row>
    <row r="870" ht="30.0" customHeight="1">
      <c r="A870" s="5" t="s">
        <v>9605</v>
      </c>
      <c r="B870" s="5" t="s">
        <v>9606</v>
      </c>
      <c r="C870" s="5" t="s">
        <v>9607</v>
      </c>
      <c r="D870" s="5"/>
      <c r="E870" s="16">
        <v>893374.0</v>
      </c>
      <c r="F870" s="16">
        <v>894099.0</v>
      </c>
      <c r="G870" s="5"/>
      <c r="H870" s="5" t="s">
        <v>9608</v>
      </c>
      <c r="I870" s="5"/>
      <c r="J870" s="15" t="str">
        <f t="shared" si="276"/>
        <v>Haine et al. 2006. J Bacteriol. 188(4):1615-9.</v>
      </c>
      <c r="K870" s="3"/>
      <c r="L870" s="3"/>
      <c r="M870" s="3"/>
      <c r="N870" s="3"/>
      <c r="O870" s="3"/>
      <c r="P870" s="3"/>
      <c r="Q870" s="3"/>
      <c r="R870" s="3"/>
      <c r="S870" s="3"/>
      <c r="T870" s="3"/>
      <c r="U870" s="3"/>
      <c r="V870" s="3"/>
      <c r="W870" s="3"/>
      <c r="X870" s="3"/>
      <c r="Y870" s="3"/>
      <c r="Z870" s="3"/>
    </row>
    <row r="871" ht="30.0" customHeight="1">
      <c r="A871" s="5" t="s">
        <v>9609</v>
      </c>
      <c r="B871" s="5" t="s">
        <v>9609</v>
      </c>
      <c r="C871" s="5" t="s">
        <v>9610</v>
      </c>
      <c r="D871" s="5"/>
      <c r="E871" s="16">
        <v>894105.0</v>
      </c>
      <c r="F871" s="16">
        <v>895040.0</v>
      </c>
      <c r="G871" s="5"/>
      <c r="H871" s="5" t="s">
        <v>5970</v>
      </c>
      <c r="I871" s="5"/>
      <c r="J871" s="15" t="str">
        <f t="shared" ref="J871:J873" si="277">HYPERLINK("http://www.ncbi.nlm.nih.gov/pubmed/?term=16299333","Chain et al. 2005. Infect Immun. 73:8353-61")</f>
        <v>Chain et al. 2005. Infect Immun. 73:8353-61</v>
      </c>
      <c r="K871" s="11" t="str">
        <f t="shared" ref="K871:K873" si="278">HYPERLINK("http://www.ncbi.nlm.nih.gov/nuccore/NC_007624","Brucella abortus 2308; accesion number NC_007624")</f>
        <v>Brucella abortus 2308; accesion number NC_007624</v>
      </c>
      <c r="L871" s="3"/>
      <c r="M871" s="3"/>
      <c r="N871" s="3"/>
      <c r="O871" s="3"/>
      <c r="P871" s="3"/>
      <c r="Q871" s="3"/>
      <c r="R871" s="3"/>
      <c r="S871" s="3"/>
      <c r="T871" s="3"/>
      <c r="U871" s="3"/>
      <c r="V871" s="3"/>
      <c r="W871" s="3"/>
      <c r="X871" s="3"/>
      <c r="Y871" s="3"/>
      <c r="Z871" s="3"/>
    </row>
    <row r="872" ht="30.0" customHeight="1">
      <c r="A872" s="5" t="s">
        <v>9611</v>
      </c>
      <c r="B872" s="5" t="s">
        <v>9611</v>
      </c>
      <c r="C872" s="5" t="s">
        <v>9612</v>
      </c>
      <c r="D872" s="5"/>
      <c r="E872" s="16">
        <v>895037.0</v>
      </c>
      <c r="F872" s="16">
        <v>895573.0</v>
      </c>
      <c r="G872" s="5"/>
      <c r="H872" s="5" t="s">
        <v>52</v>
      </c>
      <c r="I872" s="5"/>
      <c r="J872" s="15" t="str">
        <f t="shared" si="277"/>
        <v>Chain et al. 2005. Infect Immun. 73:8353-61</v>
      </c>
      <c r="K872" s="11" t="str">
        <f t="shared" si="278"/>
        <v>Brucella abortus 2308; accesion number NC_007624</v>
      </c>
      <c r="L872" s="3"/>
      <c r="M872" s="3"/>
      <c r="N872" s="3"/>
      <c r="O872" s="3"/>
      <c r="P872" s="3"/>
      <c r="Q872" s="3"/>
      <c r="R872" s="3"/>
      <c r="S872" s="3"/>
      <c r="T872" s="3"/>
      <c r="U872" s="3"/>
      <c r="V872" s="3"/>
      <c r="W872" s="3"/>
      <c r="X872" s="3"/>
      <c r="Y872" s="3"/>
      <c r="Z872" s="3"/>
    </row>
    <row r="873" ht="30.0" customHeight="1">
      <c r="A873" s="5" t="s">
        <v>9613</v>
      </c>
      <c r="B873" s="5" t="s">
        <v>9613</v>
      </c>
      <c r="C873" s="5" t="s">
        <v>9614</v>
      </c>
      <c r="D873" s="5"/>
      <c r="E873" s="16">
        <v>895583.0</v>
      </c>
      <c r="F873" s="16">
        <v>896173.0</v>
      </c>
      <c r="G873" s="5" t="s">
        <v>35</v>
      </c>
      <c r="H873" s="5" t="s">
        <v>9615</v>
      </c>
      <c r="I873" s="5" t="s">
        <v>9616</v>
      </c>
      <c r="J873" s="15" t="str">
        <f t="shared" si="277"/>
        <v>Chain et al. 2005. Infect Immun. 73:8353-61</v>
      </c>
      <c r="K873" s="11" t="str">
        <f t="shared" si="278"/>
        <v>Brucella abortus 2308; accesion number NC_007624</v>
      </c>
      <c r="L873" s="3"/>
      <c r="M873" s="3"/>
      <c r="N873" s="3"/>
      <c r="O873" s="3"/>
      <c r="P873" s="3"/>
      <c r="Q873" s="3"/>
      <c r="R873" s="3"/>
      <c r="S873" s="3"/>
      <c r="T873" s="3"/>
      <c r="U873" s="3"/>
      <c r="V873" s="3"/>
      <c r="W873" s="3"/>
      <c r="X873" s="3"/>
      <c r="Y873" s="3"/>
      <c r="Z873" s="3"/>
    </row>
    <row r="874" ht="30.0" customHeight="1">
      <c r="A874" s="5" t="s">
        <v>9617</v>
      </c>
      <c r="B874" s="5" t="s">
        <v>9618</v>
      </c>
      <c r="C874" s="5" t="s">
        <v>9619</v>
      </c>
      <c r="D874" s="5" t="s">
        <v>59</v>
      </c>
      <c r="E874" s="16">
        <v>896170.0</v>
      </c>
      <c r="F874" s="16">
        <v>897684.0</v>
      </c>
      <c r="G874" s="5" t="s">
        <v>35</v>
      </c>
      <c r="H874" s="5"/>
      <c r="I874" s="5" t="s">
        <v>9620</v>
      </c>
      <c r="J874" s="11" t="str">
        <f>HYPERLINK("http://www.ncbi.nlm.nih.gov/nuccore/NC_017250","Brucella suis 1330 genome; accesion number NC017250")</f>
        <v>Brucella suis 1330 genome; accesion number NC017250</v>
      </c>
      <c r="K874" s="11" t="str">
        <f>HYPERLINK("http://www.ncbi.nlm.nih.gov/pubmed/12271122","Paulsen et al. 2002. Proc Natl Acad Sci U S A. 99(20):13148-53")</f>
        <v>Paulsen et al. 2002. Proc Natl Acad Sci U S A. 99(20):13148-53</v>
      </c>
      <c r="L874" s="3"/>
      <c r="M874" s="3"/>
      <c r="N874" s="3"/>
      <c r="O874" s="3"/>
      <c r="P874" s="3"/>
      <c r="Q874" s="3"/>
      <c r="R874" s="3"/>
      <c r="S874" s="3"/>
      <c r="T874" s="3"/>
      <c r="U874" s="3"/>
      <c r="V874" s="3"/>
      <c r="W874" s="3"/>
      <c r="X874" s="3"/>
      <c r="Y874" s="3"/>
      <c r="Z874" s="3"/>
    </row>
    <row r="875" ht="30.0" customHeight="1">
      <c r="A875" s="5" t="s">
        <v>9621</v>
      </c>
      <c r="B875" s="5" t="s">
        <v>9621</v>
      </c>
      <c r="C875" s="5" t="s">
        <v>9622</v>
      </c>
      <c r="D875" s="5"/>
      <c r="E875" s="16">
        <v>897798.0</v>
      </c>
      <c r="F875" s="16">
        <v>898322.0</v>
      </c>
      <c r="G875" s="5"/>
      <c r="H875" s="5" t="s">
        <v>52</v>
      </c>
      <c r="I875" s="5"/>
      <c r="J875" s="15" t="str">
        <f t="shared" ref="J875:J882" si="279">HYPERLINK("http://www.ncbi.nlm.nih.gov/pubmed/?term=16299333","Chain et al. 2005. Infect Immun. 73:8353-61")</f>
        <v>Chain et al. 2005. Infect Immun. 73:8353-61</v>
      </c>
      <c r="K875" s="11" t="str">
        <f t="shared" ref="K875:K882" si="280">HYPERLINK("http://www.ncbi.nlm.nih.gov/nuccore/NC_007624","Brucella abortus 2308; accesion number NC_007624")</f>
        <v>Brucella abortus 2308; accesion number NC_007624</v>
      </c>
      <c r="L875" s="3"/>
      <c r="M875" s="3"/>
      <c r="N875" s="3"/>
      <c r="O875" s="3"/>
      <c r="P875" s="3"/>
      <c r="Q875" s="3"/>
      <c r="R875" s="3"/>
      <c r="S875" s="3"/>
      <c r="T875" s="3"/>
      <c r="U875" s="3"/>
      <c r="V875" s="3"/>
      <c r="W875" s="3"/>
      <c r="X875" s="3"/>
      <c r="Y875" s="3"/>
      <c r="Z875" s="3"/>
    </row>
    <row r="876" ht="30.0" customHeight="1">
      <c r="A876" s="5" t="s">
        <v>9623</v>
      </c>
      <c r="B876" s="5" t="s">
        <v>9623</v>
      </c>
      <c r="C876" s="5" t="s">
        <v>9624</v>
      </c>
      <c r="D876" s="5"/>
      <c r="E876" s="16">
        <v>898313.0</v>
      </c>
      <c r="F876" s="16">
        <v>899290.0</v>
      </c>
      <c r="G876" s="5"/>
      <c r="H876" s="5" t="s">
        <v>9625</v>
      </c>
      <c r="I876" s="5"/>
      <c r="J876" s="15" t="str">
        <f t="shared" si="279"/>
        <v>Chain et al. 2005. Infect Immun. 73:8353-61</v>
      </c>
      <c r="K876" s="11" t="str">
        <f t="shared" si="280"/>
        <v>Brucella abortus 2308; accesion number NC_007624</v>
      </c>
      <c r="L876" s="3"/>
      <c r="M876" s="3"/>
      <c r="N876" s="3"/>
      <c r="O876" s="3"/>
      <c r="P876" s="3"/>
      <c r="Q876" s="3"/>
      <c r="R876" s="3"/>
      <c r="S876" s="3"/>
      <c r="T876" s="3"/>
      <c r="U876" s="3"/>
      <c r="V876" s="3"/>
      <c r="W876" s="3"/>
      <c r="X876" s="3"/>
      <c r="Y876" s="3"/>
      <c r="Z876" s="3"/>
    </row>
    <row r="877" ht="30.0" customHeight="1">
      <c r="A877" s="5" t="s">
        <v>9626</v>
      </c>
      <c r="B877" s="5" t="s">
        <v>9626</v>
      </c>
      <c r="C877" s="5" t="s">
        <v>9627</v>
      </c>
      <c r="D877" s="5"/>
      <c r="E877" s="16">
        <v>899293.0</v>
      </c>
      <c r="F877" s="16">
        <v>900225.0</v>
      </c>
      <c r="G877" s="5"/>
      <c r="H877" s="5" t="s">
        <v>9628</v>
      </c>
      <c r="I877" s="5"/>
      <c r="J877" s="15" t="str">
        <f t="shared" si="279"/>
        <v>Chain et al. 2005. Infect Immun. 73:8353-61</v>
      </c>
      <c r="K877" s="11" t="str">
        <f t="shared" si="280"/>
        <v>Brucella abortus 2308; accesion number NC_007624</v>
      </c>
      <c r="L877" s="3"/>
      <c r="M877" s="3"/>
      <c r="N877" s="3"/>
      <c r="O877" s="3"/>
      <c r="P877" s="3"/>
      <c r="Q877" s="3"/>
      <c r="R877" s="3"/>
      <c r="S877" s="3"/>
      <c r="T877" s="3"/>
      <c r="U877" s="3"/>
      <c r="V877" s="3"/>
      <c r="W877" s="3"/>
      <c r="X877" s="3"/>
      <c r="Y877" s="3"/>
      <c r="Z877" s="3"/>
    </row>
    <row r="878" ht="30.0" customHeight="1">
      <c r="A878" s="5" t="s">
        <v>9629</v>
      </c>
      <c r="B878" s="5" t="s">
        <v>9629</v>
      </c>
      <c r="C878" s="5" t="s">
        <v>9630</v>
      </c>
      <c r="D878" s="5"/>
      <c r="E878" s="16">
        <v>900274.0</v>
      </c>
      <c r="F878" s="16">
        <v>900417.0</v>
      </c>
      <c r="G878" s="5"/>
      <c r="H878" s="5" t="s">
        <v>52</v>
      </c>
      <c r="I878" s="5"/>
      <c r="J878" s="15" t="str">
        <f t="shared" si="279"/>
        <v>Chain et al. 2005. Infect Immun. 73:8353-61</v>
      </c>
      <c r="K878" s="11" t="str">
        <f t="shared" si="280"/>
        <v>Brucella abortus 2308; accesion number NC_007624</v>
      </c>
      <c r="L878" s="3"/>
      <c r="M878" s="3"/>
      <c r="N878" s="3"/>
      <c r="O878" s="3"/>
      <c r="P878" s="3"/>
      <c r="Q878" s="3"/>
      <c r="R878" s="3"/>
      <c r="S878" s="3"/>
      <c r="T878" s="3"/>
      <c r="U878" s="3"/>
      <c r="V878" s="3"/>
      <c r="W878" s="3"/>
      <c r="X878" s="3"/>
      <c r="Y878" s="3"/>
      <c r="Z878" s="3"/>
    </row>
    <row r="879" ht="30.0" customHeight="1">
      <c r="A879" s="5" t="s">
        <v>9631</v>
      </c>
      <c r="B879" s="5" t="s">
        <v>9631</v>
      </c>
      <c r="C879" s="5" t="s">
        <v>9632</v>
      </c>
      <c r="D879" s="5"/>
      <c r="E879" s="16">
        <v>900652.0</v>
      </c>
      <c r="F879" s="16">
        <v>901497.0</v>
      </c>
      <c r="G879" s="5"/>
      <c r="H879" s="5" t="s">
        <v>39</v>
      </c>
      <c r="I879" s="5"/>
      <c r="J879" s="15" t="str">
        <f t="shared" si="279"/>
        <v>Chain et al. 2005. Infect Immun. 73:8353-61</v>
      </c>
      <c r="K879" s="11" t="str">
        <f t="shared" si="280"/>
        <v>Brucella abortus 2308; accesion number NC_007624</v>
      </c>
      <c r="L879" s="3"/>
      <c r="M879" s="3"/>
      <c r="N879" s="3"/>
      <c r="O879" s="3"/>
      <c r="P879" s="3"/>
      <c r="Q879" s="3"/>
      <c r="R879" s="3"/>
      <c r="S879" s="3"/>
      <c r="T879" s="3"/>
      <c r="U879" s="3"/>
      <c r="V879" s="3"/>
      <c r="W879" s="3"/>
      <c r="X879" s="3"/>
      <c r="Y879" s="3"/>
      <c r="Z879" s="3"/>
    </row>
    <row r="880" ht="30.0" customHeight="1">
      <c r="A880" s="5" t="s">
        <v>9633</v>
      </c>
      <c r="B880" s="5" t="s">
        <v>9633</v>
      </c>
      <c r="C880" s="5" t="s">
        <v>9634</v>
      </c>
      <c r="D880" s="5"/>
      <c r="E880" s="16">
        <v>901494.0</v>
      </c>
      <c r="F880" s="16">
        <v>902285.0</v>
      </c>
      <c r="G880" s="5"/>
      <c r="H880" s="5" t="s">
        <v>350</v>
      </c>
      <c r="I880" s="5"/>
      <c r="J880" s="15" t="str">
        <f t="shared" si="279"/>
        <v>Chain et al. 2005. Infect Immun. 73:8353-61</v>
      </c>
      <c r="K880" s="11" t="str">
        <f t="shared" si="280"/>
        <v>Brucella abortus 2308; accesion number NC_007624</v>
      </c>
      <c r="L880" s="3"/>
      <c r="M880" s="3"/>
      <c r="N880" s="3"/>
      <c r="O880" s="3"/>
      <c r="P880" s="3"/>
      <c r="Q880" s="3"/>
      <c r="R880" s="3"/>
      <c r="S880" s="3"/>
      <c r="T880" s="3"/>
      <c r="U880" s="3"/>
      <c r="V880" s="3"/>
      <c r="W880" s="3"/>
      <c r="X880" s="3"/>
      <c r="Y880" s="3"/>
      <c r="Z880" s="3"/>
    </row>
    <row r="881" ht="30.0" customHeight="1">
      <c r="A881" s="5" t="s">
        <v>9635</v>
      </c>
      <c r="B881" s="5" t="s">
        <v>9635</v>
      </c>
      <c r="C881" s="5" t="s">
        <v>9636</v>
      </c>
      <c r="D881" s="5"/>
      <c r="E881" s="16">
        <v>902311.0</v>
      </c>
      <c r="F881" s="16">
        <v>903351.0</v>
      </c>
      <c r="G881" s="5"/>
      <c r="H881" s="5" t="s">
        <v>9637</v>
      </c>
      <c r="I881" s="5"/>
      <c r="J881" s="15" t="str">
        <f t="shared" si="279"/>
        <v>Chain et al. 2005. Infect Immun. 73:8353-61</v>
      </c>
      <c r="K881" s="11" t="str">
        <f t="shared" si="280"/>
        <v>Brucella abortus 2308; accesion number NC_007624</v>
      </c>
      <c r="L881" s="3"/>
      <c r="M881" s="3"/>
      <c r="N881" s="3"/>
      <c r="O881" s="3"/>
      <c r="P881" s="3"/>
      <c r="Q881" s="3"/>
      <c r="R881" s="3"/>
      <c r="S881" s="3"/>
      <c r="T881" s="3"/>
      <c r="U881" s="3"/>
      <c r="V881" s="3"/>
      <c r="W881" s="3"/>
      <c r="X881" s="3"/>
      <c r="Y881" s="3"/>
      <c r="Z881" s="3"/>
    </row>
    <row r="882" ht="30.0" customHeight="1">
      <c r="A882" s="5" t="s">
        <v>9638</v>
      </c>
      <c r="B882" s="5" t="s">
        <v>9638</v>
      </c>
      <c r="C882" s="5" t="s">
        <v>9639</v>
      </c>
      <c r="D882" s="5"/>
      <c r="E882" s="16">
        <v>903425.0</v>
      </c>
      <c r="F882" s="16">
        <v>904666.0</v>
      </c>
      <c r="G882" s="5" t="s">
        <v>35</v>
      </c>
      <c r="H882" s="5" t="s">
        <v>52</v>
      </c>
      <c r="I882" s="5"/>
      <c r="J882" s="15" t="str">
        <f t="shared" si="279"/>
        <v>Chain et al. 2005. Infect Immun. 73:8353-61</v>
      </c>
      <c r="K882" s="11" t="str">
        <f t="shared" si="280"/>
        <v>Brucella abortus 2308; accesion number NC_007624</v>
      </c>
      <c r="L882" s="3"/>
      <c r="M882" s="3"/>
      <c r="N882" s="3"/>
      <c r="O882" s="3"/>
      <c r="P882" s="3"/>
      <c r="Q882" s="3"/>
      <c r="R882" s="3"/>
      <c r="S882" s="3"/>
      <c r="T882" s="3"/>
      <c r="U882" s="3"/>
      <c r="V882" s="3"/>
      <c r="W882" s="3"/>
      <c r="X882" s="3"/>
      <c r="Y882" s="3"/>
      <c r="Z882" s="3"/>
    </row>
    <row r="883" ht="30.0" customHeight="1">
      <c r="A883" s="5" t="s">
        <v>9640</v>
      </c>
      <c r="B883" s="5" t="s">
        <v>9640</v>
      </c>
      <c r="C883" s="5" t="s">
        <v>9641</v>
      </c>
      <c r="D883" s="5"/>
      <c r="E883" s="16">
        <v>904717.0</v>
      </c>
      <c r="F883" s="16">
        <v>905157.0</v>
      </c>
      <c r="G883" s="5" t="s">
        <v>35</v>
      </c>
      <c r="H883" s="5" t="s">
        <v>9642</v>
      </c>
      <c r="I883" s="5" t="s">
        <v>9643</v>
      </c>
      <c r="J883" s="11" t="str">
        <f>HYPERLINK("http://www.ncbi.nlm.nih.gov/nuccore/NC_017250","Brucella suis 1330 genome; accesion number NC017250")</f>
        <v>Brucella suis 1330 genome; accesion number NC017250</v>
      </c>
      <c r="K883" s="11" t="str">
        <f>HYPERLINK("http://www.ncbi.nlm.nih.gov/nuccore/NC_006933","Brucella abortus 9-941 accession number NC_006933")</f>
        <v>Brucella abortus 9-941 accession number NC_006933</v>
      </c>
      <c r="L883" s="11" t="str">
        <f>HYPERLINK("http://www.ncbi.nlm.nih.gov/nuccore/NC_003318"," Brucella melitensis 16M genome; accesion number NC_003318")</f>
        <v> Brucella melitensis 16M genome; accesion number NC_003318</v>
      </c>
      <c r="M883" s="3"/>
      <c r="N883" s="3"/>
      <c r="O883" s="3"/>
      <c r="P883" s="3"/>
      <c r="Q883" s="3"/>
      <c r="R883" s="3"/>
      <c r="S883" s="3"/>
      <c r="T883" s="3"/>
      <c r="U883" s="3"/>
      <c r="V883" s="3"/>
      <c r="W883" s="3"/>
      <c r="X883" s="3"/>
      <c r="Y883" s="3"/>
      <c r="Z883" s="3"/>
    </row>
    <row r="884" ht="30.0" customHeight="1">
      <c r="A884" s="5" t="s">
        <v>9644</v>
      </c>
      <c r="B884" s="5" t="s">
        <v>9645</v>
      </c>
      <c r="C884" s="5" t="s">
        <v>9646</v>
      </c>
      <c r="D884" s="5"/>
      <c r="E884" s="16">
        <v>905295.0</v>
      </c>
      <c r="F884" s="16">
        <v>905993.0</v>
      </c>
      <c r="G884" s="5" t="s">
        <v>35</v>
      </c>
      <c r="H884" s="5" t="s">
        <v>2074</v>
      </c>
      <c r="I884" s="5"/>
      <c r="J884" s="15" t="str">
        <f t="shared" ref="J884:J891" si="281">HYPERLINK("http://www.ncbi.nlm.nih.gov/pubmed/?term=16452445","Haine et al. 2006. J Bacteriol. 188(4):1615-9.")</f>
        <v>Haine et al. 2006. J Bacteriol. 188(4):1615-9.</v>
      </c>
      <c r="K884" s="3"/>
      <c r="L884" s="3"/>
      <c r="M884" s="3"/>
      <c r="N884" s="3"/>
      <c r="O884" s="3"/>
      <c r="P884" s="3"/>
      <c r="Q884" s="3"/>
      <c r="R884" s="3"/>
      <c r="S884" s="3"/>
      <c r="T884" s="3"/>
      <c r="U884" s="3"/>
      <c r="V884" s="3"/>
      <c r="W884" s="3"/>
      <c r="X884" s="3"/>
      <c r="Y884" s="3"/>
      <c r="Z884" s="3"/>
    </row>
    <row r="885" ht="30.0" customHeight="1">
      <c r="A885" s="5" t="s">
        <v>9647</v>
      </c>
      <c r="B885" s="5" t="s">
        <v>9648</v>
      </c>
      <c r="C885" s="5" t="s">
        <v>9649</v>
      </c>
      <c r="D885" s="5"/>
      <c r="E885" s="16">
        <v>906108.0</v>
      </c>
      <c r="F885" s="16">
        <v>907088.0</v>
      </c>
      <c r="G885" s="5" t="s">
        <v>35</v>
      </c>
      <c r="H885" s="5" t="s">
        <v>9650</v>
      </c>
      <c r="I885" s="5"/>
      <c r="J885" s="15" t="str">
        <f t="shared" si="281"/>
        <v>Haine et al. 2006. J Bacteriol. 188(4):1615-9.</v>
      </c>
      <c r="K885" s="3"/>
      <c r="L885" s="3"/>
      <c r="M885" s="3"/>
      <c r="N885" s="3"/>
      <c r="O885" s="3"/>
      <c r="P885" s="3"/>
      <c r="Q885" s="3"/>
      <c r="R885" s="3"/>
      <c r="S885" s="3"/>
      <c r="T885" s="3"/>
      <c r="U885" s="3"/>
      <c r="V885" s="3"/>
      <c r="W885" s="3"/>
      <c r="X885" s="3"/>
      <c r="Y885" s="3"/>
      <c r="Z885" s="3"/>
    </row>
    <row r="886" ht="30.0" customHeight="1">
      <c r="A886" s="5" t="s">
        <v>9651</v>
      </c>
      <c r="B886" s="5" t="s">
        <v>9652</v>
      </c>
      <c r="C886" s="5" t="s">
        <v>9653</v>
      </c>
      <c r="D886" s="5"/>
      <c r="E886" s="16">
        <v>907100.0</v>
      </c>
      <c r="F886" s="16">
        <v>907639.0</v>
      </c>
      <c r="G886" s="5" t="s">
        <v>35</v>
      </c>
      <c r="H886" s="5" t="s">
        <v>9654</v>
      </c>
      <c r="I886" s="5"/>
      <c r="J886" s="15" t="str">
        <f t="shared" si="281"/>
        <v>Haine et al. 2006. J Bacteriol. 188(4):1615-9.</v>
      </c>
      <c r="K886" s="3"/>
      <c r="L886" s="3"/>
      <c r="M886" s="3"/>
      <c r="N886" s="3"/>
      <c r="O886" s="3"/>
      <c r="P886" s="3"/>
      <c r="Q886" s="3"/>
      <c r="R886" s="3"/>
      <c r="S886" s="3"/>
      <c r="T886" s="3"/>
      <c r="U886" s="3"/>
      <c r="V886" s="3"/>
      <c r="W886" s="3"/>
      <c r="X886" s="3"/>
      <c r="Y886" s="3"/>
      <c r="Z886" s="3"/>
    </row>
    <row r="887" ht="30.0" customHeight="1">
      <c r="A887" s="5" t="s">
        <v>9655</v>
      </c>
      <c r="B887" s="5" t="s">
        <v>9656</v>
      </c>
      <c r="C887" s="5" t="s">
        <v>9657</v>
      </c>
      <c r="D887" s="5"/>
      <c r="E887" s="16">
        <v>907636.0</v>
      </c>
      <c r="F887" s="16">
        <v>908466.0</v>
      </c>
      <c r="G887" s="5" t="s">
        <v>35</v>
      </c>
      <c r="H887" s="5" t="s">
        <v>9658</v>
      </c>
      <c r="I887" s="5"/>
      <c r="J887" s="15" t="str">
        <f t="shared" si="281"/>
        <v>Haine et al. 2006. J Bacteriol. 188(4):1615-9.</v>
      </c>
      <c r="K887" s="3"/>
      <c r="L887" s="3"/>
      <c r="M887" s="3"/>
      <c r="N887" s="3"/>
      <c r="O887" s="3"/>
      <c r="P887" s="3"/>
      <c r="Q887" s="3"/>
      <c r="R887" s="3"/>
      <c r="S887" s="3"/>
      <c r="T887" s="3"/>
      <c r="U887" s="3"/>
      <c r="V887" s="3"/>
      <c r="W887" s="3"/>
      <c r="X887" s="3"/>
      <c r="Y887" s="3"/>
      <c r="Z887" s="3"/>
    </row>
    <row r="888" ht="30.0" customHeight="1">
      <c r="A888" s="5" t="s">
        <v>9659</v>
      </c>
      <c r="B888" s="5" t="s">
        <v>9660</v>
      </c>
      <c r="C888" s="5" t="s">
        <v>9661</v>
      </c>
      <c r="D888" s="5"/>
      <c r="E888" s="16">
        <v>908463.0</v>
      </c>
      <c r="F888" s="16">
        <v>909413.0</v>
      </c>
      <c r="G888" s="5" t="s">
        <v>35</v>
      </c>
      <c r="H888" s="5" t="s">
        <v>9662</v>
      </c>
      <c r="I888" s="5"/>
      <c r="J888" s="15" t="str">
        <f t="shared" si="281"/>
        <v>Haine et al. 2006. J Bacteriol. 188(4):1615-9.</v>
      </c>
      <c r="K888" s="3"/>
      <c r="L888" s="3"/>
      <c r="M888" s="3"/>
      <c r="N888" s="3"/>
      <c r="O888" s="3"/>
      <c r="P888" s="3"/>
      <c r="Q888" s="3"/>
      <c r="R888" s="3"/>
      <c r="S888" s="3"/>
      <c r="T888" s="3"/>
      <c r="U888" s="3"/>
      <c r="V888" s="3"/>
      <c r="W888" s="3"/>
      <c r="X888" s="3"/>
      <c r="Y888" s="3"/>
      <c r="Z888" s="3"/>
    </row>
    <row r="889" ht="30.0" customHeight="1">
      <c r="A889" s="5" t="s">
        <v>9663</v>
      </c>
      <c r="B889" s="5" t="s">
        <v>9664</v>
      </c>
      <c r="C889" s="5" t="s">
        <v>9665</v>
      </c>
      <c r="D889" s="5"/>
      <c r="E889" s="16">
        <v>909451.0</v>
      </c>
      <c r="F889" s="16">
        <v>910845.0</v>
      </c>
      <c r="G889" s="5" t="s">
        <v>35</v>
      </c>
      <c r="H889" s="5" t="s">
        <v>9666</v>
      </c>
      <c r="I889" s="5" t="s">
        <v>9667</v>
      </c>
      <c r="J889" s="15" t="str">
        <f t="shared" si="281"/>
        <v>Haine et al. 2006. J Bacteriol. 188(4):1615-9.</v>
      </c>
      <c r="K889" s="3"/>
      <c r="L889" s="3"/>
      <c r="M889" s="3"/>
      <c r="N889" s="3"/>
      <c r="O889" s="3"/>
      <c r="P889" s="3"/>
      <c r="Q889" s="3"/>
      <c r="R889" s="3"/>
      <c r="S889" s="3"/>
      <c r="T889" s="3"/>
      <c r="U889" s="3"/>
      <c r="V889" s="3"/>
      <c r="W889" s="3"/>
      <c r="X889" s="3"/>
      <c r="Y889" s="3"/>
      <c r="Z889" s="3"/>
    </row>
    <row r="890" ht="30.0" customHeight="1">
      <c r="A890" s="5" t="s">
        <v>9668</v>
      </c>
      <c r="B890" s="5" t="s">
        <v>9669</v>
      </c>
      <c r="C890" s="5" t="s">
        <v>9670</v>
      </c>
      <c r="D890" s="5"/>
      <c r="E890" s="16">
        <v>910851.0</v>
      </c>
      <c r="F890" s="16">
        <v>912770.0</v>
      </c>
      <c r="G890" s="5" t="s">
        <v>35</v>
      </c>
      <c r="H890" s="5" t="s">
        <v>9671</v>
      </c>
      <c r="I890" s="5" t="s">
        <v>9672</v>
      </c>
      <c r="J890" s="15" t="str">
        <f t="shared" si="281"/>
        <v>Haine et al. 2006. J Bacteriol. 188(4):1615-9.</v>
      </c>
      <c r="K890" s="3"/>
      <c r="L890" s="3"/>
      <c r="M890" s="3"/>
      <c r="N890" s="3"/>
      <c r="O890" s="3"/>
      <c r="P890" s="3"/>
      <c r="Q890" s="3"/>
      <c r="R890" s="3"/>
      <c r="S890" s="3"/>
      <c r="T890" s="3"/>
      <c r="U890" s="3"/>
      <c r="V890" s="3"/>
      <c r="W890" s="3"/>
      <c r="X890" s="3"/>
      <c r="Y890" s="3"/>
      <c r="Z890" s="3"/>
    </row>
    <row r="891" ht="30.0" customHeight="1">
      <c r="A891" s="5" t="s">
        <v>9673</v>
      </c>
      <c r="B891" s="5" t="s">
        <v>9674</v>
      </c>
      <c r="C891" s="5" t="s">
        <v>9675</v>
      </c>
      <c r="D891" s="5"/>
      <c r="E891" s="16">
        <v>912791.0</v>
      </c>
      <c r="F891" s="16">
        <v>915154.0</v>
      </c>
      <c r="G891" s="5" t="s">
        <v>35</v>
      </c>
      <c r="H891" s="5" t="s">
        <v>9676</v>
      </c>
      <c r="I891" s="5" t="s">
        <v>9677</v>
      </c>
      <c r="J891" s="15" t="str">
        <f t="shared" si="281"/>
        <v>Haine et al. 2006. J Bacteriol. 188(4):1615-9.</v>
      </c>
      <c r="K891" s="3"/>
      <c r="L891" s="3"/>
      <c r="M891" s="3"/>
      <c r="N891" s="3"/>
      <c r="O891" s="3"/>
      <c r="P891" s="3"/>
      <c r="Q891" s="3"/>
      <c r="R891" s="3"/>
      <c r="S891" s="3"/>
      <c r="T891" s="3"/>
      <c r="U891" s="3"/>
      <c r="V891" s="3"/>
      <c r="W891" s="3"/>
      <c r="X891" s="3"/>
      <c r="Y891" s="3"/>
      <c r="Z891" s="3"/>
    </row>
    <row r="892" ht="30.0" customHeight="1">
      <c r="A892" s="5" t="s">
        <v>9678</v>
      </c>
      <c r="B892" s="5" t="s">
        <v>9678</v>
      </c>
      <c r="C892" s="5" t="s">
        <v>9679</v>
      </c>
      <c r="D892" s="5"/>
      <c r="E892" s="16">
        <v>915167.0</v>
      </c>
      <c r="F892" s="16">
        <v>915358.0</v>
      </c>
      <c r="G892" s="5" t="s">
        <v>35</v>
      </c>
      <c r="H892" s="5" t="s">
        <v>52</v>
      </c>
      <c r="I892" s="5"/>
      <c r="J892" s="15" t="str">
        <f>HYPERLINK("http://www.ncbi.nlm.nih.gov/pubmed/?term=16299333","Chain et al. 2005. Infect Immun. 73:8353-61")</f>
        <v>Chain et al. 2005. Infect Immun. 73:8353-61</v>
      </c>
      <c r="K892" s="11" t="str">
        <f>HYPERLINK("http://www.ncbi.nlm.nih.gov/nuccore/NC_007624","Brucella abortus 2308; accesion number NC_007624")</f>
        <v>Brucella abortus 2308; accesion number NC_007624</v>
      </c>
      <c r="L892" s="3"/>
      <c r="M892" s="3"/>
      <c r="N892" s="3"/>
      <c r="O892" s="3"/>
      <c r="P892" s="3"/>
      <c r="Q892" s="3"/>
      <c r="R892" s="3"/>
      <c r="S892" s="3"/>
      <c r="T892" s="3"/>
      <c r="U892" s="3"/>
      <c r="V892" s="3"/>
      <c r="W892" s="3"/>
      <c r="X892" s="3"/>
      <c r="Y892" s="3"/>
      <c r="Z892" s="3"/>
    </row>
    <row r="893" ht="30.0" customHeight="1">
      <c r="A893" s="5" t="s">
        <v>9680</v>
      </c>
      <c r="B893" s="5" t="s">
        <v>9680</v>
      </c>
      <c r="C893" s="5" t="s">
        <v>9681</v>
      </c>
      <c r="D893" s="5"/>
      <c r="E893" s="16">
        <v>915705.0</v>
      </c>
      <c r="F893" s="16">
        <v>917555.0</v>
      </c>
      <c r="G893" s="5"/>
      <c r="H893" s="5" t="s">
        <v>2606</v>
      </c>
      <c r="I893" s="5"/>
      <c r="J893" s="11" t="str">
        <f>HYPERLINK("http://www.ncbi.nlm.nih.gov/nuccore/NC_017250","Brucella suis 1330 genome; accesion number NC017250")</f>
        <v>Brucella suis 1330 genome; accesion number NC017250</v>
      </c>
      <c r="K893" s="11" t="str">
        <f>HYPERLINK("http://www.ncbi.nlm.nih.gov/pubmed/12271122","Paulsen et al. 2002. Proc Natl Acad Sci U S A. 99(20):13148-53")</f>
        <v>Paulsen et al. 2002. Proc Natl Acad Sci U S A. 99(20):13148-53</v>
      </c>
      <c r="L893" s="3"/>
      <c r="M893" s="3"/>
      <c r="N893" s="3"/>
      <c r="O893" s="3"/>
      <c r="P893" s="3"/>
      <c r="Q893" s="3"/>
      <c r="R893" s="3"/>
      <c r="S893" s="3"/>
      <c r="T893" s="3"/>
      <c r="U893" s="3"/>
      <c r="V893" s="3"/>
      <c r="W893" s="3"/>
      <c r="X893" s="3"/>
      <c r="Y893" s="3"/>
      <c r="Z893" s="3"/>
    </row>
    <row r="894" ht="30.0" customHeight="1">
      <c r="A894" s="5" t="s">
        <v>9682</v>
      </c>
      <c r="B894" s="5" t="s">
        <v>9682</v>
      </c>
      <c r="C894" s="5" t="s">
        <v>9683</v>
      </c>
      <c r="D894" s="5"/>
      <c r="E894" s="16">
        <v>917703.0</v>
      </c>
      <c r="F894" s="16">
        <v>918179.0</v>
      </c>
      <c r="G894" s="5"/>
      <c r="H894" s="5" t="s">
        <v>52</v>
      </c>
      <c r="I894" s="5"/>
      <c r="J894" s="15" t="str">
        <f t="shared" ref="J894:J897" si="282">HYPERLINK("http://www.ncbi.nlm.nih.gov/pubmed/?term=16299333","Chain et al. 2005. Infect Immun. 73:8353-61")</f>
        <v>Chain et al. 2005. Infect Immun. 73:8353-61</v>
      </c>
      <c r="K894" s="11" t="str">
        <f t="shared" ref="K894:K897" si="283">HYPERLINK("http://www.ncbi.nlm.nih.gov/nuccore/NC_007624","Brucella abortus 2308; accesion number NC_007624")</f>
        <v>Brucella abortus 2308; accesion number NC_007624</v>
      </c>
      <c r="L894" s="3"/>
      <c r="M894" s="3"/>
      <c r="N894" s="3"/>
      <c r="O894" s="3"/>
      <c r="P894" s="3"/>
      <c r="Q894" s="3"/>
      <c r="R894" s="3"/>
      <c r="S894" s="3"/>
      <c r="T894" s="3"/>
      <c r="U894" s="3"/>
      <c r="V894" s="3"/>
      <c r="W894" s="3"/>
      <c r="X894" s="3"/>
      <c r="Y894" s="3"/>
      <c r="Z894" s="3"/>
    </row>
    <row r="895" ht="30.0" customHeight="1">
      <c r="A895" s="5" t="s">
        <v>9684</v>
      </c>
      <c r="B895" s="5" t="s">
        <v>9684</v>
      </c>
      <c r="C895" s="5" t="s">
        <v>9685</v>
      </c>
      <c r="D895" s="5"/>
      <c r="E895" s="16">
        <v>918176.0</v>
      </c>
      <c r="F895" s="16">
        <v>918841.0</v>
      </c>
      <c r="G895" s="5"/>
      <c r="H895" s="5" t="s">
        <v>52</v>
      </c>
      <c r="I895" s="5"/>
      <c r="J895" s="15" t="str">
        <f t="shared" si="282"/>
        <v>Chain et al. 2005. Infect Immun. 73:8353-61</v>
      </c>
      <c r="K895" s="11" t="str">
        <f t="shared" si="283"/>
        <v>Brucella abortus 2308; accesion number NC_007624</v>
      </c>
      <c r="L895" s="3"/>
      <c r="M895" s="3"/>
      <c r="N895" s="3"/>
      <c r="O895" s="3"/>
      <c r="P895" s="3"/>
      <c r="Q895" s="3"/>
      <c r="R895" s="3"/>
      <c r="S895" s="3"/>
      <c r="T895" s="3"/>
      <c r="U895" s="3"/>
      <c r="V895" s="3"/>
      <c r="W895" s="3"/>
      <c r="X895" s="3"/>
      <c r="Y895" s="3"/>
      <c r="Z895" s="3"/>
    </row>
    <row r="896" ht="30.0" customHeight="1">
      <c r="A896" s="5" t="s">
        <v>9686</v>
      </c>
      <c r="B896" s="5" t="s">
        <v>9686</v>
      </c>
      <c r="C896" s="5" t="s">
        <v>9687</v>
      </c>
      <c r="D896" s="5"/>
      <c r="E896" s="16">
        <v>918973.0</v>
      </c>
      <c r="F896" s="16">
        <v>920577.0</v>
      </c>
      <c r="G896" s="5" t="s">
        <v>35</v>
      </c>
      <c r="H896" s="5" t="s">
        <v>8512</v>
      </c>
      <c r="I896" s="5"/>
      <c r="J896" s="15" t="str">
        <f t="shared" si="282"/>
        <v>Chain et al. 2005. Infect Immun. 73:8353-61</v>
      </c>
      <c r="K896" s="11" t="str">
        <f t="shared" si="283"/>
        <v>Brucella abortus 2308; accesion number NC_007624</v>
      </c>
      <c r="L896" s="3"/>
      <c r="M896" s="3"/>
      <c r="N896" s="3"/>
      <c r="O896" s="3"/>
      <c r="P896" s="3"/>
      <c r="Q896" s="3"/>
      <c r="R896" s="3"/>
      <c r="S896" s="3"/>
      <c r="T896" s="3"/>
      <c r="U896" s="3"/>
      <c r="V896" s="3"/>
      <c r="W896" s="3"/>
      <c r="X896" s="3"/>
      <c r="Y896" s="3"/>
      <c r="Z896" s="3"/>
    </row>
    <row r="897" ht="30.0" customHeight="1">
      <c r="A897" s="5" t="s">
        <v>9688</v>
      </c>
      <c r="B897" s="5" t="s">
        <v>9688</v>
      </c>
      <c r="C897" s="5" t="s">
        <v>9689</v>
      </c>
      <c r="D897" s="5"/>
      <c r="E897" s="16">
        <v>920590.0</v>
      </c>
      <c r="F897" s="16">
        <v>921318.0</v>
      </c>
      <c r="G897" s="5" t="s">
        <v>35</v>
      </c>
      <c r="H897" s="5" t="s">
        <v>9690</v>
      </c>
      <c r="I897" s="5"/>
      <c r="J897" s="15" t="str">
        <f t="shared" si="282"/>
        <v>Chain et al. 2005. Infect Immun. 73:8353-61</v>
      </c>
      <c r="K897" s="11" t="str">
        <f t="shared" si="283"/>
        <v>Brucella abortus 2308; accesion number NC_007624</v>
      </c>
      <c r="L897" s="3"/>
      <c r="M897" s="3"/>
      <c r="N897" s="3"/>
      <c r="O897" s="3"/>
      <c r="P897" s="3"/>
      <c r="Q897" s="3"/>
      <c r="R897" s="3"/>
      <c r="S897" s="3"/>
      <c r="T897" s="3"/>
      <c r="U897" s="3"/>
      <c r="V897" s="3"/>
      <c r="W897" s="3"/>
      <c r="X897" s="3"/>
      <c r="Y897" s="3"/>
      <c r="Z897" s="3"/>
    </row>
    <row r="898" ht="30.0" customHeight="1">
      <c r="A898" s="5" t="s">
        <v>9691</v>
      </c>
      <c r="B898" s="5" t="s">
        <v>9691</v>
      </c>
      <c r="C898" s="5" t="s">
        <v>9692</v>
      </c>
      <c r="D898" s="5"/>
      <c r="E898" s="16">
        <v>921607.0</v>
      </c>
      <c r="F898" s="16">
        <v>922845.0</v>
      </c>
      <c r="G898" s="5" t="s">
        <v>35</v>
      </c>
      <c r="H898" s="5" t="s">
        <v>5469</v>
      </c>
      <c r="I898" s="5"/>
      <c r="J898" s="11" t="str">
        <f t="shared" ref="J898:J899" si="284">HYPERLINK("http://www.ncbi.nlm.nih.gov/nuccore/NC_017250","Brucella suis 1330 genome; accesion number NC017250")</f>
        <v>Brucella suis 1330 genome; accesion number NC017250</v>
      </c>
      <c r="K898" s="11" t="str">
        <f>HYPERLINK("http://www.ncbi.nlm.nih.gov/nuccore/NC_006933","Brucella abortus 9-941 accession number NC_006933")</f>
        <v>Brucella abortus 9-941 accession number NC_006933</v>
      </c>
      <c r="L898" s="11" t="str">
        <f>HYPERLINK("http://www.ncbi.nlm.nih.gov/nuccore/NC_003318"," Brucella melitensis 16M genome; accesion number NC_003318")</f>
        <v> Brucella melitensis 16M genome; accesion number NC_003318</v>
      </c>
      <c r="M898" s="3"/>
      <c r="N898" s="3"/>
      <c r="O898" s="3"/>
      <c r="P898" s="3"/>
      <c r="Q898" s="3"/>
      <c r="R898" s="3"/>
      <c r="S898" s="3"/>
      <c r="T898" s="3"/>
      <c r="U898" s="3"/>
      <c r="V898" s="3"/>
      <c r="W898" s="3"/>
      <c r="X898" s="3"/>
      <c r="Y898" s="3"/>
      <c r="Z898" s="3"/>
    </row>
    <row r="899" ht="30.0" customHeight="1">
      <c r="A899" s="5" t="s">
        <v>9693</v>
      </c>
      <c r="B899" s="5" t="s">
        <v>9693</v>
      </c>
      <c r="C899" s="5" t="s">
        <v>9694</v>
      </c>
      <c r="D899" s="5" t="s">
        <v>59</v>
      </c>
      <c r="E899" s="16">
        <v>922842.0</v>
      </c>
      <c r="F899" s="16">
        <v>923685.0</v>
      </c>
      <c r="G899" s="5" t="s">
        <v>35</v>
      </c>
      <c r="H899" s="5"/>
      <c r="I899" s="5" t="s">
        <v>9695</v>
      </c>
      <c r="J899" s="11" t="str">
        <f t="shared" si="284"/>
        <v>Brucella suis 1330 genome; accesion number NC017250</v>
      </c>
      <c r="K899" s="11" t="str">
        <f>HYPERLINK("http://www.ncbi.nlm.nih.gov/pubmed/12271122","Paulsen et al. 2002. Proc Natl Acad Sci U S A. 99(20):13148-53")</f>
        <v>Paulsen et al. 2002. Proc Natl Acad Sci U S A. 99(20):13148-53</v>
      </c>
      <c r="L899" s="3"/>
      <c r="M899" s="3"/>
      <c r="N899" s="3"/>
      <c r="O899" s="3"/>
      <c r="P899" s="3"/>
      <c r="Q899" s="3"/>
      <c r="R899" s="3"/>
      <c r="S899" s="3"/>
      <c r="T899" s="3"/>
      <c r="U899" s="3"/>
      <c r="V899" s="3"/>
      <c r="W899" s="3"/>
      <c r="X899" s="3"/>
      <c r="Y899" s="3"/>
      <c r="Z899" s="3"/>
    </row>
    <row r="900" ht="30.0" customHeight="1">
      <c r="A900" s="5" t="s">
        <v>9696</v>
      </c>
      <c r="B900" s="5" t="s">
        <v>9696</v>
      </c>
      <c r="C900" s="5" t="s">
        <v>9697</v>
      </c>
      <c r="D900" s="5"/>
      <c r="E900" s="16">
        <v>923990.0</v>
      </c>
      <c r="F900" s="16">
        <v>925042.0</v>
      </c>
      <c r="G900" s="5" t="s">
        <v>35</v>
      </c>
      <c r="H900" s="5" t="s">
        <v>4980</v>
      </c>
      <c r="I900" s="5"/>
      <c r="J900" s="15" t="str">
        <f t="shared" ref="J900:J902" si="285">HYPERLINK("http://www.ncbi.nlm.nih.gov/pubmed/?term=16299333","Chain et al. 2005. Infect Immun. 73:8353-61")</f>
        <v>Chain et al. 2005. Infect Immun. 73:8353-61</v>
      </c>
      <c r="K900" s="11" t="str">
        <f t="shared" ref="K900:K902" si="286">HYPERLINK("http://www.ncbi.nlm.nih.gov/nuccore/NC_007624","Brucella abortus 2308; accesion number NC_007624")</f>
        <v>Brucella abortus 2308; accesion number NC_007624</v>
      </c>
      <c r="L900" s="3"/>
      <c r="M900" s="3"/>
      <c r="N900" s="3"/>
      <c r="O900" s="3"/>
      <c r="P900" s="3"/>
      <c r="Q900" s="3"/>
      <c r="R900" s="3"/>
      <c r="S900" s="3"/>
      <c r="T900" s="3"/>
      <c r="U900" s="3"/>
      <c r="V900" s="3"/>
      <c r="W900" s="3"/>
      <c r="X900" s="3"/>
      <c r="Y900" s="3"/>
      <c r="Z900" s="3"/>
    </row>
    <row r="901" ht="30.0" customHeight="1">
      <c r="A901" s="5" t="s">
        <v>9698</v>
      </c>
      <c r="B901" s="5" t="s">
        <v>9698</v>
      </c>
      <c r="C901" s="5" t="s">
        <v>9699</v>
      </c>
      <c r="D901" s="5"/>
      <c r="E901" s="16">
        <v>925041.0</v>
      </c>
      <c r="F901" s="16">
        <v>925262.0</v>
      </c>
      <c r="G901" s="5"/>
      <c r="H901" s="5" t="s">
        <v>52</v>
      </c>
      <c r="I901" s="5"/>
      <c r="J901" s="15" t="str">
        <f t="shared" si="285"/>
        <v>Chain et al. 2005. Infect Immun. 73:8353-61</v>
      </c>
      <c r="K901" s="11" t="str">
        <f t="shared" si="286"/>
        <v>Brucella abortus 2308; accesion number NC_007624</v>
      </c>
      <c r="L901" s="3"/>
      <c r="M901" s="3"/>
      <c r="N901" s="3"/>
      <c r="O901" s="3"/>
      <c r="P901" s="3"/>
      <c r="Q901" s="3"/>
      <c r="R901" s="3"/>
      <c r="S901" s="3"/>
      <c r="T901" s="3"/>
      <c r="U901" s="3"/>
      <c r="V901" s="3"/>
      <c r="W901" s="3"/>
      <c r="X901" s="3"/>
      <c r="Y901" s="3"/>
      <c r="Z901" s="3"/>
    </row>
    <row r="902" ht="30.0" customHeight="1">
      <c r="A902" s="5" t="s">
        <v>9700</v>
      </c>
      <c r="B902" s="5" t="s">
        <v>9700</v>
      </c>
      <c r="C902" s="5" t="s">
        <v>9701</v>
      </c>
      <c r="D902" s="5"/>
      <c r="E902" s="16">
        <v>925443.0</v>
      </c>
      <c r="F902" s="16">
        <v>926498.0</v>
      </c>
      <c r="G902" s="5" t="s">
        <v>35</v>
      </c>
      <c r="H902" s="5" t="s">
        <v>667</v>
      </c>
      <c r="I902" s="5" t="s">
        <v>9702</v>
      </c>
      <c r="J902" s="15" t="str">
        <f t="shared" si="285"/>
        <v>Chain et al. 2005. Infect Immun. 73:8353-61</v>
      </c>
      <c r="K902" s="11" t="str">
        <f t="shared" si="286"/>
        <v>Brucella abortus 2308; accesion number NC_007624</v>
      </c>
      <c r="L902" s="3"/>
      <c r="M902" s="3"/>
      <c r="N902" s="3"/>
      <c r="O902" s="3"/>
      <c r="P902" s="3"/>
      <c r="Q902" s="3"/>
      <c r="R902" s="3"/>
      <c r="S902" s="3"/>
      <c r="T902" s="3"/>
      <c r="U902" s="3"/>
      <c r="V902" s="3"/>
      <c r="W902" s="3"/>
      <c r="X902" s="3"/>
      <c r="Y902" s="3"/>
      <c r="Z902" s="3"/>
    </row>
    <row r="903" ht="30.0" customHeight="1">
      <c r="A903" s="5" t="s">
        <v>9703</v>
      </c>
      <c r="B903" s="5" t="s">
        <v>9703</v>
      </c>
      <c r="C903" s="5" t="s">
        <v>9704</v>
      </c>
      <c r="D903" s="5"/>
      <c r="E903" s="16">
        <v>926581.0</v>
      </c>
      <c r="F903" s="16">
        <v>927276.0</v>
      </c>
      <c r="G903" s="5" t="s">
        <v>35</v>
      </c>
      <c r="H903" s="5" t="s">
        <v>2074</v>
      </c>
      <c r="I903" s="5"/>
      <c r="J903" s="15" t="str">
        <f t="shared" ref="J903:J905" si="287">HYPERLINK("http://www.ncbi.nlm.nih.gov/pubmed/?term=16452445","Haine et al. 2006. J Bacteriol. 188(4):1615-9.")</f>
        <v>Haine et al. 2006. J Bacteriol. 188(4):1615-9.</v>
      </c>
      <c r="K903" s="3"/>
      <c r="L903" s="3"/>
      <c r="M903" s="3"/>
      <c r="N903" s="3"/>
      <c r="O903" s="3"/>
      <c r="P903" s="3"/>
      <c r="Q903" s="3"/>
      <c r="R903" s="3"/>
      <c r="S903" s="3"/>
      <c r="T903" s="3"/>
      <c r="U903" s="3"/>
      <c r="V903" s="3"/>
      <c r="W903" s="3"/>
      <c r="X903" s="3"/>
      <c r="Y903" s="3"/>
      <c r="Z903" s="3"/>
    </row>
    <row r="904" ht="30.0" customHeight="1">
      <c r="A904" s="5" t="s">
        <v>9705</v>
      </c>
      <c r="B904" s="5" t="s">
        <v>9705</v>
      </c>
      <c r="C904" s="5" t="s">
        <v>9706</v>
      </c>
      <c r="D904" s="5"/>
      <c r="E904" s="16">
        <v>927377.0</v>
      </c>
      <c r="F904" s="16">
        <v>928297.0</v>
      </c>
      <c r="G904" s="5" t="s">
        <v>35</v>
      </c>
      <c r="H904" s="5" t="s">
        <v>9707</v>
      </c>
      <c r="I904" s="5"/>
      <c r="J904" s="15" t="str">
        <f t="shared" si="287"/>
        <v>Haine et al. 2006. J Bacteriol. 188(4):1615-9.</v>
      </c>
      <c r="K904" s="3"/>
      <c r="L904" s="3"/>
      <c r="M904" s="3"/>
      <c r="N904" s="3"/>
      <c r="O904" s="3"/>
      <c r="P904" s="3"/>
      <c r="Q904" s="3"/>
      <c r="R904" s="3"/>
      <c r="S904" s="3"/>
      <c r="T904" s="3"/>
      <c r="U904" s="3"/>
      <c r="V904" s="3"/>
      <c r="W904" s="3"/>
      <c r="X904" s="3"/>
      <c r="Y904" s="3"/>
      <c r="Z904" s="3"/>
    </row>
    <row r="905" ht="30.0" customHeight="1">
      <c r="A905" s="5" t="s">
        <v>9708</v>
      </c>
      <c r="B905" s="5" t="s">
        <v>9708</v>
      </c>
      <c r="C905" s="5" t="s">
        <v>9709</v>
      </c>
      <c r="D905" s="5"/>
      <c r="E905" s="16">
        <v>928430.0</v>
      </c>
      <c r="F905" s="16">
        <v>929560.0</v>
      </c>
      <c r="G905" s="5" t="s">
        <v>35</v>
      </c>
      <c r="H905" s="5" t="s">
        <v>9710</v>
      </c>
      <c r="I905" s="5" t="s">
        <v>9711</v>
      </c>
      <c r="J905" s="15" t="str">
        <f t="shared" si="287"/>
        <v>Haine et al. 2006. J Bacteriol. 188(4):1615-9.</v>
      </c>
      <c r="K905" s="3"/>
      <c r="L905" s="3"/>
      <c r="M905" s="3"/>
      <c r="N905" s="3"/>
      <c r="O905" s="3"/>
      <c r="P905" s="3"/>
      <c r="Q905" s="3"/>
      <c r="R905" s="3"/>
      <c r="S905" s="3"/>
      <c r="T905" s="3"/>
      <c r="U905" s="3"/>
      <c r="V905" s="3"/>
      <c r="W905" s="3"/>
      <c r="X905" s="3"/>
      <c r="Y905" s="3"/>
      <c r="Z905" s="3"/>
    </row>
    <row r="906" ht="30.0" customHeight="1">
      <c r="A906" s="5" t="s">
        <v>9712</v>
      </c>
      <c r="B906" s="5" t="s">
        <v>9712</v>
      </c>
      <c r="C906" s="5" t="s">
        <v>9713</v>
      </c>
      <c r="D906" s="5"/>
      <c r="E906" s="16">
        <v>929691.0</v>
      </c>
      <c r="F906" s="16">
        <v>929840.0</v>
      </c>
      <c r="G906" s="5" t="s">
        <v>35</v>
      </c>
      <c r="H906" s="5" t="s">
        <v>52</v>
      </c>
      <c r="I906" s="5"/>
      <c r="J906" s="15" t="str">
        <f t="shared" ref="J906:J913" si="288">HYPERLINK("http://www.ncbi.nlm.nih.gov/pubmed/?term=16299333","Chain et al. 2005. Infect Immun. 73:8353-61")</f>
        <v>Chain et al. 2005. Infect Immun. 73:8353-61</v>
      </c>
      <c r="K906" s="11" t="str">
        <f t="shared" ref="K906:K913" si="289">HYPERLINK("http://www.ncbi.nlm.nih.gov/nuccore/NC_007624","Brucella abortus 2308; accesion number NC_007624")</f>
        <v>Brucella abortus 2308; accesion number NC_007624</v>
      </c>
      <c r="L906" s="3"/>
      <c r="M906" s="3"/>
      <c r="N906" s="3"/>
      <c r="O906" s="3"/>
      <c r="P906" s="3"/>
      <c r="Q906" s="3"/>
      <c r="R906" s="3"/>
      <c r="S906" s="3"/>
      <c r="T906" s="3"/>
      <c r="U906" s="3"/>
      <c r="V906" s="3"/>
      <c r="W906" s="3"/>
      <c r="X906" s="3"/>
      <c r="Y906" s="3"/>
      <c r="Z906" s="3"/>
    </row>
    <row r="907" ht="30.0" customHeight="1">
      <c r="A907" s="5" t="s">
        <v>9714</v>
      </c>
      <c r="B907" s="5" t="s">
        <v>9714</v>
      </c>
      <c r="C907" s="5" t="s">
        <v>9715</v>
      </c>
      <c r="D907" s="5"/>
      <c r="E907" s="16">
        <v>929916.0</v>
      </c>
      <c r="F907" s="16">
        <v>930614.0</v>
      </c>
      <c r="G907" s="5" t="s">
        <v>35</v>
      </c>
      <c r="H907" s="5" t="s">
        <v>9716</v>
      </c>
      <c r="I907" s="5"/>
      <c r="J907" s="15" t="str">
        <f t="shared" si="288"/>
        <v>Chain et al. 2005. Infect Immun. 73:8353-61</v>
      </c>
      <c r="K907" s="11" t="str">
        <f t="shared" si="289"/>
        <v>Brucella abortus 2308; accesion number NC_007624</v>
      </c>
      <c r="L907" s="3"/>
      <c r="M907" s="3"/>
      <c r="N907" s="3"/>
      <c r="O907" s="3"/>
      <c r="P907" s="3"/>
      <c r="Q907" s="3"/>
      <c r="R907" s="3"/>
      <c r="S907" s="3"/>
      <c r="T907" s="3"/>
      <c r="U907" s="3"/>
      <c r="V907" s="3"/>
      <c r="W907" s="3"/>
      <c r="X907" s="3"/>
      <c r="Y907" s="3"/>
      <c r="Z907" s="3"/>
    </row>
    <row r="908" ht="30.0" customHeight="1">
      <c r="A908" s="5" t="s">
        <v>9717</v>
      </c>
      <c r="B908" s="5" t="s">
        <v>9717</v>
      </c>
      <c r="C908" s="5" t="s">
        <v>9718</v>
      </c>
      <c r="D908" s="5"/>
      <c r="E908" s="16">
        <v>930565.0</v>
      </c>
      <c r="F908" s="16">
        <v>931149.0</v>
      </c>
      <c r="G908" s="5" t="s">
        <v>35</v>
      </c>
      <c r="H908" s="5" t="s">
        <v>6550</v>
      </c>
      <c r="I908" s="5"/>
      <c r="J908" s="15" t="str">
        <f t="shared" si="288"/>
        <v>Chain et al. 2005. Infect Immun. 73:8353-61</v>
      </c>
      <c r="K908" s="11" t="str">
        <f t="shared" si="289"/>
        <v>Brucella abortus 2308; accesion number NC_007624</v>
      </c>
      <c r="L908" s="3"/>
      <c r="M908" s="3"/>
      <c r="N908" s="3"/>
      <c r="O908" s="3"/>
      <c r="P908" s="3"/>
      <c r="Q908" s="3"/>
      <c r="R908" s="3"/>
      <c r="S908" s="3"/>
      <c r="T908" s="3"/>
      <c r="U908" s="3"/>
      <c r="V908" s="3"/>
      <c r="W908" s="3"/>
      <c r="X908" s="3"/>
      <c r="Y908" s="3"/>
      <c r="Z908" s="3"/>
    </row>
    <row r="909" ht="30.0" customHeight="1">
      <c r="A909" s="5" t="s">
        <v>9719</v>
      </c>
      <c r="B909" s="5" t="s">
        <v>9719</v>
      </c>
      <c r="C909" s="5" t="s">
        <v>9720</v>
      </c>
      <c r="D909" s="5"/>
      <c r="E909" s="16">
        <v>931146.0</v>
      </c>
      <c r="F909" s="16">
        <v>932321.0</v>
      </c>
      <c r="G909" s="5" t="s">
        <v>35</v>
      </c>
      <c r="H909" s="5" t="s">
        <v>9716</v>
      </c>
      <c r="I909" s="5"/>
      <c r="J909" s="15" t="str">
        <f t="shared" si="288"/>
        <v>Chain et al. 2005. Infect Immun. 73:8353-61</v>
      </c>
      <c r="K909" s="11" t="str">
        <f t="shared" si="289"/>
        <v>Brucella abortus 2308; accesion number NC_007624</v>
      </c>
      <c r="L909" s="3"/>
      <c r="M909" s="3"/>
      <c r="N909" s="3"/>
      <c r="O909" s="3"/>
      <c r="P909" s="3"/>
      <c r="Q909" s="3"/>
      <c r="R909" s="3"/>
      <c r="S909" s="3"/>
      <c r="T909" s="3"/>
      <c r="U909" s="3"/>
      <c r="V909" s="3"/>
      <c r="W909" s="3"/>
      <c r="X909" s="3"/>
      <c r="Y909" s="3"/>
      <c r="Z909" s="3"/>
    </row>
    <row r="910" ht="30.0" customHeight="1">
      <c r="A910" s="5" t="s">
        <v>9721</v>
      </c>
      <c r="B910" s="5" t="s">
        <v>9721</v>
      </c>
      <c r="C910" s="5" t="s">
        <v>9722</v>
      </c>
      <c r="D910" s="5"/>
      <c r="E910" s="16">
        <v>932445.0</v>
      </c>
      <c r="F910" s="16">
        <v>932771.0</v>
      </c>
      <c r="G910" s="5" t="s">
        <v>35</v>
      </c>
      <c r="H910" s="5" t="s">
        <v>52</v>
      </c>
      <c r="I910" s="5"/>
      <c r="J910" s="15" t="str">
        <f t="shared" si="288"/>
        <v>Chain et al. 2005. Infect Immun. 73:8353-61</v>
      </c>
      <c r="K910" s="11" t="str">
        <f t="shared" si="289"/>
        <v>Brucella abortus 2308; accesion number NC_007624</v>
      </c>
      <c r="L910" s="3"/>
      <c r="M910" s="3"/>
      <c r="N910" s="3"/>
      <c r="O910" s="3"/>
      <c r="P910" s="3"/>
      <c r="Q910" s="3"/>
      <c r="R910" s="3"/>
      <c r="S910" s="3"/>
      <c r="T910" s="3"/>
      <c r="U910" s="3"/>
      <c r="V910" s="3"/>
      <c r="W910" s="3"/>
      <c r="X910" s="3"/>
      <c r="Y910" s="3"/>
      <c r="Z910" s="3"/>
    </row>
    <row r="911" ht="30.0" customHeight="1">
      <c r="A911" s="5" t="s">
        <v>9723</v>
      </c>
      <c r="B911" s="5" t="s">
        <v>9723</v>
      </c>
      <c r="C911" s="5" t="s">
        <v>9724</v>
      </c>
      <c r="D911" s="5"/>
      <c r="E911" s="16">
        <v>932778.0</v>
      </c>
      <c r="F911" s="16">
        <v>933305.0</v>
      </c>
      <c r="G911" s="5" t="s">
        <v>35</v>
      </c>
      <c r="H911" s="5" t="s">
        <v>52</v>
      </c>
      <c r="I911" s="5"/>
      <c r="J911" s="15" t="str">
        <f t="shared" si="288"/>
        <v>Chain et al. 2005. Infect Immun. 73:8353-61</v>
      </c>
      <c r="K911" s="11" t="str">
        <f t="shared" si="289"/>
        <v>Brucella abortus 2308; accesion number NC_007624</v>
      </c>
      <c r="L911" s="3"/>
      <c r="M911" s="3"/>
      <c r="N911" s="3"/>
      <c r="O911" s="3"/>
      <c r="P911" s="3"/>
      <c r="Q911" s="3"/>
      <c r="R911" s="3"/>
      <c r="S911" s="3"/>
      <c r="T911" s="3"/>
      <c r="U911" s="3"/>
      <c r="V911" s="3"/>
      <c r="W911" s="3"/>
      <c r="X911" s="3"/>
      <c r="Y911" s="3"/>
      <c r="Z911" s="3"/>
    </row>
    <row r="912" ht="30.0" customHeight="1">
      <c r="A912" s="5" t="s">
        <v>9725</v>
      </c>
      <c r="B912" s="5" t="s">
        <v>9725</v>
      </c>
      <c r="C912" s="5" t="s">
        <v>9726</v>
      </c>
      <c r="D912" s="5"/>
      <c r="E912" s="16">
        <v>933302.0</v>
      </c>
      <c r="F912" s="16">
        <v>934669.0</v>
      </c>
      <c r="G912" s="5" t="s">
        <v>35</v>
      </c>
      <c r="H912" s="5" t="s">
        <v>52</v>
      </c>
      <c r="I912" s="5"/>
      <c r="J912" s="15" t="str">
        <f t="shared" si="288"/>
        <v>Chain et al. 2005. Infect Immun. 73:8353-61</v>
      </c>
      <c r="K912" s="11" t="str">
        <f t="shared" si="289"/>
        <v>Brucella abortus 2308; accesion number NC_007624</v>
      </c>
      <c r="L912" s="3"/>
      <c r="M912" s="3"/>
      <c r="N912" s="3"/>
      <c r="O912" s="3"/>
      <c r="P912" s="3"/>
      <c r="Q912" s="3"/>
      <c r="R912" s="3"/>
      <c r="S912" s="3"/>
      <c r="T912" s="3"/>
      <c r="U912" s="3"/>
      <c r="V912" s="3"/>
      <c r="W912" s="3"/>
      <c r="X912" s="3"/>
      <c r="Y912" s="3"/>
      <c r="Z912" s="3"/>
    </row>
    <row r="913" ht="30.0" customHeight="1">
      <c r="A913" s="5" t="s">
        <v>9727</v>
      </c>
      <c r="B913" s="5" t="s">
        <v>9727</v>
      </c>
      <c r="C913" s="5" t="s">
        <v>9728</v>
      </c>
      <c r="D913" s="5"/>
      <c r="E913" s="16">
        <v>934705.0</v>
      </c>
      <c r="F913" s="16">
        <v>934905.0</v>
      </c>
      <c r="G913" s="5" t="s">
        <v>35</v>
      </c>
      <c r="H913" s="5" t="s">
        <v>52</v>
      </c>
      <c r="I913" s="5"/>
      <c r="J913" s="15" t="str">
        <f t="shared" si="288"/>
        <v>Chain et al. 2005. Infect Immun. 73:8353-61</v>
      </c>
      <c r="K913" s="11" t="str">
        <f t="shared" si="289"/>
        <v>Brucella abortus 2308; accesion number NC_007624</v>
      </c>
      <c r="L913" s="3"/>
      <c r="M913" s="3"/>
      <c r="N913" s="3"/>
      <c r="O913" s="3"/>
      <c r="P913" s="3"/>
      <c r="Q913" s="3"/>
      <c r="R913" s="3"/>
      <c r="S913" s="3"/>
      <c r="T913" s="3"/>
      <c r="U913" s="3"/>
      <c r="V913" s="3"/>
      <c r="W913" s="3"/>
      <c r="X913" s="3"/>
      <c r="Y913" s="3"/>
      <c r="Z913" s="3"/>
    </row>
    <row r="914" ht="30.0" customHeight="1">
      <c r="A914" s="5" t="s">
        <v>9729</v>
      </c>
      <c r="B914" s="5" t="s">
        <v>9730</v>
      </c>
      <c r="C914" s="5" t="s">
        <v>9731</v>
      </c>
      <c r="D914" s="5"/>
      <c r="E914" s="16">
        <v>935170.0</v>
      </c>
      <c r="F914" s="16">
        <v>937071.0</v>
      </c>
      <c r="G914" s="5" t="s">
        <v>35</v>
      </c>
      <c r="H914" s="5" t="s">
        <v>9732</v>
      </c>
      <c r="I914" s="5"/>
      <c r="J914" s="11" t="str">
        <f>HYPERLINK("http://www.ncbi.nlm.nih.gov/pubmed/16495577","Loisel-Meyer. 2006. Infect Immun. 74(3):1973-6.")</f>
        <v>Loisel-Meyer. 2006. Infect Immun. 74(3):1973-6.</v>
      </c>
      <c r="K914" s="3"/>
      <c r="L914" s="3"/>
      <c r="M914" s="3"/>
      <c r="N914" s="3"/>
      <c r="O914" s="3"/>
      <c r="P914" s="3"/>
      <c r="Q914" s="3"/>
      <c r="R914" s="3"/>
      <c r="S914" s="3"/>
      <c r="T914" s="3"/>
      <c r="U914" s="3"/>
      <c r="V914" s="3"/>
      <c r="W914" s="3"/>
      <c r="X914" s="3"/>
      <c r="Y914" s="3"/>
      <c r="Z914" s="3"/>
    </row>
    <row r="915" ht="30.0" customHeight="1">
      <c r="A915" s="5" t="s">
        <v>9733</v>
      </c>
      <c r="B915" s="5" t="s">
        <v>9733</v>
      </c>
      <c r="C915" s="5" t="s">
        <v>9734</v>
      </c>
      <c r="D915" s="5"/>
      <c r="E915" s="16">
        <v>937083.0</v>
      </c>
      <c r="F915" s="16">
        <v>937895.0</v>
      </c>
      <c r="G915" s="5" t="s">
        <v>35</v>
      </c>
      <c r="H915" s="5" t="s">
        <v>9735</v>
      </c>
      <c r="I915" s="5"/>
      <c r="J915" s="15" t="str">
        <f t="shared" ref="J915:J917" si="290">HYPERLINK("http://www.ncbi.nlm.nih.gov/pubmed/?term=16452445","Haine et al. 2006. J Bacteriol. 188(4):1615-9.")</f>
        <v>Haine et al. 2006. J Bacteriol. 188(4):1615-9.</v>
      </c>
      <c r="K915" s="3"/>
      <c r="L915" s="3"/>
      <c r="M915" s="3"/>
      <c r="N915" s="3"/>
      <c r="O915" s="3"/>
      <c r="P915" s="3"/>
      <c r="Q915" s="3"/>
      <c r="R915" s="3"/>
      <c r="S915" s="3"/>
      <c r="T915" s="3"/>
      <c r="U915" s="3"/>
      <c r="V915" s="3"/>
      <c r="W915" s="3"/>
      <c r="X915" s="3"/>
      <c r="Y915" s="3"/>
      <c r="Z915" s="3"/>
    </row>
    <row r="916" ht="30.0" customHeight="1">
      <c r="A916" s="5" t="s">
        <v>9736</v>
      </c>
      <c r="B916" s="5" t="s">
        <v>9737</v>
      </c>
      <c r="C916" s="5" t="s">
        <v>9738</v>
      </c>
      <c r="D916" s="5"/>
      <c r="E916" s="16">
        <v>937986.0</v>
      </c>
      <c r="F916" s="16">
        <v>939335.0</v>
      </c>
      <c r="G916" s="5" t="s">
        <v>35</v>
      </c>
      <c r="H916" s="5" t="s">
        <v>9739</v>
      </c>
      <c r="I916" s="5"/>
      <c r="J916" s="15" t="str">
        <f t="shared" si="290"/>
        <v>Haine et al. 2006. J Bacteriol. 188(4):1615-9.</v>
      </c>
      <c r="K916" s="3"/>
      <c r="L916" s="3"/>
      <c r="M916" s="3"/>
      <c r="N916" s="3"/>
      <c r="O916" s="3"/>
      <c r="P916" s="3"/>
      <c r="Q916" s="3"/>
      <c r="R916" s="3"/>
      <c r="S916" s="3"/>
      <c r="T916" s="3"/>
      <c r="U916" s="3"/>
      <c r="V916" s="3"/>
      <c r="W916" s="3"/>
      <c r="X916" s="3"/>
      <c r="Y916" s="3"/>
      <c r="Z916" s="3"/>
    </row>
    <row r="917" ht="30.0" customHeight="1">
      <c r="A917" s="5" t="s">
        <v>9740</v>
      </c>
      <c r="B917" s="5" t="s">
        <v>9741</v>
      </c>
      <c r="C917" s="5" t="s">
        <v>9742</v>
      </c>
      <c r="D917" s="5"/>
      <c r="E917" s="16">
        <v>939361.0</v>
      </c>
      <c r="F917" s="16">
        <v>939813.0</v>
      </c>
      <c r="G917" s="5" t="s">
        <v>35</v>
      </c>
      <c r="H917" s="5" t="s">
        <v>9743</v>
      </c>
      <c r="I917" s="5"/>
      <c r="J917" s="15" t="str">
        <f t="shared" si="290"/>
        <v>Haine et al. 2006. J Bacteriol. 188(4):1615-9.</v>
      </c>
      <c r="K917" s="3"/>
      <c r="L917" s="3"/>
      <c r="M917" s="3"/>
      <c r="N917" s="3"/>
      <c r="O917" s="3"/>
      <c r="P917" s="3"/>
      <c r="Q917" s="3"/>
      <c r="R917" s="3"/>
      <c r="S917" s="3"/>
      <c r="T917" s="3"/>
      <c r="U917" s="3"/>
      <c r="V917" s="3"/>
      <c r="W917" s="3"/>
      <c r="X917" s="3"/>
      <c r="Y917" s="3"/>
      <c r="Z917" s="3"/>
    </row>
    <row r="918" ht="30.0" customHeight="1">
      <c r="A918" s="5" t="s">
        <v>9744</v>
      </c>
      <c r="B918" s="5" t="s">
        <v>9745</v>
      </c>
      <c r="C918" s="5" t="s">
        <v>9746</v>
      </c>
      <c r="D918" s="5"/>
      <c r="E918" s="16">
        <v>939973.0</v>
      </c>
      <c r="F918" s="16">
        <v>940251.0</v>
      </c>
      <c r="G918" s="5" t="s">
        <v>35</v>
      </c>
      <c r="H918" s="5" t="s">
        <v>9747</v>
      </c>
      <c r="I918" s="5"/>
      <c r="J918" s="15" t="str">
        <f>HYPERLINK("http://www.ncbi.nlm.nih.gov/pubmed/?term=16299333","Chain et al. 2005. Infect Immun. 73:8353-61")</f>
        <v>Chain et al. 2005. Infect Immun. 73:8353-61</v>
      </c>
      <c r="K918" s="11" t="str">
        <f>HYPERLINK("http://www.ncbi.nlm.nih.gov/nuccore/NC_007624","Brucella abortus 2308; accesion number NC_007624")</f>
        <v>Brucella abortus 2308; accesion number NC_007624</v>
      </c>
      <c r="L918" s="3"/>
      <c r="M918" s="3"/>
      <c r="N918" s="3"/>
      <c r="O918" s="3"/>
      <c r="P918" s="3"/>
      <c r="Q918" s="3"/>
      <c r="R918" s="3"/>
      <c r="S918" s="3"/>
      <c r="T918" s="3"/>
      <c r="U918" s="3"/>
      <c r="V918" s="3"/>
      <c r="W918" s="3"/>
      <c r="X918" s="3"/>
      <c r="Y918" s="3"/>
      <c r="Z918" s="3"/>
    </row>
    <row r="919" ht="30.0" customHeight="1">
      <c r="A919" s="5" t="s">
        <v>9748</v>
      </c>
      <c r="B919" s="5" t="s">
        <v>9748</v>
      </c>
      <c r="C919" s="5" t="s">
        <v>9749</v>
      </c>
      <c r="D919" s="5"/>
      <c r="E919" s="16">
        <v>940259.0</v>
      </c>
      <c r="F919" s="16">
        <v>940951.0</v>
      </c>
      <c r="G919" s="5" t="s">
        <v>35</v>
      </c>
      <c r="H919" s="5" t="s">
        <v>9750</v>
      </c>
      <c r="I919" s="5" t="s">
        <v>9751</v>
      </c>
      <c r="J919" s="11" t="str">
        <f>HYPERLINK("http://www.ncbi.nlm.nih.gov/nuccore/NC_007624","Brucella abortus 2308; accesion number NC_007624")</f>
        <v>Brucella abortus 2308; accesion number NC_007624</v>
      </c>
      <c r="K919" s="11" t="str">
        <f>HYPERLINK("http://www.ncbi.nlm.nih.gov/pubmed/?term=14638795","Lestrate et al. 2003. Infect Immun. 71(12):7053-60")</f>
        <v>Lestrate et al. 2003. Infect Immun. 71(12):7053-60</v>
      </c>
      <c r="L919" s="15" t="str">
        <f>HYPERLINK("http://www.ncbi.nlm.nih.gov/pubmed/?term=16452445","Haine et al. 2006. J Bacteriol. 188(4):1615-9.")</f>
        <v>Haine et al. 2006. J Bacteriol. 188(4):1615-9.</v>
      </c>
      <c r="M919" s="3"/>
      <c r="N919" s="3"/>
      <c r="O919" s="3"/>
      <c r="P919" s="3"/>
      <c r="Q919" s="3"/>
      <c r="R919" s="3"/>
      <c r="S919" s="3"/>
      <c r="T919" s="3"/>
      <c r="U919" s="3"/>
      <c r="V919" s="3"/>
      <c r="W919" s="3"/>
      <c r="X919" s="3"/>
      <c r="Y919" s="3"/>
      <c r="Z919" s="3"/>
    </row>
    <row r="920" ht="30.0" customHeight="1">
      <c r="A920" s="5" t="s">
        <v>9752</v>
      </c>
      <c r="B920" s="5" t="s">
        <v>9752</v>
      </c>
      <c r="C920" s="5" t="s">
        <v>9753</v>
      </c>
      <c r="D920" s="5"/>
      <c r="E920" s="16">
        <v>940905.0</v>
      </c>
      <c r="F920" s="16">
        <v>941060.0</v>
      </c>
      <c r="G920" s="5"/>
      <c r="H920" s="5" t="s">
        <v>52</v>
      </c>
      <c r="I920" s="5"/>
      <c r="J920" s="15" t="str">
        <f>HYPERLINK("http://www.ncbi.nlm.nih.gov/pubmed/?term=16299333","Chain et al. 2005. Infect Immun. 73:8353-61")</f>
        <v>Chain et al. 2005. Infect Immun. 73:8353-61</v>
      </c>
      <c r="K920" s="11" t="str">
        <f>HYPERLINK("http://www.ncbi.nlm.nih.gov/nuccore/NC_007624","Brucella abortus 2308; accesion number NC_007624")</f>
        <v>Brucella abortus 2308; accesion number NC_007624</v>
      </c>
      <c r="L920" s="3"/>
      <c r="M920" s="3"/>
      <c r="N920" s="3"/>
      <c r="O920" s="3"/>
      <c r="P920" s="3"/>
      <c r="Q920" s="3"/>
      <c r="R920" s="3"/>
      <c r="S920" s="3"/>
      <c r="T920" s="3"/>
      <c r="U920" s="3"/>
      <c r="V920" s="3"/>
      <c r="W920" s="3"/>
      <c r="X920" s="3"/>
      <c r="Y920" s="3"/>
      <c r="Z920" s="3"/>
    </row>
    <row r="921" ht="30.0" customHeight="1">
      <c r="A921" s="5" t="s">
        <v>9754</v>
      </c>
      <c r="B921" s="5" t="s">
        <v>9754</v>
      </c>
      <c r="C921" s="5" t="s">
        <v>9755</v>
      </c>
      <c r="D921" s="5"/>
      <c r="E921" s="16">
        <v>941598.0</v>
      </c>
      <c r="F921" s="16">
        <v>942866.0</v>
      </c>
      <c r="G921" s="5" t="s">
        <v>35</v>
      </c>
      <c r="H921" s="5" t="s">
        <v>9756</v>
      </c>
      <c r="I921" s="5"/>
      <c r="J921" s="11" t="str">
        <f>HYPERLINK("http://www.ncbi.nlm.nih.gov/nuccore/NC_017250","Brucella suis 1330 genome; accesion number NC017250")</f>
        <v>Brucella suis 1330 genome; accesion number NC017250</v>
      </c>
      <c r="K921" s="11" t="str">
        <f>HYPERLINK("http://www.ncbi.nlm.nih.gov/pubmed/12271122","Paulsen et al. 2002. Proc Natl Acad Sci U S A. 99(20):13148-53")</f>
        <v>Paulsen et al. 2002. Proc Natl Acad Sci U S A. 99(20):13148-53</v>
      </c>
      <c r="L921" s="3"/>
      <c r="M921" s="3"/>
      <c r="N921" s="3"/>
      <c r="O921" s="3"/>
      <c r="P921" s="3"/>
      <c r="Q921" s="3"/>
      <c r="R921" s="3"/>
      <c r="S921" s="3"/>
      <c r="T921" s="3"/>
      <c r="U921" s="3"/>
      <c r="V921" s="3"/>
      <c r="W921" s="3"/>
      <c r="X921" s="3"/>
      <c r="Y921" s="3"/>
      <c r="Z921" s="3"/>
    </row>
    <row r="922" ht="30.0" customHeight="1">
      <c r="A922" s="5" t="s">
        <v>9757</v>
      </c>
      <c r="B922" s="5" t="s">
        <v>9757</v>
      </c>
      <c r="C922" s="5" t="s">
        <v>9758</v>
      </c>
      <c r="D922" s="5"/>
      <c r="E922" s="16">
        <v>943103.0</v>
      </c>
      <c r="F922" s="16">
        <v>944140.0</v>
      </c>
      <c r="G922" s="5"/>
      <c r="H922" s="5" t="s">
        <v>9759</v>
      </c>
      <c r="I922" s="5"/>
      <c r="J922" s="15" t="str">
        <f>HYPERLINK("http://www.ncbi.nlm.nih.gov/pubmed/?term=16299333","Chain et al. 2005. Infect Immun. 73:8353-61")</f>
        <v>Chain et al. 2005. Infect Immun. 73:8353-61</v>
      </c>
      <c r="K922" s="11" t="str">
        <f>HYPERLINK("http://www.ncbi.nlm.nih.gov/nuccore/NC_007624","Brucella abortus 2308; accesion number NC_007624")</f>
        <v>Brucella abortus 2308; accesion number NC_007624</v>
      </c>
      <c r="L922" s="3"/>
      <c r="M922" s="3"/>
      <c r="N922" s="3"/>
      <c r="O922" s="3"/>
      <c r="P922" s="3"/>
      <c r="Q922" s="3"/>
      <c r="R922" s="3"/>
      <c r="S922" s="3"/>
      <c r="T922" s="3"/>
      <c r="U922" s="3"/>
      <c r="V922" s="3"/>
      <c r="W922" s="3"/>
      <c r="X922" s="3"/>
      <c r="Y922" s="3"/>
      <c r="Z922" s="3"/>
    </row>
    <row r="923" ht="30.0" customHeight="1">
      <c r="A923" s="5" t="s">
        <v>9760</v>
      </c>
      <c r="B923" s="5" t="s">
        <v>9761</v>
      </c>
      <c r="C923" s="5" t="s">
        <v>9762</v>
      </c>
      <c r="D923" s="5"/>
      <c r="E923" s="16">
        <v>944203.0</v>
      </c>
      <c r="F923" s="16">
        <v>945165.0</v>
      </c>
      <c r="G923" s="5" t="s">
        <v>35</v>
      </c>
      <c r="H923" s="5" t="s">
        <v>9763</v>
      </c>
      <c r="I923" s="5"/>
      <c r="J923" s="12" t="s">
        <v>7949</v>
      </c>
      <c r="K923" s="3"/>
      <c r="L923" s="3"/>
      <c r="M923" s="3"/>
      <c r="N923" s="3"/>
      <c r="O923" s="3"/>
      <c r="P923" s="3"/>
      <c r="Q923" s="3"/>
      <c r="R923" s="3"/>
      <c r="S923" s="3"/>
      <c r="T923" s="3"/>
      <c r="U923" s="3"/>
      <c r="V923" s="3"/>
      <c r="W923" s="3"/>
      <c r="X923" s="3"/>
      <c r="Y923" s="3"/>
      <c r="Z923" s="3"/>
    </row>
    <row r="924" ht="30.0" customHeight="1">
      <c r="A924" s="5" t="s">
        <v>9764</v>
      </c>
      <c r="B924" s="5" t="s">
        <v>9764</v>
      </c>
      <c r="C924" s="5" t="s">
        <v>9765</v>
      </c>
      <c r="D924" s="5"/>
      <c r="E924" s="16">
        <v>945266.0</v>
      </c>
      <c r="F924" s="16">
        <v>945943.0</v>
      </c>
      <c r="G924" s="5" t="s">
        <v>35</v>
      </c>
      <c r="H924" s="5" t="s">
        <v>3410</v>
      </c>
      <c r="I924" s="5" t="s">
        <v>337</v>
      </c>
      <c r="J924" s="12" t="s">
        <v>208</v>
      </c>
      <c r="K924" s="3"/>
      <c r="L924" s="3"/>
      <c r="M924" s="3"/>
      <c r="N924" s="3"/>
      <c r="O924" s="3"/>
      <c r="P924" s="3"/>
      <c r="Q924" s="3"/>
      <c r="R924" s="3"/>
      <c r="S924" s="3"/>
      <c r="T924" s="3"/>
      <c r="U924" s="3"/>
      <c r="V924" s="3"/>
      <c r="W924" s="3"/>
      <c r="X924" s="3"/>
      <c r="Y924" s="3"/>
      <c r="Z924" s="3"/>
    </row>
    <row r="925" ht="30.0" customHeight="1">
      <c r="A925" s="5" t="s">
        <v>9766</v>
      </c>
      <c r="B925" s="5" t="s">
        <v>9766</v>
      </c>
      <c r="C925" s="5" t="s">
        <v>9767</v>
      </c>
      <c r="D925" s="5"/>
      <c r="E925" s="16">
        <v>946183.0</v>
      </c>
      <c r="F925" s="16">
        <v>947076.0</v>
      </c>
      <c r="G925" s="5"/>
      <c r="H925" s="5" t="s">
        <v>9768</v>
      </c>
      <c r="I925" s="5"/>
      <c r="J925" s="11" t="str">
        <f t="shared" ref="J925:J927" si="291">HYPERLINK("http://www.ncbi.nlm.nih.gov/nuccore/NC_017250","Brucella suis 1330 genome; accesion number NC017250")</f>
        <v>Brucella suis 1330 genome; accesion number NC017250</v>
      </c>
      <c r="K925" s="11" t="str">
        <f>HYPERLINK("http://www.ncbi.nlm.nih.gov/nuccore/NC_006933","Brucella abortus 9-941 accession number NC_006933")</f>
        <v>Brucella abortus 9-941 accession number NC_006933</v>
      </c>
      <c r="L925" s="11" t="str">
        <f>HYPERLINK("http://www.ncbi.nlm.nih.gov/nuccore/NC_003318"," Brucella melitensis 16M genome; accesion number NC_003318")</f>
        <v> Brucella melitensis 16M genome; accesion number NC_003318</v>
      </c>
      <c r="M925" s="3"/>
      <c r="N925" s="3"/>
      <c r="O925" s="3"/>
      <c r="P925" s="3"/>
      <c r="Q925" s="3"/>
      <c r="R925" s="3"/>
      <c r="S925" s="3"/>
      <c r="T925" s="3"/>
      <c r="U925" s="3"/>
      <c r="V925" s="3"/>
      <c r="W925" s="3"/>
      <c r="X925" s="3"/>
      <c r="Y925" s="3"/>
      <c r="Z925" s="3"/>
    </row>
    <row r="926" ht="30.0" customHeight="1">
      <c r="A926" s="5" t="s">
        <v>9769</v>
      </c>
      <c r="B926" s="5" t="s">
        <v>9769</v>
      </c>
      <c r="C926" s="5" t="s">
        <v>9770</v>
      </c>
      <c r="D926" s="5" t="s">
        <v>59</v>
      </c>
      <c r="E926" s="16">
        <v>947359.0</v>
      </c>
      <c r="F926" s="16">
        <v>947607.0</v>
      </c>
      <c r="G926" s="5"/>
      <c r="H926" s="5"/>
      <c r="I926" s="5" t="s">
        <v>9771</v>
      </c>
      <c r="J926" s="11" t="str">
        <f t="shared" si="291"/>
        <v>Brucella suis 1330 genome; accesion number NC017250</v>
      </c>
      <c r="K926" s="11" t="str">
        <f t="shared" ref="K926:K927" si="292">HYPERLINK("http://www.ncbi.nlm.nih.gov/pubmed/12271122","Paulsen et al. 2002. Proc Natl Acad Sci U S A. 99(20):13148-53")</f>
        <v>Paulsen et al. 2002. Proc Natl Acad Sci U S A. 99(20):13148-53</v>
      </c>
      <c r="L926" s="3"/>
      <c r="M926" s="3"/>
      <c r="N926" s="3"/>
      <c r="O926" s="3"/>
      <c r="P926" s="3"/>
      <c r="Q926" s="3"/>
      <c r="R926" s="3"/>
      <c r="S926" s="3"/>
      <c r="T926" s="3"/>
      <c r="U926" s="3"/>
      <c r="V926" s="3"/>
      <c r="W926" s="3"/>
      <c r="X926" s="3"/>
      <c r="Y926" s="3"/>
      <c r="Z926" s="3"/>
    </row>
    <row r="927" ht="30.0" customHeight="1">
      <c r="A927" s="5" t="s">
        <v>9772</v>
      </c>
      <c r="B927" s="5" t="s">
        <v>9772</v>
      </c>
      <c r="C927" s="5" t="s">
        <v>9773</v>
      </c>
      <c r="D927" s="5" t="s">
        <v>59</v>
      </c>
      <c r="E927" s="16">
        <v>947790.0</v>
      </c>
      <c r="F927" s="16">
        <v>949498.0</v>
      </c>
      <c r="G927" s="5" t="s">
        <v>35</v>
      </c>
      <c r="H927" s="5"/>
      <c r="I927" s="5" t="s">
        <v>9774</v>
      </c>
      <c r="J927" s="11" t="str">
        <f t="shared" si="291"/>
        <v>Brucella suis 1330 genome; accesion number NC017250</v>
      </c>
      <c r="K927" s="11" t="str">
        <f t="shared" si="292"/>
        <v>Paulsen et al. 2002. Proc Natl Acad Sci U S A. 99(20):13148-53</v>
      </c>
      <c r="L927" s="3"/>
      <c r="M927" s="3"/>
      <c r="N927" s="3"/>
      <c r="O927" s="3"/>
      <c r="P927" s="3"/>
      <c r="Q927" s="3"/>
      <c r="R927" s="3"/>
      <c r="S927" s="3"/>
      <c r="T927" s="3"/>
      <c r="U927" s="3"/>
      <c r="V927" s="3"/>
      <c r="W927" s="3"/>
      <c r="X927" s="3"/>
      <c r="Y927" s="3"/>
      <c r="Z927" s="3"/>
    </row>
    <row r="928" ht="30.0" customHeight="1">
      <c r="A928" s="5" t="s">
        <v>9775</v>
      </c>
      <c r="B928" s="5" t="s">
        <v>9775</v>
      </c>
      <c r="C928" s="5" t="s">
        <v>9776</v>
      </c>
      <c r="D928" s="5"/>
      <c r="E928" s="16">
        <v>949654.0</v>
      </c>
      <c r="F928" s="16">
        <v>950652.0</v>
      </c>
      <c r="G928" s="5"/>
      <c r="H928" s="5" t="s">
        <v>6370</v>
      </c>
      <c r="I928" s="5" t="s">
        <v>6371</v>
      </c>
      <c r="J928" s="15" t="str">
        <f>HYPERLINK("http://www.ncbi.nlm.nih.gov/pubmed/?term=16299333","Chain et al. 2005. Infect Immun. 73:8353-61")</f>
        <v>Chain et al. 2005. Infect Immun. 73:8353-61</v>
      </c>
      <c r="K928" s="11" t="str">
        <f>HYPERLINK("http://www.ncbi.nlm.nih.gov/nuccore/NC_007624","Brucella abortus 2308; accesion number NC_007624")</f>
        <v>Brucella abortus 2308; accesion number NC_007624</v>
      </c>
      <c r="L928" s="3"/>
      <c r="M928" s="3"/>
      <c r="N928" s="3"/>
      <c r="O928" s="3"/>
      <c r="P928" s="3"/>
      <c r="Q928" s="3"/>
      <c r="R928" s="3"/>
      <c r="S928" s="3"/>
      <c r="T928" s="3"/>
      <c r="U928" s="3"/>
      <c r="V928" s="3"/>
      <c r="W928" s="3"/>
      <c r="X928" s="3"/>
      <c r="Y928" s="3"/>
      <c r="Z928" s="3"/>
    </row>
    <row r="929" ht="30.0" customHeight="1">
      <c r="A929" s="5" t="s">
        <v>9777</v>
      </c>
      <c r="B929" s="5" t="s">
        <v>9777</v>
      </c>
      <c r="C929" s="5" t="s">
        <v>9778</v>
      </c>
      <c r="D929" s="5" t="s">
        <v>59</v>
      </c>
      <c r="E929" s="16">
        <v>950728.0</v>
      </c>
      <c r="F929" s="16">
        <v>951764.0</v>
      </c>
      <c r="G929" s="5" t="s">
        <v>35</v>
      </c>
      <c r="H929" s="5"/>
      <c r="I929" s="5" t="s">
        <v>9779</v>
      </c>
      <c r="J929" s="11" t="str">
        <f>HYPERLINK("http://www.ncbi.nlm.nih.gov/nuccore/NC_003318"," Brucella melitensis 16M genome; accesion number NC_003318")</f>
        <v> Brucella melitensis 16M genome; accesion number NC_003318</v>
      </c>
      <c r="K929" s="11" t="str">
        <f>HYPERLINK("http://www.ncbi.nlm.nih.gov/pubmed/11756688","DelVecchio et al. 2002. Proc Natl Acad Sci U S A. 99(1):443-8.")</f>
        <v>DelVecchio et al. 2002. Proc Natl Acad Sci U S A. 99(1):443-8.</v>
      </c>
      <c r="L929" s="3"/>
      <c r="M929" s="3"/>
      <c r="N929" s="3"/>
      <c r="O929" s="3"/>
      <c r="P929" s="3"/>
      <c r="Q929" s="3"/>
      <c r="R929" s="3"/>
      <c r="S929" s="3"/>
      <c r="T929" s="3"/>
      <c r="U929" s="3"/>
      <c r="V929" s="3"/>
      <c r="W929" s="3"/>
      <c r="X929" s="3"/>
      <c r="Y929" s="3"/>
      <c r="Z929" s="3"/>
    </row>
    <row r="930" ht="30.0" customHeight="1">
      <c r="A930" s="5" t="s">
        <v>9780</v>
      </c>
      <c r="B930" s="5" t="s">
        <v>9780</v>
      </c>
      <c r="C930" s="5" t="s">
        <v>9781</v>
      </c>
      <c r="D930" s="5"/>
      <c r="E930" s="16">
        <v>952128.0</v>
      </c>
      <c r="F930" s="16">
        <v>952976.0</v>
      </c>
      <c r="G930" s="5" t="s">
        <v>35</v>
      </c>
      <c r="H930" s="5" t="s">
        <v>9343</v>
      </c>
      <c r="I930" s="5"/>
      <c r="J930" s="11" t="str">
        <f>HYPERLINK("http://www.ncbi.nlm.nih.gov/nuccore/NC_017250","Brucella suis 1330 genome; accesion number NC017250")</f>
        <v>Brucella suis 1330 genome; accesion number NC017250</v>
      </c>
      <c r="K930" s="11" t="str">
        <f>HYPERLINK("http://www.ncbi.nlm.nih.gov/pubmed/12271122","Paulsen et al. 2002. Proc Natl Acad Sci U S A. 99(20):13148-53")</f>
        <v>Paulsen et al. 2002. Proc Natl Acad Sci U S A. 99(20):13148-53</v>
      </c>
      <c r="L930" s="3"/>
      <c r="M930" s="3"/>
      <c r="N930" s="3"/>
      <c r="O930" s="3"/>
      <c r="P930" s="3"/>
      <c r="Q930" s="3"/>
      <c r="R930" s="3"/>
      <c r="S930" s="3"/>
      <c r="T930" s="3"/>
      <c r="U930" s="3"/>
      <c r="V930" s="3"/>
      <c r="W930" s="3"/>
      <c r="X930" s="3"/>
      <c r="Y930" s="3"/>
      <c r="Z930" s="3"/>
    </row>
    <row r="931" ht="30.0" customHeight="1">
      <c r="A931" s="5" t="s">
        <v>9782</v>
      </c>
      <c r="B931" s="5" t="s">
        <v>9782</v>
      </c>
      <c r="C931" s="5" t="s">
        <v>9783</v>
      </c>
      <c r="D931" s="5"/>
      <c r="E931" s="16">
        <v>952973.0</v>
      </c>
      <c r="F931" s="16">
        <v>953998.0</v>
      </c>
      <c r="G931" s="5" t="s">
        <v>35</v>
      </c>
      <c r="H931" s="5" t="s">
        <v>39</v>
      </c>
      <c r="I931" s="5"/>
      <c r="J931" s="15" t="str">
        <f>HYPERLINK("http://www.ncbi.nlm.nih.gov/pubmed/?term=16299333","Chain et al. 2005. Infect Immun. 73:8353-61")</f>
        <v>Chain et al. 2005. Infect Immun. 73:8353-61</v>
      </c>
      <c r="K931" s="11" t="str">
        <f>HYPERLINK("http://www.ncbi.nlm.nih.gov/nuccore/NC_007624","Brucella abortus 2308; accesion number NC_007624")</f>
        <v>Brucella abortus 2308; accesion number NC_007624</v>
      </c>
      <c r="L931" s="3"/>
      <c r="M931" s="3"/>
      <c r="N931" s="3"/>
      <c r="O931" s="3"/>
      <c r="P931" s="3"/>
      <c r="Q931" s="3"/>
      <c r="R931" s="3"/>
      <c r="S931" s="3"/>
      <c r="T931" s="3"/>
      <c r="U931" s="3"/>
      <c r="V931" s="3"/>
      <c r="W931" s="3"/>
      <c r="X931" s="3"/>
      <c r="Y931" s="3"/>
      <c r="Z931" s="3"/>
    </row>
    <row r="932" ht="30.0" customHeight="1">
      <c r="A932" s="5" t="s">
        <v>9784</v>
      </c>
      <c r="B932" s="5" t="s">
        <v>9784</v>
      </c>
      <c r="C932" s="5" t="s">
        <v>9785</v>
      </c>
      <c r="D932" s="5"/>
      <c r="E932" s="16">
        <v>953995.0</v>
      </c>
      <c r="F932" s="16">
        <v>954855.0</v>
      </c>
      <c r="G932" s="5" t="s">
        <v>35</v>
      </c>
      <c r="H932" s="5" t="s">
        <v>9338</v>
      </c>
      <c r="I932" s="5" t="s">
        <v>350</v>
      </c>
      <c r="J932" s="11" t="str">
        <f t="shared" ref="J932:J934" si="293">HYPERLINK("http://www.ncbi.nlm.nih.gov/nuccore/NC_017250","Brucella suis 1330 genome; accesion number NC017250")</f>
        <v>Brucella suis 1330 genome; accesion number NC017250</v>
      </c>
      <c r="K932" s="11" t="str">
        <f t="shared" ref="K932:K933" si="294">HYPERLINK("http://www.ncbi.nlm.nih.gov/pubmed/12271122","Paulsen et al. 2002. Proc Natl Acad Sci U S A. 99(20):13148-53")</f>
        <v>Paulsen et al. 2002. Proc Natl Acad Sci U S A. 99(20):13148-53</v>
      </c>
      <c r="L932" s="3"/>
      <c r="M932" s="3"/>
      <c r="N932" s="3"/>
      <c r="O932" s="3"/>
      <c r="P932" s="3"/>
      <c r="Q932" s="3"/>
      <c r="R932" s="3"/>
      <c r="S932" s="3"/>
      <c r="T932" s="3"/>
      <c r="U932" s="3"/>
      <c r="V932" s="3"/>
      <c r="W932" s="3"/>
      <c r="X932" s="3"/>
      <c r="Y932" s="3"/>
      <c r="Z932" s="3"/>
    </row>
    <row r="933" ht="30.0" customHeight="1">
      <c r="A933" s="5" t="s">
        <v>9786</v>
      </c>
      <c r="B933" s="5" t="s">
        <v>9786</v>
      </c>
      <c r="C933" s="5" t="s">
        <v>9787</v>
      </c>
      <c r="D933" s="5"/>
      <c r="E933" s="16">
        <v>954852.0</v>
      </c>
      <c r="F933" s="16">
        <v>955805.0</v>
      </c>
      <c r="G933" s="5" t="s">
        <v>35</v>
      </c>
      <c r="H933" s="5" t="s">
        <v>9338</v>
      </c>
      <c r="I933" s="5" t="s">
        <v>7173</v>
      </c>
      <c r="J933" s="11" t="str">
        <f t="shared" si="293"/>
        <v>Brucella suis 1330 genome; accesion number NC017250</v>
      </c>
      <c r="K933" s="11" t="str">
        <f t="shared" si="294"/>
        <v>Paulsen et al. 2002. Proc Natl Acad Sci U S A. 99(20):13148-53</v>
      </c>
      <c r="L933" s="3"/>
      <c r="M933" s="3"/>
      <c r="N933" s="3"/>
      <c r="O933" s="3"/>
      <c r="P933" s="3"/>
      <c r="Q933" s="3"/>
      <c r="R933" s="3"/>
      <c r="S933" s="3"/>
      <c r="T933" s="3"/>
      <c r="U933" s="3"/>
      <c r="V933" s="3"/>
      <c r="W933" s="3"/>
      <c r="X933" s="3"/>
      <c r="Y933" s="3"/>
      <c r="Z933" s="3"/>
    </row>
    <row r="934" ht="30.0" customHeight="1">
      <c r="A934" s="5" t="s">
        <v>9788</v>
      </c>
      <c r="B934" s="5" t="s">
        <v>9788</v>
      </c>
      <c r="C934" s="5" t="s">
        <v>9789</v>
      </c>
      <c r="D934" s="5"/>
      <c r="E934" s="16">
        <v>955902.0</v>
      </c>
      <c r="F934" s="16">
        <v>957380.0</v>
      </c>
      <c r="G934" s="5" t="s">
        <v>35</v>
      </c>
      <c r="H934" s="5" t="s">
        <v>7766</v>
      </c>
      <c r="I934" s="5" t="s">
        <v>47</v>
      </c>
      <c r="J934" s="11" t="str">
        <f t="shared" si="293"/>
        <v>Brucella suis 1330 genome; accesion number NC017250</v>
      </c>
      <c r="K934" s="11" t="str">
        <f>HYPERLINK("http://www.ncbi.nlm.nih.gov/nuccore/NC_006933","Brucella abortus 9-941 accession number NC_006933")</f>
        <v>Brucella abortus 9-941 accession number NC_006933</v>
      </c>
      <c r="L934" s="11" t="str">
        <f>HYPERLINK("http://www.ncbi.nlm.nih.gov/nuccore/NC_003318"," Brucella melitensis 16M genome; accesion number NC_003318")</f>
        <v> Brucella melitensis 16M genome; accesion number NC_003318</v>
      </c>
      <c r="M934" s="3"/>
      <c r="N934" s="3"/>
      <c r="O934" s="3"/>
      <c r="P934" s="3"/>
      <c r="Q934" s="3"/>
      <c r="R934" s="3"/>
      <c r="S934" s="3"/>
      <c r="T934" s="3"/>
      <c r="U934" s="3"/>
      <c r="V934" s="3"/>
      <c r="W934" s="3"/>
      <c r="X934" s="3"/>
      <c r="Y934" s="3"/>
      <c r="Z934" s="3"/>
    </row>
    <row r="935" ht="30.0" customHeight="1">
      <c r="A935" s="5" t="s">
        <v>9790</v>
      </c>
      <c r="B935" s="5" t="s">
        <v>1512</v>
      </c>
      <c r="C935" s="5" t="s">
        <v>9791</v>
      </c>
      <c r="D935" s="5"/>
      <c r="E935" s="16">
        <v>957403.0</v>
      </c>
      <c r="F935" s="16">
        <v>958161.0</v>
      </c>
      <c r="G935" s="5" t="s">
        <v>35</v>
      </c>
      <c r="H935" s="5" t="s">
        <v>1514</v>
      </c>
      <c r="I935" s="5" t="s">
        <v>8318</v>
      </c>
      <c r="J935" s="15" t="str">
        <f>HYPERLINK("http://www.ncbi.nlm.nih.gov/pubmed/?term=16299333","Chain et al. 2005. Infect Immun. 73:8353-61")</f>
        <v>Chain et al. 2005. Infect Immun. 73:8353-61</v>
      </c>
      <c r="K935" s="11" t="str">
        <f>HYPERLINK("http://www.ncbi.nlm.nih.gov/nuccore/NC_007624","Brucella abortus 2308; accesion number NC_007624")</f>
        <v>Brucella abortus 2308; accesion number NC_007624</v>
      </c>
      <c r="L935" s="3"/>
      <c r="M935" s="3"/>
      <c r="N935" s="3"/>
      <c r="O935" s="3"/>
      <c r="P935" s="3"/>
      <c r="Q935" s="3"/>
      <c r="R935" s="3"/>
      <c r="S935" s="3"/>
      <c r="T935" s="3"/>
      <c r="U935" s="3"/>
      <c r="V935" s="3"/>
      <c r="W935" s="3"/>
      <c r="X935" s="3"/>
      <c r="Y935" s="3"/>
      <c r="Z935" s="3"/>
    </row>
    <row r="936" ht="30.0" customHeight="1">
      <c r="A936" s="5" t="s">
        <v>9792</v>
      </c>
      <c r="B936" s="5" t="s">
        <v>9793</v>
      </c>
      <c r="C936" s="5" t="s">
        <v>9794</v>
      </c>
      <c r="D936" s="5"/>
      <c r="E936" s="16">
        <v>958196.0</v>
      </c>
      <c r="F936" s="16">
        <v>959683.0</v>
      </c>
      <c r="G936" s="5" t="s">
        <v>35</v>
      </c>
      <c r="H936" s="5" t="s">
        <v>675</v>
      </c>
      <c r="I936" s="5"/>
      <c r="J936" s="12" t="s">
        <v>7949</v>
      </c>
      <c r="K936" s="3"/>
      <c r="L936" s="3"/>
      <c r="M936" s="3"/>
      <c r="N936" s="3"/>
      <c r="O936" s="3"/>
      <c r="P936" s="3"/>
      <c r="Q936" s="3"/>
      <c r="R936" s="3"/>
      <c r="S936" s="3"/>
      <c r="T936" s="3"/>
      <c r="U936" s="3"/>
      <c r="V936" s="3"/>
      <c r="W936" s="3"/>
      <c r="X936" s="3"/>
      <c r="Y936" s="3"/>
      <c r="Z936" s="3"/>
    </row>
    <row r="937" ht="30.0" customHeight="1">
      <c r="A937" s="5" t="s">
        <v>9795</v>
      </c>
      <c r="B937" s="5" t="s">
        <v>9795</v>
      </c>
      <c r="C937" s="5" t="s">
        <v>9796</v>
      </c>
      <c r="D937" s="5"/>
      <c r="E937" s="16">
        <v>959667.0</v>
      </c>
      <c r="F937" s="16">
        <v>960353.0</v>
      </c>
      <c r="G937" s="5" t="s">
        <v>35</v>
      </c>
      <c r="H937" s="5" t="s">
        <v>3410</v>
      </c>
      <c r="I937" s="5"/>
      <c r="J937" s="12" t="s">
        <v>208</v>
      </c>
      <c r="K937" s="3"/>
      <c r="L937" s="3"/>
      <c r="M937" s="3"/>
      <c r="N937" s="3"/>
      <c r="O937" s="3"/>
      <c r="P937" s="3"/>
      <c r="Q937" s="3"/>
      <c r="R937" s="3"/>
      <c r="S937" s="3"/>
      <c r="T937" s="3"/>
      <c r="U937" s="3"/>
      <c r="V937" s="3"/>
      <c r="W937" s="3"/>
      <c r="X937" s="3"/>
      <c r="Y937" s="3"/>
      <c r="Z937" s="3"/>
    </row>
    <row r="938" ht="30.0" customHeight="1">
      <c r="A938" s="5" t="s">
        <v>9797</v>
      </c>
      <c r="B938" s="5" t="s">
        <v>9797</v>
      </c>
      <c r="C938" s="5" t="s">
        <v>9798</v>
      </c>
      <c r="D938" s="5"/>
      <c r="E938" s="16">
        <v>960453.0</v>
      </c>
      <c r="F938" s="16">
        <v>960599.0</v>
      </c>
      <c r="G938" s="5" t="s">
        <v>35</v>
      </c>
      <c r="H938" s="5" t="s">
        <v>52</v>
      </c>
      <c r="I938" s="5"/>
      <c r="J938" s="15" t="str">
        <f>HYPERLINK("http://www.ncbi.nlm.nih.gov/pubmed/?term=16299333","Chain et al. 2005. Infect Immun. 73:8353-61")</f>
        <v>Chain et al. 2005. Infect Immun. 73:8353-61</v>
      </c>
      <c r="K938" s="11" t="str">
        <f>HYPERLINK("http://www.ncbi.nlm.nih.gov/nuccore/NC_007624","Brucella abortus 2308; accesion number NC_007624")</f>
        <v>Brucella abortus 2308; accesion number NC_007624</v>
      </c>
      <c r="L938" s="3"/>
      <c r="M938" s="3"/>
      <c r="N938" s="3"/>
      <c r="O938" s="3"/>
      <c r="P938" s="3"/>
      <c r="Q938" s="3"/>
      <c r="R938" s="3"/>
      <c r="S938" s="3"/>
      <c r="T938" s="3"/>
      <c r="U938" s="3"/>
      <c r="V938" s="3"/>
      <c r="W938" s="3"/>
      <c r="X938" s="3"/>
      <c r="Y938" s="3"/>
      <c r="Z938" s="3"/>
    </row>
    <row r="939" ht="30.0" customHeight="1">
      <c r="A939" s="5" t="s">
        <v>9799</v>
      </c>
      <c r="B939" s="5" t="s">
        <v>9799</v>
      </c>
      <c r="C939" s="5" t="s">
        <v>9800</v>
      </c>
      <c r="D939" s="5"/>
      <c r="E939" s="16">
        <v>960723.0</v>
      </c>
      <c r="F939" s="16">
        <v>962102.0</v>
      </c>
      <c r="G939" s="5"/>
      <c r="H939" s="5" t="s">
        <v>9801</v>
      </c>
      <c r="I939" s="5" t="s">
        <v>3717</v>
      </c>
      <c r="J939" s="11" t="str">
        <f>HYPERLINK("http://www.ncbi.nlm.nih.gov/nuccore/NC_017250","Brucella suis 1330 genome; accesion number NC017250")</f>
        <v>Brucella suis 1330 genome; accesion number NC017250</v>
      </c>
      <c r="K939" s="11" t="str">
        <f>HYPERLINK("http://www.ncbi.nlm.nih.gov/nuccore/NC_006933","Brucella abortus 9-941 accession number NC_006933")</f>
        <v>Brucella abortus 9-941 accession number NC_006933</v>
      </c>
      <c r="L939" s="11" t="str">
        <f>HYPERLINK("http://www.ncbi.nlm.nih.gov/nuccore/NC_003318"," Brucella melitensis 16M genome; accesion number NC_003318")</f>
        <v> Brucella melitensis 16M genome; accesion number NC_003318</v>
      </c>
      <c r="M939" s="3"/>
      <c r="N939" s="3"/>
      <c r="O939" s="3"/>
      <c r="P939" s="3"/>
      <c r="Q939" s="3"/>
      <c r="R939" s="3"/>
      <c r="S939" s="3"/>
      <c r="T939" s="3"/>
      <c r="U939" s="3"/>
      <c r="V939" s="3"/>
      <c r="W939" s="3"/>
      <c r="X939" s="3"/>
      <c r="Y939" s="3"/>
      <c r="Z939" s="3"/>
    </row>
    <row r="940" ht="30.0" customHeight="1">
      <c r="A940" s="5" t="s">
        <v>9802</v>
      </c>
      <c r="B940" s="5" t="s">
        <v>9802</v>
      </c>
      <c r="C940" s="5" t="s">
        <v>9803</v>
      </c>
      <c r="D940" s="5"/>
      <c r="E940" s="16">
        <v>962496.0</v>
      </c>
      <c r="F940" s="16">
        <v>963563.0</v>
      </c>
      <c r="G940" s="5"/>
      <c r="H940" s="5" t="s">
        <v>52</v>
      </c>
      <c r="I940" s="5"/>
      <c r="J940" s="15" t="str">
        <f>HYPERLINK("http://www.ncbi.nlm.nih.gov/pubmed/?term=16299333","Chain et al. 2005. Infect Immun. 73:8353-61")</f>
        <v>Chain et al. 2005. Infect Immun. 73:8353-61</v>
      </c>
      <c r="K940" s="11" t="str">
        <f>HYPERLINK("http://www.ncbi.nlm.nih.gov/nuccore/NC_007624","Brucella abortus 2308; accesion number NC_007624")</f>
        <v>Brucella abortus 2308; accesion number NC_007624</v>
      </c>
      <c r="L940" s="3"/>
      <c r="M940" s="3"/>
      <c r="N940" s="3"/>
      <c r="O940" s="3"/>
      <c r="P940" s="3"/>
      <c r="Q940" s="3"/>
      <c r="R940" s="3"/>
      <c r="S940" s="3"/>
      <c r="T940" s="3"/>
      <c r="U940" s="3"/>
      <c r="V940" s="3"/>
      <c r="W940" s="3"/>
      <c r="X940" s="3"/>
      <c r="Y940" s="3"/>
      <c r="Z940" s="3"/>
    </row>
    <row r="941" ht="30.0" customHeight="1">
      <c r="A941" s="5" t="s">
        <v>9804</v>
      </c>
      <c r="B941" s="5" t="s">
        <v>9804</v>
      </c>
      <c r="C941" s="5" t="s">
        <v>9805</v>
      </c>
      <c r="D941" s="5" t="s">
        <v>59</v>
      </c>
      <c r="E941" s="16">
        <v>963617.0</v>
      </c>
      <c r="F941" s="16">
        <v>963961.0</v>
      </c>
      <c r="G941" s="5" t="s">
        <v>35</v>
      </c>
      <c r="H941" s="5"/>
      <c r="I941" s="5" t="s">
        <v>9806</v>
      </c>
      <c r="J941" s="11" t="str">
        <f>HYPERLINK("http://www.ncbi.nlm.nih.gov/nuccore/NC_017250","Brucella suis 1330 genome; accesion number NC017250")</f>
        <v>Brucella suis 1330 genome; accesion number NC017250</v>
      </c>
      <c r="K941" s="11" t="str">
        <f>HYPERLINK("http://www.ncbi.nlm.nih.gov/nuccore/NC_003318"," Brucella melitensis 16M genome; accesion number NC_003318")</f>
        <v> Brucella melitensis 16M genome; accesion number NC_003318</v>
      </c>
      <c r="L941" s="12"/>
      <c r="M941" s="3"/>
      <c r="N941" s="3"/>
      <c r="O941" s="3"/>
      <c r="P941" s="3"/>
      <c r="Q941" s="3"/>
      <c r="R941" s="3"/>
      <c r="S941" s="3"/>
      <c r="T941" s="3"/>
      <c r="U941" s="3"/>
      <c r="V941" s="3"/>
      <c r="W941" s="3"/>
      <c r="X941" s="3"/>
      <c r="Y941" s="3"/>
      <c r="Z941" s="3"/>
    </row>
    <row r="942" ht="30.0" customHeight="1">
      <c r="A942" s="5" t="s">
        <v>9807</v>
      </c>
      <c r="B942" s="5" t="s">
        <v>9807</v>
      </c>
      <c r="C942" s="5" t="s">
        <v>9808</v>
      </c>
      <c r="D942" s="5"/>
      <c r="E942" s="16">
        <v>964044.0</v>
      </c>
      <c r="F942" s="16">
        <v>964268.0</v>
      </c>
      <c r="G942" s="5"/>
      <c r="H942" s="5" t="s">
        <v>52</v>
      </c>
      <c r="I942" s="5"/>
      <c r="J942" s="15" t="str">
        <f t="shared" ref="J942:J948" si="295">HYPERLINK("http://www.ncbi.nlm.nih.gov/pubmed/?term=16299333","Chain et al. 2005. Infect Immun. 73:8353-61")</f>
        <v>Chain et al. 2005. Infect Immun. 73:8353-61</v>
      </c>
      <c r="K942" s="11" t="str">
        <f t="shared" ref="K942:K948" si="296">HYPERLINK("http://www.ncbi.nlm.nih.gov/nuccore/NC_007624","Brucella abortus 2308; accesion number NC_007624")</f>
        <v>Brucella abortus 2308; accesion number NC_007624</v>
      </c>
      <c r="L942" s="3"/>
      <c r="M942" s="3"/>
      <c r="N942" s="3"/>
      <c r="O942" s="3"/>
      <c r="P942" s="3"/>
      <c r="Q942" s="3"/>
      <c r="R942" s="3"/>
      <c r="S942" s="3"/>
      <c r="T942" s="3"/>
      <c r="U942" s="3"/>
      <c r="V942" s="3"/>
      <c r="W942" s="3"/>
      <c r="X942" s="3"/>
      <c r="Y942" s="3"/>
      <c r="Z942" s="3"/>
    </row>
    <row r="943" ht="30.0" customHeight="1">
      <c r="A943" s="5" t="s">
        <v>9809</v>
      </c>
      <c r="B943" s="5" t="s">
        <v>9810</v>
      </c>
      <c r="C943" s="5" t="s">
        <v>9811</v>
      </c>
      <c r="D943" s="5"/>
      <c r="E943" s="16">
        <v>964269.0</v>
      </c>
      <c r="F943" s="16">
        <v>964403.0</v>
      </c>
      <c r="G943" s="5"/>
      <c r="H943" s="5" t="s">
        <v>9812</v>
      </c>
      <c r="I943" s="5" t="s">
        <v>9813</v>
      </c>
      <c r="J943" s="15" t="str">
        <f t="shared" si="295"/>
        <v>Chain et al. 2005. Infect Immun. 73:8353-61</v>
      </c>
      <c r="K943" s="11" t="str">
        <f t="shared" si="296"/>
        <v>Brucella abortus 2308; accesion number NC_007624</v>
      </c>
      <c r="L943" s="3"/>
      <c r="M943" s="3"/>
      <c r="N943" s="3"/>
      <c r="O943" s="3"/>
      <c r="P943" s="3"/>
      <c r="Q943" s="3"/>
      <c r="R943" s="3"/>
      <c r="S943" s="3"/>
      <c r="T943" s="3"/>
      <c r="U943" s="3"/>
      <c r="V943" s="3"/>
      <c r="W943" s="3"/>
      <c r="X943" s="3"/>
      <c r="Y943" s="3"/>
      <c r="Z943" s="3"/>
    </row>
    <row r="944" ht="30.0" customHeight="1">
      <c r="A944" s="5" t="s">
        <v>9814</v>
      </c>
      <c r="B944" s="5" t="s">
        <v>9815</v>
      </c>
      <c r="C944" s="5" t="s">
        <v>9816</v>
      </c>
      <c r="D944" s="5"/>
      <c r="E944" s="16">
        <v>964441.0</v>
      </c>
      <c r="F944" s="16">
        <v>964878.0</v>
      </c>
      <c r="G944" s="5"/>
      <c r="H944" s="5" t="s">
        <v>9817</v>
      </c>
      <c r="I944" s="5" t="s">
        <v>9818</v>
      </c>
      <c r="J944" s="15" t="str">
        <f t="shared" si="295"/>
        <v>Chain et al. 2005. Infect Immun. 73:8353-61</v>
      </c>
      <c r="K944" s="11" t="str">
        <f t="shared" si="296"/>
        <v>Brucella abortus 2308; accesion number NC_007624</v>
      </c>
      <c r="L944" s="3"/>
      <c r="M944" s="3"/>
      <c r="N944" s="3"/>
      <c r="O944" s="3"/>
      <c r="P944" s="3"/>
      <c r="Q944" s="3"/>
      <c r="R944" s="3"/>
      <c r="S944" s="3"/>
      <c r="T944" s="3"/>
      <c r="U944" s="3"/>
      <c r="V944" s="3"/>
      <c r="W944" s="3"/>
      <c r="X944" s="3"/>
      <c r="Y944" s="3"/>
      <c r="Z944" s="3"/>
    </row>
    <row r="945" ht="30.0" customHeight="1">
      <c r="A945" s="5" t="s">
        <v>9819</v>
      </c>
      <c r="B945" s="5" t="s">
        <v>9819</v>
      </c>
      <c r="C945" s="5" t="s">
        <v>9820</v>
      </c>
      <c r="D945" s="5"/>
      <c r="E945" s="16">
        <v>964868.0</v>
      </c>
      <c r="F945" s="16">
        <v>966700.0</v>
      </c>
      <c r="G945" s="5"/>
      <c r="H945" s="5" t="s">
        <v>9821</v>
      </c>
      <c r="I945" s="5" t="s">
        <v>9822</v>
      </c>
      <c r="J945" s="15" t="str">
        <f t="shared" si="295"/>
        <v>Chain et al. 2005. Infect Immun. 73:8353-61</v>
      </c>
      <c r="K945" s="11" t="str">
        <f t="shared" si="296"/>
        <v>Brucella abortus 2308; accesion number NC_007624</v>
      </c>
      <c r="L945" s="3"/>
      <c r="M945" s="3"/>
      <c r="N945" s="3"/>
      <c r="O945" s="3"/>
      <c r="P945" s="3"/>
      <c r="Q945" s="3"/>
      <c r="R945" s="3"/>
      <c r="S945" s="3"/>
      <c r="T945" s="3"/>
      <c r="U945" s="3"/>
      <c r="V945" s="3"/>
      <c r="W945" s="3"/>
      <c r="X945" s="3"/>
      <c r="Y945" s="3"/>
      <c r="Z945" s="3"/>
    </row>
    <row r="946" ht="30.0" customHeight="1">
      <c r="A946" s="5" t="s">
        <v>9823</v>
      </c>
      <c r="B946" s="5" t="s">
        <v>9824</v>
      </c>
      <c r="C946" s="5" t="s">
        <v>9825</v>
      </c>
      <c r="D946" s="5"/>
      <c r="E946" s="16">
        <v>966742.0</v>
      </c>
      <c r="F946" s="16">
        <v>967545.0</v>
      </c>
      <c r="G946" s="5"/>
      <c r="H946" s="5" t="s">
        <v>9826</v>
      </c>
      <c r="I946" s="5" t="s">
        <v>9827</v>
      </c>
      <c r="J946" s="15" t="str">
        <f t="shared" si="295"/>
        <v>Chain et al. 2005. Infect Immun. 73:8353-61</v>
      </c>
      <c r="K946" s="11" t="str">
        <f t="shared" si="296"/>
        <v>Brucella abortus 2308; accesion number NC_007624</v>
      </c>
      <c r="L946" s="3"/>
      <c r="M946" s="3"/>
      <c r="N946" s="3"/>
      <c r="O946" s="3"/>
      <c r="P946" s="3"/>
      <c r="Q946" s="3"/>
      <c r="R946" s="3"/>
      <c r="S946" s="3"/>
      <c r="T946" s="3"/>
      <c r="U946" s="3"/>
      <c r="V946" s="3"/>
      <c r="W946" s="3"/>
      <c r="X946" s="3"/>
      <c r="Y946" s="3"/>
      <c r="Z946" s="3"/>
    </row>
    <row r="947" ht="30.0" customHeight="1">
      <c r="A947" s="5" t="s">
        <v>9828</v>
      </c>
      <c r="B947" s="5" t="s">
        <v>9829</v>
      </c>
      <c r="C947" s="5" t="s">
        <v>9830</v>
      </c>
      <c r="D947" s="5"/>
      <c r="E947" s="16">
        <v>967716.0</v>
      </c>
      <c r="F947" s="16">
        <v>968606.0</v>
      </c>
      <c r="G947" s="5"/>
      <c r="H947" s="5" t="s">
        <v>9831</v>
      </c>
      <c r="I947" s="5" t="s">
        <v>9832</v>
      </c>
      <c r="J947" s="15" t="str">
        <f t="shared" si="295"/>
        <v>Chain et al. 2005. Infect Immun. 73:8353-61</v>
      </c>
      <c r="K947" s="11" t="str">
        <f t="shared" si="296"/>
        <v>Brucella abortus 2308; accesion number NC_007624</v>
      </c>
      <c r="L947" s="3"/>
      <c r="M947" s="3"/>
      <c r="N947" s="3"/>
      <c r="O947" s="3"/>
      <c r="P947" s="3"/>
      <c r="Q947" s="3"/>
      <c r="R947" s="3"/>
      <c r="S947" s="3"/>
      <c r="T947" s="3"/>
      <c r="U947" s="3"/>
      <c r="V947" s="3"/>
      <c r="W947" s="3"/>
      <c r="X947" s="3"/>
      <c r="Y947" s="3"/>
      <c r="Z947" s="3"/>
    </row>
    <row r="948" ht="30.0" customHeight="1">
      <c r="A948" s="5" t="s">
        <v>9833</v>
      </c>
      <c r="B948" s="5" t="s">
        <v>9833</v>
      </c>
      <c r="C948" s="5" t="s">
        <v>9834</v>
      </c>
      <c r="D948" s="5"/>
      <c r="E948" s="16">
        <v>968652.0</v>
      </c>
      <c r="F948" s="16">
        <v>969356.0</v>
      </c>
      <c r="G948" s="5"/>
      <c r="H948" s="5" t="s">
        <v>1615</v>
      </c>
      <c r="I948" s="5"/>
      <c r="J948" s="15" t="str">
        <f t="shared" si="295"/>
        <v>Chain et al. 2005. Infect Immun. 73:8353-61</v>
      </c>
      <c r="K948" s="11" t="str">
        <f t="shared" si="296"/>
        <v>Brucella abortus 2308; accesion number NC_007624</v>
      </c>
      <c r="L948" s="3"/>
      <c r="M948" s="3"/>
      <c r="N948" s="3"/>
      <c r="O948" s="3"/>
      <c r="P948" s="3"/>
      <c r="Q948" s="3"/>
      <c r="R948" s="3"/>
      <c r="S948" s="3"/>
      <c r="T948" s="3"/>
      <c r="U948" s="3"/>
      <c r="V948" s="3"/>
      <c r="W948" s="3"/>
      <c r="X948" s="3"/>
      <c r="Y948" s="3"/>
      <c r="Z948" s="3"/>
    </row>
    <row r="949" ht="30.0" customHeight="1">
      <c r="A949" s="5" t="s">
        <v>9835</v>
      </c>
      <c r="B949" s="5" t="s">
        <v>9835</v>
      </c>
      <c r="C949" s="5" t="s">
        <v>9836</v>
      </c>
      <c r="D949" s="5"/>
      <c r="E949" s="16">
        <v>969418.0</v>
      </c>
      <c r="F949" s="16">
        <v>970248.0</v>
      </c>
      <c r="G949" s="5" t="s">
        <v>35</v>
      </c>
      <c r="H949" s="5" t="s">
        <v>7976</v>
      </c>
      <c r="I949" s="5"/>
      <c r="J949" s="11" t="str">
        <f>HYPERLINK("http://www.ncbi.nlm.nih.gov/nuccore/NC_017250","Brucella suis 1330 genome; accesion number NC017250")</f>
        <v>Brucella suis 1330 genome; accesion number NC017250</v>
      </c>
      <c r="K949" s="11" t="str">
        <f>HYPERLINK("http://www.ncbi.nlm.nih.gov/nuccore/NC_006933","Brucella abortus 9-941 accession number NC_006933")</f>
        <v>Brucella abortus 9-941 accession number NC_006933</v>
      </c>
      <c r="L949" s="11" t="str">
        <f>HYPERLINK("http://www.ncbi.nlm.nih.gov/nuccore/NC_003318"," Brucella melitensis 16M genome; accesion number NC_003318")</f>
        <v> Brucella melitensis 16M genome; accesion number NC_003318</v>
      </c>
      <c r="M949" s="3"/>
      <c r="N949" s="3"/>
      <c r="O949" s="3"/>
      <c r="P949" s="3"/>
      <c r="Q949" s="3"/>
      <c r="R949" s="3"/>
      <c r="S949" s="3"/>
      <c r="T949" s="3"/>
      <c r="U949" s="3"/>
      <c r="V949" s="3"/>
      <c r="W949" s="3"/>
      <c r="X949" s="3"/>
      <c r="Y949" s="3"/>
      <c r="Z949" s="3"/>
    </row>
    <row r="950" ht="30.0" customHeight="1">
      <c r="A950" s="5" t="s">
        <v>9837</v>
      </c>
      <c r="B950" s="5" t="s">
        <v>9838</v>
      </c>
      <c r="C950" s="5" t="s">
        <v>9839</v>
      </c>
      <c r="D950" s="5"/>
      <c r="E950" s="16">
        <v>970467.0</v>
      </c>
      <c r="F950" s="16">
        <v>971321.0</v>
      </c>
      <c r="G950" s="5"/>
      <c r="H950" s="5" t="s">
        <v>9840</v>
      </c>
      <c r="I950" s="5" t="s">
        <v>9841</v>
      </c>
      <c r="J950" s="15" t="str">
        <f>HYPERLINK("http://www.ncbi.nlm.nih.gov/pubmed/?term=16299333","Chain et al. 2005. Infect Immun. 73:8353-61")</f>
        <v>Chain et al. 2005. Infect Immun. 73:8353-61</v>
      </c>
      <c r="K950" s="11" t="str">
        <f>HYPERLINK("http://www.ncbi.nlm.nih.gov/nuccore/NC_007624","Brucella abortus 2308; accesion number NC_007624")</f>
        <v>Brucella abortus 2308; accesion number NC_007624</v>
      </c>
      <c r="L950" s="3"/>
      <c r="M950" s="3"/>
      <c r="N950" s="3"/>
      <c r="O950" s="3"/>
      <c r="P950" s="3"/>
      <c r="Q950" s="3"/>
      <c r="R950" s="3"/>
      <c r="S950" s="3"/>
      <c r="T950" s="3"/>
      <c r="U950" s="3"/>
      <c r="V950" s="3"/>
      <c r="W950" s="3"/>
      <c r="X950" s="3"/>
      <c r="Y950" s="3"/>
      <c r="Z950" s="3"/>
    </row>
    <row r="951" ht="30.0" customHeight="1">
      <c r="A951" s="5" t="s">
        <v>9842</v>
      </c>
      <c r="B951" s="5" t="s">
        <v>9842</v>
      </c>
      <c r="C951" s="5" t="s">
        <v>9843</v>
      </c>
      <c r="D951" s="5" t="s">
        <v>59</v>
      </c>
      <c r="E951" s="16">
        <v>971465.0</v>
      </c>
      <c r="F951" s="16">
        <v>972020.0</v>
      </c>
      <c r="G951" s="5" t="s">
        <v>35</v>
      </c>
      <c r="H951" s="5"/>
      <c r="I951" s="5" t="s">
        <v>9844</v>
      </c>
      <c r="J951" s="11" t="str">
        <f>HYPERLINK("http://www.ncbi.nlm.nih.gov/nuccore/NC_017250","Brucella suis 1330 genome; accesion number NC017250")</f>
        <v>Brucella suis 1330 genome; accesion number NC017250</v>
      </c>
      <c r="K951" s="11" t="str">
        <f>HYPERLINK("http://www.ncbi.nlm.nih.gov/pubmed/12271122","Paulsen et al. 2002. Proc Natl Acad Sci U S A. 99(20):13148-53")</f>
        <v>Paulsen et al. 2002. Proc Natl Acad Sci U S A. 99(20):13148-53</v>
      </c>
      <c r="L951" s="3"/>
      <c r="M951" s="3"/>
      <c r="N951" s="3"/>
      <c r="O951" s="3"/>
      <c r="P951" s="3"/>
      <c r="Q951" s="3"/>
      <c r="R951" s="3"/>
      <c r="S951" s="3"/>
      <c r="T951" s="3"/>
      <c r="U951" s="3"/>
      <c r="V951" s="3"/>
      <c r="W951" s="3"/>
      <c r="X951" s="3"/>
      <c r="Y951" s="3"/>
      <c r="Z951" s="3"/>
    </row>
    <row r="952" ht="30.0" customHeight="1">
      <c r="A952" s="5" t="s">
        <v>9845</v>
      </c>
      <c r="B952" s="5" t="s">
        <v>9846</v>
      </c>
      <c r="C952" s="5" t="s">
        <v>9847</v>
      </c>
      <c r="D952" s="5"/>
      <c r="E952" s="16">
        <v>972305.0</v>
      </c>
      <c r="F952" s="16">
        <v>973492.0</v>
      </c>
      <c r="G952" s="5"/>
      <c r="H952" s="5" t="s">
        <v>9848</v>
      </c>
      <c r="I952" s="5" t="s">
        <v>9849</v>
      </c>
      <c r="J952" s="15" t="str">
        <f t="shared" ref="J952:J964" si="297">HYPERLINK("http://www.ncbi.nlm.nih.gov/pubmed/?term=16299333","Chain et al. 2005. Infect Immun. 73:8353-61")</f>
        <v>Chain et al. 2005. Infect Immun. 73:8353-61</v>
      </c>
      <c r="K952" s="11" t="str">
        <f t="shared" ref="K952:K964" si="298">HYPERLINK("http://www.ncbi.nlm.nih.gov/nuccore/NC_007624","Brucella abortus 2308; accesion number NC_007624")</f>
        <v>Brucella abortus 2308; accesion number NC_007624</v>
      </c>
      <c r="L952" s="3"/>
      <c r="M952" s="3"/>
      <c r="N952" s="3"/>
      <c r="O952" s="3"/>
      <c r="P952" s="3"/>
      <c r="Q952" s="3"/>
      <c r="R952" s="3"/>
      <c r="S952" s="3"/>
      <c r="T952" s="3"/>
      <c r="U952" s="3"/>
      <c r="V952" s="3"/>
      <c r="W952" s="3"/>
      <c r="X952" s="3"/>
      <c r="Y952" s="3"/>
      <c r="Z952" s="3"/>
    </row>
    <row r="953" ht="30.0" customHeight="1">
      <c r="A953" s="5" t="s">
        <v>9850</v>
      </c>
      <c r="B953" s="5" t="s">
        <v>9850</v>
      </c>
      <c r="C953" s="5" t="s">
        <v>9851</v>
      </c>
      <c r="D953" s="5"/>
      <c r="E953" s="16">
        <v>973555.0</v>
      </c>
      <c r="F953" s="16">
        <v>974160.0</v>
      </c>
      <c r="G953" s="5"/>
      <c r="H953" s="5" t="s">
        <v>52</v>
      </c>
      <c r="I953" s="5"/>
      <c r="J953" s="15" t="str">
        <f t="shared" si="297"/>
        <v>Chain et al. 2005. Infect Immun. 73:8353-61</v>
      </c>
      <c r="K953" s="11" t="str">
        <f t="shared" si="298"/>
        <v>Brucella abortus 2308; accesion number NC_007624</v>
      </c>
      <c r="L953" s="3"/>
      <c r="M953" s="3"/>
      <c r="N953" s="3"/>
      <c r="O953" s="3"/>
      <c r="P953" s="3"/>
      <c r="Q953" s="3"/>
      <c r="R953" s="3"/>
      <c r="S953" s="3"/>
      <c r="T953" s="3"/>
      <c r="U953" s="3"/>
      <c r="V953" s="3"/>
      <c r="W953" s="3"/>
      <c r="X953" s="3"/>
      <c r="Y953" s="3"/>
      <c r="Z953" s="3"/>
    </row>
    <row r="954" ht="30.0" customHeight="1">
      <c r="A954" s="5" t="s">
        <v>9852</v>
      </c>
      <c r="B954" s="5" t="s">
        <v>9853</v>
      </c>
      <c r="C954" s="5" t="s">
        <v>9854</v>
      </c>
      <c r="D954" s="5"/>
      <c r="E954" s="16">
        <v>974335.0</v>
      </c>
      <c r="F954" s="16">
        <v>975090.0</v>
      </c>
      <c r="G954" s="5" t="s">
        <v>35</v>
      </c>
      <c r="H954" s="5" t="s">
        <v>9855</v>
      </c>
      <c r="I954" s="5" t="s">
        <v>9856</v>
      </c>
      <c r="J954" s="15" t="str">
        <f t="shared" si="297"/>
        <v>Chain et al. 2005. Infect Immun. 73:8353-61</v>
      </c>
      <c r="K954" s="11" t="str">
        <f t="shared" si="298"/>
        <v>Brucella abortus 2308; accesion number NC_007624</v>
      </c>
      <c r="L954" s="3"/>
      <c r="M954" s="3"/>
      <c r="N954" s="3"/>
      <c r="O954" s="3"/>
      <c r="P954" s="3"/>
      <c r="Q954" s="3"/>
      <c r="R954" s="3"/>
      <c r="S954" s="3"/>
      <c r="T954" s="3"/>
      <c r="U954" s="3"/>
      <c r="V954" s="3"/>
      <c r="W954" s="3"/>
      <c r="X954" s="3"/>
      <c r="Y954" s="3"/>
      <c r="Z954" s="3"/>
    </row>
    <row r="955" ht="30.0" customHeight="1">
      <c r="A955" s="5" t="s">
        <v>9857</v>
      </c>
      <c r="B955" s="5" t="s">
        <v>9858</v>
      </c>
      <c r="C955" s="5" t="s">
        <v>9859</v>
      </c>
      <c r="D955" s="5"/>
      <c r="E955" s="16">
        <v>975094.0</v>
      </c>
      <c r="F955" s="16">
        <v>976014.0</v>
      </c>
      <c r="G955" s="5" t="s">
        <v>35</v>
      </c>
      <c r="H955" s="5" t="s">
        <v>9860</v>
      </c>
      <c r="I955" s="5" t="s">
        <v>9861</v>
      </c>
      <c r="J955" s="15" t="str">
        <f t="shared" si="297"/>
        <v>Chain et al. 2005. Infect Immun. 73:8353-61</v>
      </c>
      <c r="K955" s="11" t="str">
        <f t="shared" si="298"/>
        <v>Brucella abortus 2308; accesion number NC_007624</v>
      </c>
      <c r="L955" s="3"/>
      <c r="M955" s="3"/>
      <c r="N955" s="3"/>
      <c r="O955" s="3"/>
      <c r="P955" s="3"/>
      <c r="Q955" s="3"/>
      <c r="R955" s="3"/>
      <c r="S955" s="3"/>
      <c r="T955" s="3"/>
      <c r="U955" s="3"/>
      <c r="V955" s="3"/>
      <c r="W955" s="3"/>
      <c r="X955" s="3"/>
      <c r="Y955" s="3"/>
      <c r="Z955" s="3"/>
    </row>
    <row r="956" ht="30.0" customHeight="1">
      <c r="A956" s="5" t="s">
        <v>9862</v>
      </c>
      <c r="B956" s="5" t="s">
        <v>9863</v>
      </c>
      <c r="C956" s="5" t="s">
        <v>9864</v>
      </c>
      <c r="D956" s="5"/>
      <c r="E956" s="16">
        <v>976014.0</v>
      </c>
      <c r="F956" s="16">
        <v>976577.0</v>
      </c>
      <c r="G956" s="5" t="s">
        <v>35</v>
      </c>
      <c r="H956" s="5" t="s">
        <v>9264</v>
      </c>
      <c r="I956" s="5" t="s">
        <v>9265</v>
      </c>
      <c r="J956" s="15" t="str">
        <f t="shared" si="297"/>
        <v>Chain et al. 2005. Infect Immun. 73:8353-61</v>
      </c>
      <c r="K956" s="11" t="str">
        <f t="shared" si="298"/>
        <v>Brucella abortus 2308; accesion number NC_007624</v>
      </c>
      <c r="L956" s="3"/>
      <c r="M956" s="3"/>
      <c r="N956" s="3"/>
      <c r="O956" s="3"/>
      <c r="P956" s="3"/>
      <c r="Q956" s="3"/>
      <c r="R956" s="3"/>
      <c r="S956" s="3"/>
      <c r="T956" s="3"/>
      <c r="U956" s="3"/>
      <c r="V956" s="3"/>
      <c r="W956" s="3"/>
      <c r="X956" s="3"/>
      <c r="Y956" s="3"/>
      <c r="Z956" s="3"/>
    </row>
    <row r="957" ht="30.0" customHeight="1">
      <c r="A957" s="5" t="s">
        <v>9865</v>
      </c>
      <c r="B957" s="5" t="s">
        <v>9865</v>
      </c>
      <c r="C957" s="5" t="s">
        <v>9866</v>
      </c>
      <c r="D957" s="5"/>
      <c r="E957" s="16">
        <v>976644.0</v>
      </c>
      <c r="F957" s="16">
        <v>977867.0</v>
      </c>
      <c r="G957" s="5"/>
      <c r="H957" s="5" t="s">
        <v>9867</v>
      </c>
      <c r="I957" s="5"/>
      <c r="J957" s="15" t="str">
        <f t="shared" si="297"/>
        <v>Chain et al. 2005. Infect Immun. 73:8353-61</v>
      </c>
      <c r="K957" s="11" t="str">
        <f t="shared" si="298"/>
        <v>Brucella abortus 2308; accesion number NC_007624</v>
      </c>
      <c r="L957" s="3"/>
      <c r="M957" s="3"/>
      <c r="N957" s="3"/>
      <c r="O957" s="3"/>
      <c r="P957" s="3"/>
      <c r="Q957" s="3"/>
      <c r="R957" s="3"/>
      <c r="S957" s="3"/>
      <c r="T957" s="3"/>
      <c r="U957" s="3"/>
      <c r="V957" s="3"/>
      <c r="W957" s="3"/>
      <c r="X957" s="3"/>
      <c r="Y957" s="3"/>
      <c r="Z957" s="3"/>
    </row>
    <row r="958" ht="30.0" customHeight="1">
      <c r="A958" s="5" t="s">
        <v>9868</v>
      </c>
      <c r="B958" s="5" t="s">
        <v>9868</v>
      </c>
      <c r="C958" s="5" t="s">
        <v>9869</v>
      </c>
      <c r="D958" s="5"/>
      <c r="E958" s="16">
        <v>978096.0</v>
      </c>
      <c r="F958" s="16">
        <v>978401.0</v>
      </c>
      <c r="G958" s="5" t="s">
        <v>35</v>
      </c>
      <c r="H958" s="5" t="s">
        <v>9870</v>
      </c>
      <c r="I958" s="5"/>
      <c r="J958" s="15" t="str">
        <f t="shared" si="297"/>
        <v>Chain et al. 2005. Infect Immun. 73:8353-61</v>
      </c>
      <c r="K958" s="11" t="str">
        <f t="shared" si="298"/>
        <v>Brucella abortus 2308; accesion number NC_007624</v>
      </c>
      <c r="L958" s="3"/>
      <c r="M958" s="3"/>
      <c r="N958" s="3"/>
      <c r="O958" s="3"/>
      <c r="P958" s="3"/>
      <c r="Q958" s="3"/>
      <c r="R958" s="3"/>
      <c r="S958" s="3"/>
      <c r="T958" s="3"/>
      <c r="U958" s="3"/>
      <c r="V958" s="3"/>
      <c r="W958" s="3"/>
      <c r="X958" s="3"/>
      <c r="Y958" s="3"/>
      <c r="Z958" s="3"/>
    </row>
    <row r="959" ht="30.0" customHeight="1">
      <c r="A959" s="5" t="s">
        <v>9871</v>
      </c>
      <c r="B959" s="5" t="s">
        <v>9871</v>
      </c>
      <c r="C959" s="5" t="s">
        <v>9872</v>
      </c>
      <c r="D959" s="5"/>
      <c r="E959" s="16">
        <v>978510.0</v>
      </c>
      <c r="F959" s="16">
        <v>978791.0</v>
      </c>
      <c r="G959" s="5"/>
      <c r="H959" s="5" t="s">
        <v>2225</v>
      </c>
      <c r="I959" s="5"/>
      <c r="J959" s="15" t="str">
        <f t="shared" si="297"/>
        <v>Chain et al. 2005. Infect Immun. 73:8353-61</v>
      </c>
      <c r="K959" s="11" t="str">
        <f t="shared" si="298"/>
        <v>Brucella abortus 2308; accesion number NC_007624</v>
      </c>
      <c r="L959" s="3"/>
      <c r="M959" s="3"/>
      <c r="N959" s="3"/>
      <c r="O959" s="3"/>
      <c r="P959" s="3"/>
      <c r="Q959" s="3"/>
      <c r="R959" s="3"/>
      <c r="S959" s="3"/>
      <c r="T959" s="3"/>
      <c r="U959" s="3"/>
      <c r="V959" s="3"/>
      <c r="W959" s="3"/>
      <c r="X959" s="3"/>
      <c r="Y959" s="3"/>
      <c r="Z959" s="3"/>
    </row>
    <row r="960" ht="30.0" customHeight="1">
      <c r="A960" s="5" t="s">
        <v>9873</v>
      </c>
      <c r="B960" s="5" t="s">
        <v>9874</v>
      </c>
      <c r="C960" s="5" t="s">
        <v>9875</v>
      </c>
      <c r="D960" s="5"/>
      <c r="E960" s="16">
        <v>979038.0</v>
      </c>
      <c r="F960" s="16">
        <v>980846.0</v>
      </c>
      <c r="G960" s="5" t="s">
        <v>35</v>
      </c>
      <c r="H960" s="5" t="s">
        <v>9876</v>
      </c>
      <c r="I960" s="5" t="s">
        <v>9877</v>
      </c>
      <c r="J960" s="15" t="str">
        <f t="shared" si="297"/>
        <v>Chain et al. 2005. Infect Immun. 73:8353-61</v>
      </c>
      <c r="K960" s="11" t="str">
        <f t="shared" si="298"/>
        <v>Brucella abortus 2308; accesion number NC_007624</v>
      </c>
      <c r="L960" s="3"/>
      <c r="M960" s="3"/>
      <c r="N960" s="3"/>
      <c r="O960" s="3"/>
      <c r="P960" s="3"/>
      <c r="Q960" s="3"/>
      <c r="R960" s="3"/>
      <c r="S960" s="3"/>
      <c r="T960" s="3"/>
      <c r="U960" s="3"/>
      <c r="V960" s="3"/>
      <c r="W960" s="3"/>
      <c r="X960" s="3"/>
      <c r="Y960" s="3"/>
      <c r="Z960" s="3"/>
    </row>
    <row r="961" ht="30.0" customHeight="1">
      <c r="A961" s="5" t="s">
        <v>9878</v>
      </c>
      <c r="B961" s="5" t="s">
        <v>9878</v>
      </c>
      <c r="C961" s="5" t="s">
        <v>9879</v>
      </c>
      <c r="D961" s="5"/>
      <c r="E961" s="16">
        <v>981010.0</v>
      </c>
      <c r="F961" s="16">
        <v>981996.0</v>
      </c>
      <c r="G961" s="5"/>
      <c r="H961" s="5" t="s">
        <v>9880</v>
      </c>
      <c r="I961" s="5"/>
      <c r="J961" s="15" t="str">
        <f t="shared" si="297"/>
        <v>Chain et al. 2005. Infect Immun. 73:8353-61</v>
      </c>
      <c r="K961" s="11" t="str">
        <f t="shared" si="298"/>
        <v>Brucella abortus 2308; accesion number NC_007624</v>
      </c>
      <c r="L961" s="3"/>
      <c r="M961" s="3"/>
      <c r="N961" s="3"/>
      <c r="O961" s="3"/>
      <c r="P961" s="3"/>
      <c r="Q961" s="3"/>
      <c r="R961" s="3"/>
      <c r="S961" s="3"/>
      <c r="T961" s="3"/>
      <c r="U961" s="3"/>
      <c r="V961" s="3"/>
      <c r="W961" s="3"/>
      <c r="X961" s="3"/>
      <c r="Y961" s="3"/>
      <c r="Z961" s="3"/>
    </row>
    <row r="962" ht="30.0" customHeight="1">
      <c r="A962" s="5" t="s">
        <v>9881</v>
      </c>
      <c r="B962" s="5" t="s">
        <v>9882</v>
      </c>
      <c r="C962" s="5" t="s">
        <v>9883</v>
      </c>
      <c r="D962" s="5"/>
      <c r="E962" s="16">
        <v>982097.0</v>
      </c>
      <c r="F962" s="16">
        <v>982903.0</v>
      </c>
      <c r="G962" s="5" t="s">
        <v>35</v>
      </c>
      <c r="H962" s="5" t="s">
        <v>9884</v>
      </c>
      <c r="I962" s="5" t="s">
        <v>9885</v>
      </c>
      <c r="J962" s="15" t="str">
        <f t="shared" si="297"/>
        <v>Chain et al. 2005. Infect Immun. 73:8353-61</v>
      </c>
      <c r="K962" s="11" t="str">
        <f t="shared" si="298"/>
        <v>Brucella abortus 2308; accesion number NC_007624</v>
      </c>
      <c r="L962" s="3"/>
      <c r="M962" s="3"/>
      <c r="N962" s="3"/>
      <c r="O962" s="3"/>
      <c r="P962" s="3"/>
      <c r="Q962" s="3"/>
      <c r="R962" s="3"/>
      <c r="S962" s="3"/>
      <c r="T962" s="3"/>
      <c r="U962" s="3"/>
      <c r="V962" s="3"/>
      <c r="W962" s="3"/>
      <c r="X962" s="3"/>
      <c r="Y962" s="3"/>
      <c r="Z962" s="3"/>
    </row>
    <row r="963" ht="30.0" customHeight="1">
      <c r="A963" s="5" t="s">
        <v>9886</v>
      </c>
      <c r="B963" s="5" t="s">
        <v>9886</v>
      </c>
      <c r="C963" s="5" t="s">
        <v>9887</v>
      </c>
      <c r="D963" s="5"/>
      <c r="E963" s="16">
        <v>982908.0</v>
      </c>
      <c r="F963" s="16">
        <v>983111.0</v>
      </c>
      <c r="G963" s="5" t="s">
        <v>35</v>
      </c>
      <c r="H963" s="5" t="s">
        <v>52</v>
      </c>
      <c r="I963" s="5"/>
      <c r="J963" s="15" t="str">
        <f t="shared" si="297"/>
        <v>Chain et al. 2005. Infect Immun. 73:8353-61</v>
      </c>
      <c r="K963" s="11" t="str">
        <f t="shared" si="298"/>
        <v>Brucella abortus 2308; accesion number NC_007624</v>
      </c>
      <c r="L963" s="3"/>
      <c r="M963" s="3"/>
      <c r="N963" s="3"/>
      <c r="O963" s="3"/>
      <c r="P963" s="3"/>
      <c r="Q963" s="3"/>
      <c r="R963" s="3"/>
      <c r="S963" s="3"/>
      <c r="T963" s="3"/>
      <c r="U963" s="3"/>
      <c r="V963" s="3"/>
      <c r="W963" s="3"/>
      <c r="X963" s="3"/>
      <c r="Y963" s="3"/>
      <c r="Z963" s="3"/>
    </row>
    <row r="964" ht="30.0" customHeight="1">
      <c r="A964" s="5" t="s">
        <v>9888</v>
      </c>
      <c r="B964" s="5" t="s">
        <v>9888</v>
      </c>
      <c r="C964" s="5" t="s">
        <v>9889</v>
      </c>
      <c r="D964" s="5"/>
      <c r="E964" s="16">
        <v>983159.0</v>
      </c>
      <c r="F964" s="16">
        <v>983851.0</v>
      </c>
      <c r="G964" s="5"/>
      <c r="H964" s="5" t="s">
        <v>1998</v>
      </c>
      <c r="I964" s="5"/>
      <c r="J964" s="15" t="str">
        <f t="shared" si="297"/>
        <v>Chain et al. 2005. Infect Immun. 73:8353-61</v>
      </c>
      <c r="K964" s="11" t="str">
        <f t="shared" si="298"/>
        <v>Brucella abortus 2308; accesion number NC_007624</v>
      </c>
      <c r="L964" s="3"/>
      <c r="M964" s="3"/>
      <c r="N964" s="3"/>
      <c r="O964" s="3"/>
      <c r="P964" s="3"/>
      <c r="Q964" s="3"/>
      <c r="R964" s="3"/>
      <c r="S964" s="3"/>
      <c r="T964" s="3"/>
      <c r="U964" s="3"/>
      <c r="V964" s="3"/>
      <c r="W964" s="3"/>
      <c r="X964" s="3"/>
      <c r="Y964" s="3"/>
      <c r="Z964" s="3"/>
    </row>
    <row r="965" ht="30.0" customHeight="1">
      <c r="A965" s="5" t="s">
        <v>9890</v>
      </c>
      <c r="B965" s="5" t="s">
        <v>9890</v>
      </c>
      <c r="C965" s="5" t="s">
        <v>9891</v>
      </c>
      <c r="D965" s="5"/>
      <c r="E965" s="16">
        <v>983832.0</v>
      </c>
      <c r="F965" s="16">
        <v>985028.0</v>
      </c>
      <c r="G965" s="5"/>
      <c r="H965" s="5" t="s">
        <v>9892</v>
      </c>
      <c r="I965" s="5" t="s">
        <v>1206</v>
      </c>
      <c r="J965" s="11" t="str">
        <f t="shared" ref="J965:J966" si="299">HYPERLINK("http://www.ncbi.nlm.nih.gov/nuccore/NC_017250","Brucella suis 1330 genome; accesion number NC017250")</f>
        <v>Brucella suis 1330 genome; accesion number NC017250</v>
      </c>
      <c r="K965" s="11" t="str">
        <f>HYPERLINK("http://www.ncbi.nlm.nih.gov/pubmed/12271122","Paulsen et al. 2002. Proc Natl Acad Sci U S A. 99(20):13148-53")</f>
        <v>Paulsen et al. 2002. Proc Natl Acad Sci U S A. 99(20):13148-53</v>
      </c>
      <c r="L965" s="3"/>
      <c r="M965" s="3"/>
      <c r="N965" s="3"/>
      <c r="O965" s="3"/>
      <c r="P965" s="3"/>
      <c r="Q965" s="3"/>
      <c r="R965" s="3"/>
      <c r="S965" s="3"/>
      <c r="T965" s="3"/>
      <c r="U965" s="3"/>
      <c r="V965" s="3"/>
      <c r="W965" s="3"/>
      <c r="X965" s="3"/>
      <c r="Y965" s="3"/>
      <c r="Z965" s="3"/>
    </row>
    <row r="966" ht="30.0" customHeight="1">
      <c r="A966" s="5" t="s">
        <v>9893</v>
      </c>
      <c r="B966" s="5" t="s">
        <v>9893</v>
      </c>
      <c r="C966" s="5" t="s">
        <v>9894</v>
      </c>
      <c r="D966" s="5"/>
      <c r="E966" s="16">
        <v>985030.0</v>
      </c>
      <c r="F966" s="16">
        <v>985899.0</v>
      </c>
      <c r="G966" s="5"/>
      <c r="H966" s="5" t="s">
        <v>9895</v>
      </c>
      <c r="I966" s="5"/>
      <c r="J966" s="11" t="str">
        <f t="shared" si="299"/>
        <v>Brucella suis 1330 genome; accesion number NC017250</v>
      </c>
      <c r="K966" s="11" t="str">
        <f>HYPERLINK("http://www.ncbi.nlm.nih.gov/nuccore/NC_006933","Brucella abortus 9-941 accession number NC_006933")</f>
        <v>Brucella abortus 9-941 accession number NC_006933</v>
      </c>
      <c r="L966" s="11" t="str">
        <f>HYPERLINK("http://www.ncbi.nlm.nih.gov/nuccore/NC_003318"," Brucella melitensis 16M genome; accesion number NC_003318")</f>
        <v> Brucella melitensis 16M genome; accesion number NC_003318</v>
      </c>
      <c r="M966" s="3"/>
      <c r="N966" s="3"/>
      <c r="O966" s="3"/>
      <c r="P966" s="3"/>
      <c r="Q966" s="3"/>
      <c r="R966" s="3"/>
      <c r="S966" s="3"/>
      <c r="T966" s="3"/>
      <c r="U966" s="3"/>
      <c r="V966" s="3"/>
      <c r="W966" s="3"/>
      <c r="X966" s="3"/>
      <c r="Y966" s="3"/>
      <c r="Z966" s="3"/>
    </row>
    <row r="967" ht="30.0" customHeight="1">
      <c r="A967" s="5" t="s">
        <v>9896</v>
      </c>
      <c r="B967" s="5" t="s">
        <v>9897</v>
      </c>
      <c r="C967" s="5" t="s">
        <v>9898</v>
      </c>
      <c r="D967" s="5"/>
      <c r="E967" s="16">
        <v>985900.0</v>
      </c>
      <c r="F967" s="16">
        <v>986922.0</v>
      </c>
      <c r="G967" s="5"/>
      <c r="H967" s="5" t="s">
        <v>9899</v>
      </c>
      <c r="I967" s="5" t="s">
        <v>9900</v>
      </c>
      <c r="J967" s="15" t="str">
        <f t="shared" ref="J967:J976" si="300">HYPERLINK("http://www.ncbi.nlm.nih.gov/pubmed/?term=16299333","Chain et al. 2005. Infect Immun. 73:8353-61")</f>
        <v>Chain et al. 2005. Infect Immun. 73:8353-61</v>
      </c>
      <c r="K967" s="11" t="str">
        <f t="shared" ref="K967:K976" si="301">HYPERLINK("http://www.ncbi.nlm.nih.gov/nuccore/NC_007624","Brucella abortus 2308; accesion number NC_007624")</f>
        <v>Brucella abortus 2308; accesion number NC_007624</v>
      </c>
      <c r="L967" s="3"/>
      <c r="M967" s="3"/>
      <c r="N967" s="3"/>
      <c r="O967" s="3"/>
      <c r="P967" s="3"/>
      <c r="Q967" s="3"/>
      <c r="R967" s="3"/>
      <c r="S967" s="3"/>
      <c r="T967" s="3"/>
      <c r="U967" s="3"/>
      <c r="V967" s="3"/>
      <c r="W967" s="3"/>
      <c r="X967" s="3"/>
      <c r="Y967" s="3"/>
      <c r="Z967" s="3"/>
    </row>
    <row r="968" ht="30.0" customHeight="1">
      <c r="A968" s="5" t="s">
        <v>9901</v>
      </c>
      <c r="B968" s="5" t="s">
        <v>9902</v>
      </c>
      <c r="C968" s="5" t="s">
        <v>9903</v>
      </c>
      <c r="D968" s="5"/>
      <c r="E968" s="16">
        <v>987075.0</v>
      </c>
      <c r="F968" s="16">
        <v>987452.0</v>
      </c>
      <c r="G968" s="5"/>
      <c r="H968" s="5" t="s">
        <v>9904</v>
      </c>
      <c r="I968" s="5" t="s">
        <v>9905</v>
      </c>
      <c r="J968" s="15" t="str">
        <f t="shared" si="300"/>
        <v>Chain et al. 2005. Infect Immun. 73:8353-61</v>
      </c>
      <c r="K968" s="11" t="str">
        <f t="shared" si="301"/>
        <v>Brucella abortus 2308; accesion number NC_007624</v>
      </c>
      <c r="L968" s="3"/>
      <c r="M968" s="3"/>
      <c r="N968" s="3"/>
      <c r="O968" s="3"/>
      <c r="P968" s="3"/>
      <c r="Q968" s="3"/>
      <c r="R968" s="3"/>
      <c r="S968" s="3"/>
      <c r="T968" s="3"/>
      <c r="U968" s="3"/>
      <c r="V968" s="3"/>
      <c r="W968" s="3"/>
      <c r="X968" s="3"/>
      <c r="Y968" s="3"/>
      <c r="Z968" s="3"/>
    </row>
    <row r="969" ht="30.0" customHeight="1">
      <c r="A969" s="5" t="s">
        <v>9906</v>
      </c>
      <c r="B969" s="5" t="s">
        <v>9907</v>
      </c>
      <c r="C969" s="5" t="s">
        <v>9908</v>
      </c>
      <c r="D969" s="5"/>
      <c r="E969" s="16">
        <v>987533.0</v>
      </c>
      <c r="F969" s="16">
        <v>988564.0</v>
      </c>
      <c r="G969" s="5"/>
      <c r="H969" s="5" t="s">
        <v>9909</v>
      </c>
      <c r="I969" s="5" t="s">
        <v>9910</v>
      </c>
      <c r="J969" s="15" t="str">
        <f t="shared" si="300"/>
        <v>Chain et al. 2005. Infect Immun. 73:8353-61</v>
      </c>
      <c r="K969" s="11" t="str">
        <f t="shared" si="301"/>
        <v>Brucella abortus 2308; accesion number NC_007624</v>
      </c>
      <c r="L969" s="3"/>
      <c r="M969" s="3"/>
      <c r="N969" s="3"/>
      <c r="O969" s="3"/>
      <c r="P969" s="3"/>
      <c r="Q969" s="3"/>
      <c r="R969" s="3"/>
      <c r="S969" s="3"/>
      <c r="T969" s="3"/>
      <c r="U969" s="3"/>
      <c r="V969" s="3"/>
      <c r="W969" s="3"/>
      <c r="X969" s="3"/>
      <c r="Y969" s="3"/>
      <c r="Z969" s="3"/>
    </row>
    <row r="970" ht="30.0" customHeight="1">
      <c r="A970" s="5" t="s">
        <v>9911</v>
      </c>
      <c r="B970" s="5" t="s">
        <v>9911</v>
      </c>
      <c r="C970" s="5" t="s">
        <v>9912</v>
      </c>
      <c r="D970" s="5"/>
      <c r="E970" s="16">
        <v>988791.0</v>
      </c>
      <c r="F970" s="16">
        <v>990620.0</v>
      </c>
      <c r="G970" s="5"/>
      <c r="H970" s="5" t="s">
        <v>39</v>
      </c>
      <c r="I970" s="5"/>
      <c r="J970" s="15" t="str">
        <f t="shared" si="300"/>
        <v>Chain et al. 2005. Infect Immun. 73:8353-61</v>
      </c>
      <c r="K970" s="11" t="str">
        <f t="shared" si="301"/>
        <v>Brucella abortus 2308; accesion number NC_007624</v>
      </c>
      <c r="L970" s="3"/>
      <c r="M970" s="3"/>
      <c r="N970" s="3"/>
      <c r="O970" s="3"/>
      <c r="P970" s="3"/>
      <c r="Q970" s="3"/>
      <c r="R970" s="3"/>
      <c r="S970" s="3"/>
      <c r="T970" s="3"/>
      <c r="U970" s="3"/>
      <c r="V970" s="3"/>
      <c r="W970" s="3"/>
      <c r="X970" s="3"/>
      <c r="Y970" s="3"/>
      <c r="Z970" s="3"/>
    </row>
    <row r="971" ht="30.0" customHeight="1">
      <c r="A971" s="5" t="s">
        <v>9913</v>
      </c>
      <c r="B971" s="5" t="s">
        <v>9914</v>
      </c>
      <c r="C971" s="5" t="s">
        <v>9915</v>
      </c>
      <c r="D971" s="5"/>
      <c r="E971" s="16">
        <v>990650.0</v>
      </c>
      <c r="F971" s="16">
        <v>991456.0</v>
      </c>
      <c r="G971" s="5"/>
      <c r="H971" s="5" t="s">
        <v>9916</v>
      </c>
      <c r="I971" s="5" t="s">
        <v>9917</v>
      </c>
      <c r="J971" s="15" t="str">
        <f t="shared" si="300"/>
        <v>Chain et al. 2005. Infect Immun. 73:8353-61</v>
      </c>
      <c r="K971" s="11" t="str">
        <f t="shared" si="301"/>
        <v>Brucella abortus 2308; accesion number NC_007624</v>
      </c>
      <c r="L971" s="3"/>
      <c r="M971" s="3"/>
      <c r="N971" s="3"/>
      <c r="O971" s="3"/>
      <c r="P971" s="3"/>
      <c r="Q971" s="3"/>
      <c r="R971" s="3"/>
      <c r="S971" s="3"/>
      <c r="T971" s="3"/>
      <c r="U971" s="3"/>
      <c r="V971" s="3"/>
      <c r="W971" s="3"/>
      <c r="X971" s="3"/>
      <c r="Y971" s="3"/>
      <c r="Z971" s="3"/>
    </row>
    <row r="972" ht="30.0" customHeight="1">
      <c r="A972" s="5" t="s">
        <v>9918</v>
      </c>
      <c r="B972" s="5" t="s">
        <v>9919</v>
      </c>
      <c r="C972" s="5" t="s">
        <v>9920</v>
      </c>
      <c r="D972" s="5"/>
      <c r="E972" s="16">
        <v>991493.0</v>
      </c>
      <c r="F972" s="16">
        <v>992113.0</v>
      </c>
      <c r="G972" s="5"/>
      <c r="H972" s="5" t="s">
        <v>9921</v>
      </c>
      <c r="I972" s="5" t="s">
        <v>9922</v>
      </c>
      <c r="J972" s="15" t="str">
        <f t="shared" si="300"/>
        <v>Chain et al. 2005. Infect Immun. 73:8353-61</v>
      </c>
      <c r="K972" s="11" t="str">
        <f t="shared" si="301"/>
        <v>Brucella abortus 2308; accesion number NC_007624</v>
      </c>
      <c r="L972" s="3"/>
      <c r="M972" s="3"/>
      <c r="N972" s="3"/>
      <c r="O972" s="3"/>
      <c r="P972" s="3"/>
      <c r="Q972" s="3"/>
      <c r="R972" s="3"/>
      <c r="S972" s="3"/>
      <c r="T972" s="3"/>
      <c r="U972" s="3"/>
      <c r="V972" s="3"/>
      <c r="W972" s="3"/>
      <c r="X972" s="3"/>
      <c r="Y972" s="3"/>
      <c r="Z972" s="3"/>
    </row>
    <row r="973" ht="30.0" customHeight="1">
      <c r="A973" s="5" t="s">
        <v>9923</v>
      </c>
      <c r="B973" s="5" t="s">
        <v>9923</v>
      </c>
      <c r="C973" s="5" t="s">
        <v>9924</v>
      </c>
      <c r="D973" s="5"/>
      <c r="E973" s="16">
        <v>992533.0</v>
      </c>
      <c r="F973" s="16">
        <v>994284.0</v>
      </c>
      <c r="G973" s="5"/>
      <c r="H973" s="5" t="s">
        <v>2716</v>
      </c>
      <c r="I973" s="5"/>
      <c r="J973" s="15" t="str">
        <f t="shared" si="300"/>
        <v>Chain et al. 2005. Infect Immun. 73:8353-61</v>
      </c>
      <c r="K973" s="11" t="str">
        <f t="shared" si="301"/>
        <v>Brucella abortus 2308; accesion number NC_007624</v>
      </c>
      <c r="L973" s="3"/>
      <c r="M973" s="3"/>
      <c r="N973" s="3"/>
      <c r="O973" s="3"/>
      <c r="P973" s="3"/>
      <c r="Q973" s="3"/>
      <c r="R973" s="3"/>
      <c r="S973" s="3"/>
      <c r="T973" s="3"/>
      <c r="U973" s="3"/>
      <c r="V973" s="3"/>
      <c r="W973" s="3"/>
      <c r="X973" s="3"/>
      <c r="Y973" s="3"/>
      <c r="Z973" s="3"/>
    </row>
    <row r="974" ht="30.0" customHeight="1">
      <c r="A974" s="5" t="s">
        <v>9925</v>
      </c>
      <c r="B974" s="5" t="s">
        <v>9925</v>
      </c>
      <c r="C974" s="5" t="s">
        <v>9926</v>
      </c>
      <c r="D974" s="5"/>
      <c r="E974" s="16">
        <v>994795.0</v>
      </c>
      <c r="F974" s="16">
        <v>995418.0</v>
      </c>
      <c r="G974" s="5"/>
      <c r="H974" s="5" t="s">
        <v>3321</v>
      </c>
      <c r="I974" s="5"/>
      <c r="J974" s="15" t="str">
        <f t="shared" si="300"/>
        <v>Chain et al. 2005. Infect Immun. 73:8353-61</v>
      </c>
      <c r="K974" s="11" t="str">
        <f t="shared" si="301"/>
        <v>Brucella abortus 2308; accesion number NC_007624</v>
      </c>
      <c r="L974" s="3"/>
      <c r="M974" s="3"/>
      <c r="N974" s="3"/>
      <c r="O974" s="3"/>
      <c r="P974" s="3"/>
      <c r="Q974" s="3"/>
      <c r="R974" s="3"/>
      <c r="S974" s="3"/>
      <c r="T974" s="3"/>
      <c r="U974" s="3"/>
      <c r="V974" s="3"/>
      <c r="W974" s="3"/>
      <c r="X974" s="3"/>
      <c r="Y974" s="3"/>
      <c r="Z974" s="3"/>
    </row>
    <row r="975" ht="30.0" customHeight="1">
      <c r="A975" s="5" t="s">
        <v>9927</v>
      </c>
      <c r="B975" s="5" t="s">
        <v>9927</v>
      </c>
      <c r="C975" s="5" t="s">
        <v>9928</v>
      </c>
      <c r="D975" s="5"/>
      <c r="E975" s="16">
        <v>995616.0</v>
      </c>
      <c r="F975" s="16">
        <v>996062.0</v>
      </c>
      <c r="G975" s="5"/>
      <c r="H975" s="5" t="s">
        <v>3254</v>
      </c>
      <c r="I975" s="5"/>
      <c r="J975" s="15" t="str">
        <f t="shared" si="300"/>
        <v>Chain et al. 2005. Infect Immun. 73:8353-61</v>
      </c>
      <c r="K975" s="11" t="str">
        <f t="shared" si="301"/>
        <v>Brucella abortus 2308; accesion number NC_007624</v>
      </c>
      <c r="L975" s="3"/>
      <c r="M975" s="3"/>
      <c r="N975" s="3"/>
      <c r="O975" s="3"/>
      <c r="P975" s="3"/>
      <c r="Q975" s="3"/>
      <c r="R975" s="3"/>
      <c r="S975" s="3"/>
      <c r="T975" s="3"/>
      <c r="U975" s="3"/>
      <c r="V975" s="3"/>
      <c r="W975" s="3"/>
      <c r="X975" s="3"/>
      <c r="Y975" s="3"/>
      <c r="Z975" s="3"/>
    </row>
    <row r="976" ht="30.0" customHeight="1">
      <c r="A976" s="5" t="s">
        <v>9929</v>
      </c>
      <c r="B976" s="5" t="s">
        <v>9929</v>
      </c>
      <c r="C976" s="5" t="s">
        <v>9930</v>
      </c>
      <c r="D976" s="5"/>
      <c r="E976" s="16">
        <v>996179.0</v>
      </c>
      <c r="F976" s="16">
        <v>996397.0</v>
      </c>
      <c r="G976" s="5" t="s">
        <v>35</v>
      </c>
      <c r="H976" s="5" t="s">
        <v>52</v>
      </c>
      <c r="I976" s="5"/>
      <c r="J976" s="15" t="str">
        <f t="shared" si="300"/>
        <v>Chain et al. 2005. Infect Immun. 73:8353-61</v>
      </c>
      <c r="K976" s="11" t="str">
        <f t="shared" si="301"/>
        <v>Brucella abortus 2308; accesion number NC_007624</v>
      </c>
      <c r="L976" s="3"/>
      <c r="M976" s="3"/>
      <c r="N976" s="3"/>
      <c r="O976" s="3"/>
      <c r="P976" s="3"/>
      <c r="Q976" s="3"/>
      <c r="R976" s="3"/>
      <c r="S976" s="3"/>
      <c r="T976" s="3"/>
      <c r="U976" s="3"/>
      <c r="V976" s="3"/>
      <c r="W976" s="3"/>
      <c r="X976" s="3"/>
      <c r="Y976" s="3"/>
      <c r="Z976" s="3"/>
    </row>
    <row r="977" ht="30.0" customHeight="1">
      <c r="A977" s="5" t="s">
        <v>9931</v>
      </c>
      <c r="B977" s="5" t="s">
        <v>9931</v>
      </c>
      <c r="C977" s="5" t="s">
        <v>9932</v>
      </c>
      <c r="D977" s="5"/>
      <c r="E977" s="16">
        <v>996551.0</v>
      </c>
      <c r="F977" s="16">
        <v>996982.0</v>
      </c>
      <c r="G977" s="5"/>
      <c r="H977" s="5" t="s">
        <v>52</v>
      </c>
      <c r="I977" s="5"/>
      <c r="J977" s="11" t="str">
        <f>HYPERLINK("http://www.ncbi.nlm.nih.gov/nuccore/NC_017250","Brucella suis 1330 genome; accesion number NC017250")</f>
        <v>Brucella suis 1330 genome; accesion number NC017250</v>
      </c>
      <c r="K977" s="11" t="str">
        <f>HYPERLINK("http://www.ncbi.nlm.nih.gov/pubmed/12271122","Paulsen et al. 2002. Proc Natl Acad Sci U S A. 99(20):13148-53")</f>
        <v>Paulsen et al. 2002. Proc Natl Acad Sci U S A. 99(20):13148-53</v>
      </c>
      <c r="L977" s="3"/>
      <c r="M977" s="3"/>
      <c r="N977" s="3"/>
      <c r="O977" s="3"/>
      <c r="P977" s="3"/>
      <c r="Q977" s="3"/>
      <c r="R977" s="3"/>
      <c r="S977" s="3"/>
      <c r="T977" s="3"/>
      <c r="U977" s="3"/>
      <c r="V977" s="3"/>
      <c r="W977" s="3"/>
      <c r="X977" s="3"/>
      <c r="Y977" s="3"/>
      <c r="Z977" s="3"/>
    </row>
    <row r="978" ht="30.0" customHeight="1">
      <c r="A978" s="5" t="s">
        <v>9933</v>
      </c>
      <c r="B978" s="5" t="s">
        <v>9933</v>
      </c>
      <c r="C978" s="5" t="s">
        <v>9934</v>
      </c>
      <c r="D978" s="5"/>
      <c r="E978" s="16">
        <v>996984.0</v>
      </c>
      <c r="F978" s="16">
        <v>998384.0</v>
      </c>
      <c r="G978" s="5"/>
      <c r="H978" s="5" t="s">
        <v>675</v>
      </c>
      <c r="I978" s="5"/>
      <c r="J978" s="15" t="str">
        <f t="shared" ref="J978:J979" si="302">HYPERLINK("http://www.ncbi.nlm.nih.gov/pubmed/?term=16299333","Chain et al. 2005. Infect Immun. 73:8353-61")</f>
        <v>Chain et al. 2005. Infect Immun. 73:8353-61</v>
      </c>
      <c r="K978" s="11" t="str">
        <f t="shared" ref="K978:K979" si="303">HYPERLINK("http://www.ncbi.nlm.nih.gov/nuccore/NC_007624","Brucella abortus 2308; accesion number NC_007624")</f>
        <v>Brucella abortus 2308; accesion number NC_007624</v>
      </c>
      <c r="L978" s="3"/>
      <c r="M978" s="3"/>
      <c r="N978" s="3"/>
      <c r="O978" s="3"/>
      <c r="P978" s="3"/>
      <c r="Q978" s="3"/>
      <c r="R978" s="3"/>
      <c r="S978" s="3"/>
      <c r="T978" s="3"/>
      <c r="U978" s="3"/>
      <c r="V978" s="3"/>
      <c r="W978" s="3"/>
      <c r="X978" s="3"/>
      <c r="Y978" s="3"/>
      <c r="Z978" s="3"/>
    </row>
    <row r="979" ht="30.0" customHeight="1">
      <c r="A979" s="5" t="s">
        <v>9935</v>
      </c>
      <c r="B979" s="5" t="s">
        <v>9935</v>
      </c>
      <c r="C979" s="5" t="s">
        <v>9936</v>
      </c>
      <c r="D979" s="5"/>
      <c r="E979" s="16">
        <v>998539.0</v>
      </c>
      <c r="F979" s="16">
        <v>999396.0</v>
      </c>
      <c r="G979" s="5"/>
      <c r="H979" s="5" t="s">
        <v>1988</v>
      </c>
      <c r="I979" s="5"/>
      <c r="J979" s="15" t="str">
        <f t="shared" si="302"/>
        <v>Chain et al. 2005. Infect Immun. 73:8353-61</v>
      </c>
      <c r="K979" s="11" t="str">
        <f t="shared" si="303"/>
        <v>Brucella abortus 2308; accesion number NC_007624</v>
      </c>
      <c r="L979" s="3"/>
      <c r="M979" s="3"/>
      <c r="N979" s="3"/>
      <c r="O979" s="3"/>
      <c r="P979" s="3"/>
      <c r="Q979" s="3"/>
      <c r="R979" s="3"/>
      <c r="S979" s="3"/>
      <c r="T979" s="3"/>
      <c r="U979" s="3"/>
      <c r="V979" s="3"/>
      <c r="W979" s="3"/>
      <c r="X979" s="3"/>
      <c r="Y979" s="3"/>
      <c r="Z979" s="3"/>
    </row>
    <row r="980" ht="30.0" customHeight="1">
      <c r="A980" s="5" t="s">
        <v>9937</v>
      </c>
      <c r="B980" s="5" t="s">
        <v>9938</v>
      </c>
      <c r="C980" s="5" t="s">
        <v>9939</v>
      </c>
      <c r="D980" s="5"/>
      <c r="E980" s="16">
        <v>999406.0</v>
      </c>
      <c r="F980" s="16">
        <v>1000866.0</v>
      </c>
      <c r="G980" s="5" t="s">
        <v>35</v>
      </c>
      <c r="H980" s="5" t="s">
        <v>9940</v>
      </c>
      <c r="I980" s="5" t="s">
        <v>9941</v>
      </c>
      <c r="J980" s="11" t="str">
        <f t="shared" ref="J980:J982" si="304">HYPERLINK("http://www.ncbi.nlm.nih.gov/nuccore/NC_017250","Brucella suis 1330 genome; accesion number NC017250")</f>
        <v>Brucella suis 1330 genome; accesion number NC017250</v>
      </c>
      <c r="K980" s="11" t="str">
        <f t="shared" ref="K980:K982" si="305">HYPERLINK("http://www.ncbi.nlm.nih.gov/pubmed/12271122","Paulsen et al. 2002. Proc Natl Acad Sci U S A. 99(20):13148-53")</f>
        <v>Paulsen et al. 2002. Proc Natl Acad Sci U S A. 99(20):13148-53</v>
      </c>
      <c r="L980" s="3"/>
      <c r="M980" s="3"/>
      <c r="N980" s="3"/>
      <c r="O980" s="3"/>
      <c r="P980" s="3"/>
      <c r="Q980" s="3"/>
      <c r="R980" s="3"/>
      <c r="S980" s="3"/>
      <c r="T980" s="3"/>
      <c r="U980" s="3"/>
      <c r="V980" s="3"/>
      <c r="W980" s="3"/>
      <c r="X980" s="3"/>
      <c r="Y980" s="3"/>
      <c r="Z980" s="3"/>
    </row>
    <row r="981" ht="30.0" customHeight="1">
      <c r="A981" s="5" t="s">
        <v>9942</v>
      </c>
      <c r="B981" s="5" t="s">
        <v>9942</v>
      </c>
      <c r="C981" s="5" t="s">
        <v>9943</v>
      </c>
      <c r="D981" s="5" t="s">
        <v>59</v>
      </c>
      <c r="E981" s="16">
        <v>1001038.0</v>
      </c>
      <c r="F981" s="16">
        <v>1001601.0</v>
      </c>
      <c r="G981" s="5"/>
      <c r="H981" s="5"/>
      <c r="I981" s="5" t="s">
        <v>9944</v>
      </c>
      <c r="J981" s="11" t="str">
        <f t="shared" si="304"/>
        <v>Brucella suis 1330 genome; accesion number NC017250</v>
      </c>
      <c r="K981" s="11" t="str">
        <f t="shared" si="305"/>
        <v>Paulsen et al. 2002. Proc Natl Acad Sci U S A. 99(20):13148-53</v>
      </c>
      <c r="L981" s="3"/>
      <c r="M981" s="3"/>
      <c r="N981" s="3"/>
      <c r="O981" s="3"/>
      <c r="P981" s="3"/>
      <c r="Q981" s="3"/>
      <c r="R981" s="3"/>
      <c r="S981" s="3"/>
      <c r="T981" s="3"/>
      <c r="U981" s="3"/>
      <c r="V981" s="3"/>
      <c r="W981" s="3"/>
      <c r="X981" s="3"/>
      <c r="Y981" s="3"/>
      <c r="Z981" s="3"/>
    </row>
    <row r="982" ht="30.0" customHeight="1">
      <c r="A982" s="5" t="s">
        <v>9945</v>
      </c>
      <c r="B982" s="5" t="s">
        <v>9946</v>
      </c>
      <c r="C982" s="5" t="s">
        <v>9947</v>
      </c>
      <c r="D982" s="5"/>
      <c r="E982" s="16">
        <v>1001762.0</v>
      </c>
      <c r="F982" s="16">
        <v>1003339.0</v>
      </c>
      <c r="G982" s="5"/>
      <c r="H982" s="5" t="s">
        <v>9948</v>
      </c>
      <c r="I982" s="5"/>
      <c r="J982" s="11" t="str">
        <f t="shared" si="304"/>
        <v>Brucella suis 1330 genome; accesion number NC017250</v>
      </c>
      <c r="K982" s="11" t="str">
        <f t="shared" si="305"/>
        <v>Paulsen et al. 2002. Proc Natl Acad Sci U S A. 99(20):13148-53</v>
      </c>
      <c r="L982" s="3"/>
      <c r="M982" s="3"/>
      <c r="N982" s="3"/>
      <c r="O982" s="3"/>
      <c r="P982" s="3"/>
      <c r="Q982" s="3"/>
      <c r="R982" s="3"/>
      <c r="S982" s="3"/>
      <c r="T982" s="3"/>
      <c r="U982" s="3"/>
      <c r="V982" s="3"/>
      <c r="W982" s="3"/>
      <c r="X982" s="3"/>
      <c r="Y982" s="3"/>
      <c r="Z982" s="3"/>
    </row>
    <row r="983" ht="30.0" customHeight="1">
      <c r="A983" s="5" t="s">
        <v>9949</v>
      </c>
      <c r="B983" s="5" t="s">
        <v>9950</v>
      </c>
      <c r="C983" s="5" t="s">
        <v>9951</v>
      </c>
      <c r="D983" s="5"/>
      <c r="E983" s="16">
        <v>1003355.0</v>
      </c>
      <c r="F983" s="16">
        <v>1004575.0</v>
      </c>
      <c r="G983" s="5" t="s">
        <v>35</v>
      </c>
      <c r="H983" s="5" t="s">
        <v>9952</v>
      </c>
      <c r="I983" s="5" t="s">
        <v>9953</v>
      </c>
      <c r="J983" s="15" t="str">
        <f>HYPERLINK("http://www.ncbi.nlm.nih.gov/pubmed/?term=16299333","Chain et al. 2005. Infect Immun. 73:8353-61")</f>
        <v>Chain et al. 2005. Infect Immun. 73:8353-61</v>
      </c>
      <c r="K983" s="11" t="str">
        <f>HYPERLINK("http://www.ncbi.nlm.nih.gov/nuccore/NC_007624","Brucella abortus 2308; accesion number NC_007624")</f>
        <v>Brucella abortus 2308; accesion number NC_007624</v>
      </c>
      <c r="L983" s="3"/>
      <c r="M983" s="3"/>
      <c r="N983" s="3"/>
      <c r="O983" s="3"/>
      <c r="P983" s="3"/>
      <c r="Q983" s="3"/>
      <c r="R983" s="3"/>
      <c r="S983" s="3"/>
      <c r="T983" s="3"/>
      <c r="U983" s="3"/>
      <c r="V983" s="3"/>
      <c r="W983" s="3"/>
      <c r="X983" s="3"/>
      <c r="Y983" s="3"/>
      <c r="Z983" s="3"/>
    </row>
    <row r="984" ht="30.0" customHeight="1">
      <c r="A984" s="5" t="s">
        <v>9954</v>
      </c>
      <c r="B984" s="5" t="s">
        <v>9955</v>
      </c>
      <c r="C984" s="5" t="s">
        <v>9956</v>
      </c>
      <c r="D984" s="5"/>
      <c r="E984" s="16">
        <v>1004606.0</v>
      </c>
      <c r="F984" s="16">
        <v>1006189.0</v>
      </c>
      <c r="G984" s="5" t="s">
        <v>35</v>
      </c>
      <c r="H984" s="5" t="s">
        <v>9957</v>
      </c>
      <c r="I984" s="5"/>
      <c r="J984" s="11" t="str">
        <f>HYPERLINK("http://www.ncbi.nlm.nih.gov/nuccore/NC_017250","Brucella suis 1330 genome; accesion number NC017250")</f>
        <v>Brucella suis 1330 genome; accesion number NC017250</v>
      </c>
      <c r="K984" s="11" t="str">
        <f>HYPERLINK("http://www.ncbi.nlm.nih.gov/nuccore/NC_006933","Brucella abortus 9-941 accession number NC_006933")</f>
        <v>Brucella abortus 9-941 accession number NC_006933</v>
      </c>
      <c r="L984" s="11" t="str">
        <f>HYPERLINK("http://www.ncbi.nlm.nih.gov/nuccore/NC_003318"," Brucella melitensis 16M genome; accesion number NC_003318")</f>
        <v> Brucella melitensis 16M genome; accesion number NC_003318</v>
      </c>
      <c r="M984" s="3"/>
      <c r="N984" s="3"/>
      <c r="O984" s="3"/>
      <c r="P984" s="3"/>
      <c r="Q984" s="3"/>
      <c r="R984" s="3"/>
      <c r="S984" s="3"/>
      <c r="T984" s="3"/>
      <c r="U984" s="3"/>
      <c r="V984" s="3"/>
      <c r="W984" s="3"/>
      <c r="X984" s="3"/>
      <c r="Y984" s="3"/>
      <c r="Z984" s="3"/>
    </row>
    <row r="985" ht="30.0" customHeight="1">
      <c r="A985" s="5" t="s">
        <v>9958</v>
      </c>
      <c r="B985" s="5" t="s">
        <v>9959</v>
      </c>
      <c r="C985" s="5" t="s">
        <v>9960</v>
      </c>
      <c r="D985" s="5"/>
      <c r="E985" s="16">
        <v>1006238.0</v>
      </c>
      <c r="F985" s="16">
        <v>1007047.0</v>
      </c>
      <c r="G985" s="5" t="s">
        <v>35</v>
      </c>
      <c r="H985" s="5" t="s">
        <v>9961</v>
      </c>
      <c r="I985" s="5" t="s">
        <v>9962</v>
      </c>
      <c r="J985" s="15" t="str">
        <f t="shared" ref="J985:J986" si="306">HYPERLINK("http://www.ncbi.nlm.nih.gov/pubmed/?term=16299333","Chain et al. 2005. Infect Immun. 73:8353-61")</f>
        <v>Chain et al. 2005. Infect Immun. 73:8353-61</v>
      </c>
      <c r="K985" s="11" t="str">
        <f t="shared" ref="K985:K986" si="307">HYPERLINK("http://www.ncbi.nlm.nih.gov/nuccore/NC_007624","Brucella abortus 2308; accesion number NC_007624")</f>
        <v>Brucella abortus 2308; accesion number NC_007624</v>
      </c>
      <c r="L985" s="3"/>
      <c r="M985" s="3"/>
      <c r="N985" s="3"/>
      <c r="O985" s="3"/>
      <c r="P985" s="3"/>
      <c r="Q985" s="3"/>
      <c r="R985" s="3"/>
      <c r="S985" s="3"/>
      <c r="T985" s="3"/>
      <c r="U985" s="3"/>
      <c r="V985" s="3"/>
      <c r="W985" s="3"/>
      <c r="X985" s="3"/>
      <c r="Y985" s="3"/>
      <c r="Z985" s="3"/>
    </row>
    <row r="986" ht="30.0" customHeight="1">
      <c r="A986" s="5" t="s">
        <v>9963</v>
      </c>
      <c r="B986" s="5" t="s">
        <v>9964</v>
      </c>
      <c r="C986" s="5" t="s">
        <v>9965</v>
      </c>
      <c r="D986" s="5"/>
      <c r="E986" s="16">
        <v>1007358.0</v>
      </c>
      <c r="F986" s="16">
        <v>1007984.0</v>
      </c>
      <c r="G986" s="5"/>
      <c r="H986" s="5" t="s">
        <v>9966</v>
      </c>
      <c r="I986" s="5" t="s">
        <v>9967</v>
      </c>
      <c r="J986" s="15" t="str">
        <f t="shared" si="306"/>
        <v>Chain et al. 2005. Infect Immun. 73:8353-61</v>
      </c>
      <c r="K986" s="11" t="str">
        <f t="shared" si="307"/>
        <v>Brucella abortus 2308; accesion number NC_007624</v>
      </c>
      <c r="L986" s="3"/>
      <c r="M986" s="3"/>
      <c r="N986" s="3"/>
      <c r="O986" s="3"/>
      <c r="P986" s="3"/>
      <c r="Q986" s="3"/>
      <c r="R986" s="3"/>
      <c r="S986" s="3"/>
      <c r="T986" s="3"/>
      <c r="U986" s="3"/>
      <c r="V986" s="3"/>
      <c r="W986" s="3"/>
      <c r="X986" s="3"/>
      <c r="Y986" s="3"/>
      <c r="Z986" s="3"/>
    </row>
    <row r="987" ht="30.0" customHeight="1">
      <c r="A987" s="5" t="s">
        <v>9968</v>
      </c>
      <c r="B987" s="5" t="s">
        <v>9968</v>
      </c>
      <c r="C987" s="5" t="s">
        <v>9969</v>
      </c>
      <c r="D987" s="5"/>
      <c r="E987" s="16">
        <v>1008095.0</v>
      </c>
      <c r="F987" s="16">
        <v>1008301.0</v>
      </c>
      <c r="G987" s="5"/>
      <c r="H987" s="5" t="s">
        <v>9970</v>
      </c>
      <c r="I987" s="5"/>
      <c r="J987" s="11" t="str">
        <f>HYPERLINK("http://www.ncbi.nlm.nih.gov/nuccore/NC_017250","Brucella suis 1330 genome; accesion number NC017250")</f>
        <v>Brucella suis 1330 genome; accesion number NC017250</v>
      </c>
      <c r="K987" s="11" t="str">
        <f>HYPERLINK("http://www.ncbi.nlm.nih.gov/nuccore/NC_006933","Brucella abortus 9-941 accession number NC_006933")</f>
        <v>Brucella abortus 9-941 accession number NC_006933</v>
      </c>
      <c r="L987" s="11" t="str">
        <f>HYPERLINK("http://www.ncbi.nlm.nih.gov/nuccore/NC_003318"," Brucella melitensis 16M genome; accesion number NC_003318")</f>
        <v> Brucella melitensis 16M genome; accesion number NC_003318</v>
      </c>
      <c r="M987" s="3"/>
      <c r="N987" s="3"/>
      <c r="O987" s="3"/>
      <c r="P987" s="3"/>
      <c r="Q987" s="3"/>
      <c r="R987" s="3"/>
      <c r="S987" s="3"/>
      <c r="T987" s="3"/>
      <c r="U987" s="3"/>
      <c r="V987" s="3"/>
      <c r="W987" s="3"/>
      <c r="X987" s="3"/>
      <c r="Y987" s="3"/>
      <c r="Z987" s="3"/>
    </row>
    <row r="988" ht="30.0" customHeight="1">
      <c r="A988" s="5" t="s">
        <v>9971</v>
      </c>
      <c r="B988" s="5" t="s">
        <v>9972</v>
      </c>
      <c r="C988" s="5" t="s">
        <v>9973</v>
      </c>
      <c r="D988" s="5"/>
      <c r="E988" s="16">
        <v>1008314.0</v>
      </c>
      <c r="F988" s="16">
        <v>1008970.0</v>
      </c>
      <c r="G988" s="5" t="s">
        <v>35</v>
      </c>
      <c r="H988" s="5" t="s">
        <v>9974</v>
      </c>
      <c r="I988" s="5" t="s">
        <v>9975</v>
      </c>
      <c r="J988" s="15" t="str">
        <f t="shared" ref="J988:J990" si="308">HYPERLINK("http://www.ncbi.nlm.nih.gov/pubmed/?term=16299333","Chain et al. 2005. Infect Immun. 73:8353-61")</f>
        <v>Chain et al. 2005. Infect Immun. 73:8353-61</v>
      </c>
      <c r="K988" s="11" t="str">
        <f t="shared" ref="K988:K990" si="309">HYPERLINK("http://www.ncbi.nlm.nih.gov/nuccore/NC_007624","Brucella abortus 2308; accesion number NC_007624")</f>
        <v>Brucella abortus 2308; accesion number NC_007624</v>
      </c>
      <c r="L988" s="3"/>
      <c r="M988" s="3"/>
      <c r="N988" s="3"/>
      <c r="O988" s="3"/>
      <c r="P988" s="3"/>
      <c r="Q988" s="3"/>
      <c r="R988" s="3"/>
      <c r="S988" s="3"/>
      <c r="T988" s="3"/>
      <c r="U988" s="3"/>
      <c r="V988" s="3"/>
      <c r="W988" s="3"/>
      <c r="X988" s="3"/>
      <c r="Y988" s="3"/>
      <c r="Z988" s="3"/>
    </row>
    <row r="989" ht="30.0" customHeight="1">
      <c r="A989" s="5" t="s">
        <v>9976</v>
      </c>
      <c r="B989" s="5" t="s">
        <v>9976</v>
      </c>
      <c r="C989" s="5" t="s">
        <v>9977</v>
      </c>
      <c r="D989" s="5"/>
      <c r="E989" s="16">
        <v>1008993.0</v>
      </c>
      <c r="F989" s="16">
        <v>1009316.0</v>
      </c>
      <c r="G989" s="5" t="s">
        <v>35</v>
      </c>
      <c r="H989" s="5" t="s">
        <v>52</v>
      </c>
      <c r="I989" s="5"/>
      <c r="J989" s="15" t="str">
        <f t="shared" si="308"/>
        <v>Chain et al. 2005. Infect Immun. 73:8353-61</v>
      </c>
      <c r="K989" s="11" t="str">
        <f t="shared" si="309"/>
        <v>Brucella abortus 2308; accesion number NC_007624</v>
      </c>
      <c r="L989" s="3"/>
      <c r="M989" s="3"/>
      <c r="N989" s="3"/>
      <c r="O989" s="3"/>
      <c r="P989" s="3"/>
      <c r="Q989" s="3"/>
      <c r="R989" s="3"/>
      <c r="S989" s="3"/>
      <c r="T989" s="3"/>
      <c r="U989" s="3"/>
      <c r="V989" s="3"/>
      <c r="W989" s="3"/>
      <c r="X989" s="3"/>
      <c r="Y989" s="3"/>
      <c r="Z989" s="3"/>
    </row>
    <row r="990" ht="30.0" customHeight="1">
      <c r="A990" s="5" t="s">
        <v>9978</v>
      </c>
      <c r="B990" s="5" t="s">
        <v>9978</v>
      </c>
      <c r="C990" s="5" t="s">
        <v>9979</v>
      </c>
      <c r="D990" s="5"/>
      <c r="E990" s="16">
        <v>1009294.0</v>
      </c>
      <c r="F990" s="16">
        <v>1009446.0</v>
      </c>
      <c r="G990" s="5" t="s">
        <v>35</v>
      </c>
      <c r="H990" s="5" t="s">
        <v>52</v>
      </c>
      <c r="I990" s="5"/>
      <c r="J990" s="15" t="str">
        <f t="shared" si="308"/>
        <v>Chain et al. 2005. Infect Immun. 73:8353-61</v>
      </c>
      <c r="K990" s="11" t="str">
        <f t="shared" si="309"/>
        <v>Brucella abortus 2308; accesion number NC_007624</v>
      </c>
      <c r="L990" s="3"/>
      <c r="M990" s="3"/>
      <c r="N990" s="3"/>
      <c r="O990" s="3"/>
      <c r="P990" s="3"/>
      <c r="Q990" s="3"/>
      <c r="R990" s="3"/>
      <c r="S990" s="3"/>
      <c r="T990" s="3"/>
      <c r="U990" s="3"/>
      <c r="V990" s="3"/>
      <c r="W990" s="3"/>
      <c r="X990" s="3"/>
      <c r="Y990" s="3"/>
      <c r="Z990" s="3"/>
    </row>
    <row r="991" ht="30.0" customHeight="1">
      <c r="A991" s="5" t="s">
        <v>9980</v>
      </c>
      <c r="B991" s="5" t="s">
        <v>9980</v>
      </c>
      <c r="C991" s="5" t="s">
        <v>9981</v>
      </c>
      <c r="D991" s="5"/>
      <c r="E991" s="16">
        <v>1009987.0</v>
      </c>
      <c r="F991" s="16">
        <v>1010895.0</v>
      </c>
      <c r="G991" s="5" t="s">
        <v>35</v>
      </c>
      <c r="H991" s="5" t="s">
        <v>9982</v>
      </c>
      <c r="I991" s="5"/>
      <c r="J991" s="11" t="str">
        <f>HYPERLINK("http://www.ncbi.nlm.nih.gov/nuccore/NC_017250","Brucella suis 1330 genome; accesion number NC017250")</f>
        <v>Brucella suis 1330 genome; accesion number NC017250</v>
      </c>
      <c r="K991" s="11" t="str">
        <f>HYPERLINK("http://www.ncbi.nlm.nih.gov/nuccore/NC_006933","Brucella abortus 9-941 accession number NC_006933")</f>
        <v>Brucella abortus 9-941 accession number NC_006933</v>
      </c>
      <c r="L991" s="11" t="str">
        <f>HYPERLINK("http://www.ncbi.nlm.nih.gov/nuccore/NC_003318"," Brucella melitensis 16M genome; accesion number NC_003318")</f>
        <v> Brucella melitensis 16M genome; accesion number NC_003318</v>
      </c>
      <c r="M991" s="3"/>
      <c r="N991" s="3"/>
      <c r="O991" s="3"/>
      <c r="P991" s="3"/>
      <c r="Q991" s="3"/>
      <c r="R991" s="3"/>
      <c r="S991" s="3"/>
      <c r="T991" s="3"/>
      <c r="U991" s="3"/>
      <c r="V991" s="3"/>
      <c r="W991" s="3"/>
      <c r="X991" s="3"/>
      <c r="Y991" s="3"/>
      <c r="Z991" s="3"/>
    </row>
    <row r="992" ht="30.0" customHeight="1">
      <c r="A992" s="5" t="s">
        <v>9983</v>
      </c>
      <c r="B992" s="5" t="s">
        <v>9983</v>
      </c>
      <c r="C992" s="5" t="s">
        <v>9984</v>
      </c>
      <c r="D992" s="5"/>
      <c r="E992" s="16">
        <v>1010892.0</v>
      </c>
      <c r="F992" s="16">
        <v>1011173.0</v>
      </c>
      <c r="G992" s="5" t="s">
        <v>35</v>
      </c>
      <c r="H992" s="5" t="s">
        <v>9985</v>
      </c>
      <c r="I992" s="5"/>
      <c r="J992" s="15" t="str">
        <f>HYPERLINK("http://www.ncbi.nlm.nih.gov/pubmed/?term=16299333","Chain et al. 2005. Infect Immun. 73:8353-61")</f>
        <v>Chain et al. 2005. Infect Immun. 73:8353-61</v>
      </c>
      <c r="K992" s="11" t="str">
        <f>HYPERLINK("http://www.ncbi.nlm.nih.gov/nuccore/NC_007624","Brucella abortus 2308; accesion number NC_007624")</f>
        <v>Brucella abortus 2308; accesion number NC_007624</v>
      </c>
      <c r="L992" s="3"/>
      <c r="M992" s="3"/>
      <c r="N992" s="3"/>
      <c r="O992" s="3"/>
      <c r="P992" s="3"/>
      <c r="Q992" s="3"/>
      <c r="R992" s="3"/>
      <c r="S992" s="3"/>
      <c r="T992" s="3"/>
      <c r="U992" s="3"/>
      <c r="V992" s="3"/>
      <c r="W992" s="3"/>
      <c r="X992" s="3"/>
      <c r="Y992" s="3"/>
      <c r="Z992" s="3"/>
    </row>
    <row r="993" ht="30.0" customHeight="1">
      <c r="A993" s="5" t="s">
        <v>9986</v>
      </c>
      <c r="B993" s="5" t="s">
        <v>9987</v>
      </c>
      <c r="C993" s="5" t="s">
        <v>9988</v>
      </c>
      <c r="D993" s="5"/>
      <c r="E993" s="16">
        <v>1011591.0</v>
      </c>
      <c r="F993" s="16">
        <v>1012109.0</v>
      </c>
      <c r="G993" s="5"/>
      <c r="H993" s="5" t="s">
        <v>9989</v>
      </c>
      <c r="I993" s="5"/>
      <c r="J993" s="11" t="str">
        <f>HYPERLINK("http://www.ncbi.nlm.nih.gov/nuccore/NC_017250","Brucella suis 1330 genome; accesion number NC017250")</f>
        <v>Brucella suis 1330 genome; accesion number NC017250</v>
      </c>
      <c r="K993" s="11" t="str">
        <f>HYPERLINK("http://www.ncbi.nlm.nih.gov/nuccore/NC_006933","Brucella abortus 9-941 accession number NC_006933")</f>
        <v>Brucella abortus 9-941 accession number NC_006933</v>
      </c>
      <c r="L993" s="11" t="str">
        <f>HYPERLINK("http://www.ncbi.nlm.nih.gov/nuccore/NC_003318"," Brucella melitensis 16M genome; accesion number NC_003318")</f>
        <v> Brucella melitensis 16M genome; accesion number NC_003318</v>
      </c>
      <c r="M993" s="3"/>
      <c r="N993" s="3"/>
      <c r="O993" s="3"/>
      <c r="P993" s="3"/>
      <c r="Q993" s="3"/>
      <c r="R993" s="3"/>
      <c r="S993" s="3"/>
      <c r="T993" s="3"/>
      <c r="U993" s="3"/>
      <c r="V993" s="3"/>
      <c r="W993" s="3"/>
      <c r="X993" s="3"/>
      <c r="Y993" s="3"/>
      <c r="Z993" s="3"/>
    </row>
    <row r="994" ht="30.0" customHeight="1">
      <c r="A994" s="5" t="s">
        <v>9990</v>
      </c>
      <c r="B994" s="5" t="s">
        <v>9990</v>
      </c>
      <c r="C994" s="5" t="s">
        <v>9991</v>
      </c>
      <c r="D994" s="5"/>
      <c r="E994" s="16">
        <v>1012540.0</v>
      </c>
      <c r="F994" s="16">
        <v>1012824.0</v>
      </c>
      <c r="G994" s="5"/>
      <c r="H994" s="5" t="s">
        <v>9992</v>
      </c>
      <c r="I994" s="5"/>
      <c r="J994" s="15" t="str">
        <f>HYPERLINK("http://www.ncbi.nlm.nih.gov/pubmed/?term=16299333","Chain et al. 2005. Infect Immun. 73:8353-61")</f>
        <v>Chain et al. 2005. Infect Immun. 73:8353-61</v>
      </c>
      <c r="K994" s="11" t="str">
        <f>HYPERLINK("http://www.ncbi.nlm.nih.gov/nuccore/NC_007624","Brucella abortus 2308; accesion number NC_007624")</f>
        <v>Brucella abortus 2308; accesion number NC_007624</v>
      </c>
      <c r="L994" s="3"/>
      <c r="M994" s="3"/>
      <c r="N994" s="3"/>
      <c r="O994" s="3"/>
      <c r="P994" s="3"/>
      <c r="Q994" s="3"/>
      <c r="R994" s="3"/>
      <c r="S994" s="3"/>
      <c r="T994" s="3"/>
      <c r="U994" s="3"/>
      <c r="V994" s="3"/>
      <c r="W994" s="3"/>
      <c r="X994" s="3"/>
      <c r="Y994" s="3"/>
      <c r="Z994" s="3"/>
    </row>
    <row r="995" ht="30.0" customHeight="1">
      <c r="A995" s="5" t="s">
        <v>9993</v>
      </c>
      <c r="B995" s="5" t="s">
        <v>9993</v>
      </c>
      <c r="C995" s="5" t="s">
        <v>9994</v>
      </c>
      <c r="D995" s="5" t="s">
        <v>59</v>
      </c>
      <c r="E995" s="16">
        <v>1012833.0</v>
      </c>
      <c r="F995" s="16">
        <v>1013246.0</v>
      </c>
      <c r="G995" s="5" t="s">
        <v>35</v>
      </c>
      <c r="H995" s="5"/>
      <c r="I995" s="5" t="s">
        <v>9995</v>
      </c>
      <c r="J995" s="11" t="str">
        <f t="shared" ref="J995:J996" si="310">HYPERLINK("http://www.ncbi.nlm.nih.gov/nuccore/NC_017250","Brucella suis 1330 genome; accesion number NC017250")</f>
        <v>Brucella suis 1330 genome; accesion number NC017250</v>
      </c>
      <c r="K995" s="11" t="str">
        <f t="shared" ref="K995:K996" si="311">HYPERLINK("http://www.ncbi.nlm.nih.gov/pubmed/12271122","Paulsen et al. 2002. Proc Natl Acad Sci U S A. 99(20):13148-53")</f>
        <v>Paulsen et al. 2002. Proc Natl Acad Sci U S A. 99(20):13148-53</v>
      </c>
      <c r="L995" s="3"/>
      <c r="M995" s="3"/>
      <c r="N995" s="3"/>
      <c r="O995" s="3"/>
      <c r="P995" s="3"/>
      <c r="Q995" s="3"/>
      <c r="R995" s="3"/>
      <c r="S995" s="3"/>
      <c r="T995" s="3"/>
      <c r="U995" s="3"/>
      <c r="V995" s="3"/>
      <c r="W995" s="3"/>
      <c r="X995" s="3"/>
      <c r="Y995" s="3"/>
      <c r="Z995" s="3"/>
    </row>
    <row r="996" ht="30.0" customHeight="1">
      <c r="A996" s="5" t="s">
        <v>9996</v>
      </c>
      <c r="B996" s="5" t="s">
        <v>9996</v>
      </c>
      <c r="C996" s="5" t="s">
        <v>9997</v>
      </c>
      <c r="D996" s="5" t="s">
        <v>59</v>
      </c>
      <c r="E996" s="16">
        <v>1013186.0</v>
      </c>
      <c r="F996" s="16">
        <v>1014471.0</v>
      </c>
      <c r="G996" s="5" t="s">
        <v>35</v>
      </c>
      <c r="H996" s="5"/>
      <c r="I996" s="5" t="s">
        <v>9998</v>
      </c>
      <c r="J996" s="11" t="str">
        <f t="shared" si="310"/>
        <v>Brucella suis 1330 genome; accesion number NC017250</v>
      </c>
      <c r="K996" s="11" t="str">
        <f t="shared" si="311"/>
        <v>Paulsen et al. 2002. Proc Natl Acad Sci U S A. 99(20):13148-53</v>
      </c>
      <c r="L996" s="3"/>
      <c r="M996" s="3"/>
      <c r="N996" s="3"/>
      <c r="O996" s="3"/>
      <c r="P996" s="3"/>
      <c r="Q996" s="3"/>
      <c r="R996" s="3"/>
      <c r="S996" s="3"/>
      <c r="T996" s="3"/>
      <c r="U996" s="3"/>
      <c r="V996" s="3"/>
      <c r="W996" s="3"/>
      <c r="X996" s="3"/>
      <c r="Y996" s="3"/>
      <c r="Z996" s="3"/>
    </row>
    <row r="997" ht="30.0" customHeight="1">
      <c r="A997" s="5" t="s">
        <v>9999</v>
      </c>
      <c r="B997" s="5" t="s">
        <v>9999</v>
      </c>
      <c r="C997" s="5" t="s">
        <v>10000</v>
      </c>
      <c r="D997" s="5"/>
      <c r="E997" s="16">
        <v>1014566.0</v>
      </c>
      <c r="F997" s="16">
        <v>1015225.0</v>
      </c>
      <c r="G997" s="5" t="s">
        <v>35</v>
      </c>
      <c r="H997" s="5" t="s">
        <v>10001</v>
      </c>
      <c r="I997" s="5" t="s">
        <v>10002</v>
      </c>
      <c r="J997" s="15" t="str">
        <f t="shared" ref="J997:J999" si="312">HYPERLINK("http://www.ncbi.nlm.nih.gov/pubmed/?term=16299333","Chain et al. 2005. Infect Immun. 73:8353-61")</f>
        <v>Chain et al. 2005. Infect Immun. 73:8353-61</v>
      </c>
      <c r="K997" s="11" t="str">
        <f t="shared" ref="K997:K999" si="313">HYPERLINK("http://www.ncbi.nlm.nih.gov/nuccore/NC_007624","Brucella abortus 2308; accesion number NC_007624")</f>
        <v>Brucella abortus 2308; accesion number NC_007624</v>
      </c>
      <c r="L997" s="3"/>
      <c r="M997" s="3"/>
      <c r="N997" s="3"/>
      <c r="O997" s="3"/>
      <c r="P997" s="3"/>
      <c r="Q997" s="3"/>
      <c r="R997" s="3"/>
      <c r="S997" s="3"/>
      <c r="T997" s="3"/>
      <c r="U997" s="3"/>
      <c r="V997" s="3"/>
      <c r="W997" s="3"/>
      <c r="X997" s="3"/>
      <c r="Y997" s="3"/>
      <c r="Z997" s="3"/>
    </row>
    <row r="998" ht="30.0" customHeight="1">
      <c r="A998" s="5" t="s">
        <v>10003</v>
      </c>
      <c r="B998" s="5" t="s">
        <v>10003</v>
      </c>
      <c r="C998" s="5" t="s">
        <v>10004</v>
      </c>
      <c r="D998" s="5"/>
      <c r="E998" s="16">
        <v>1015445.0</v>
      </c>
      <c r="F998" s="16">
        <v>1017100.0</v>
      </c>
      <c r="G998" s="5" t="s">
        <v>35</v>
      </c>
      <c r="H998" s="5" t="s">
        <v>52</v>
      </c>
      <c r="I998" s="5"/>
      <c r="J998" s="15" t="str">
        <f t="shared" si="312"/>
        <v>Chain et al. 2005. Infect Immun. 73:8353-61</v>
      </c>
      <c r="K998" s="11" t="str">
        <f t="shared" si="313"/>
        <v>Brucella abortus 2308; accesion number NC_007624</v>
      </c>
      <c r="L998" s="3"/>
      <c r="M998" s="3"/>
      <c r="N998" s="3"/>
      <c r="O998" s="3"/>
      <c r="P998" s="3"/>
      <c r="Q998" s="3"/>
      <c r="R998" s="3"/>
      <c r="S998" s="3"/>
      <c r="T998" s="3"/>
      <c r="U998" s="3"/>
      <c r="V998" s="3"/>
      <c r="W998" s="3"/>
      <c r="X998" s="3"/>
      <c r="Y998" s="3"/>
      <c r="Z998" s="3"/>
    </row>
    <row r="999" ht="30.0" customHeight="1">
      <c r="A999" s="5" t="s">
        <v>10005</v>
      </c>
      <c r="B999" s="5" t="s">
        <v>10005</v>
      </c>
      <c r="C999" s="5" t="s">
        <v>10006</v>
      </c>
      <c r="D999" s="5"/>
      <c r="E999" s="16">
        <v>1017250.0</v>
      </c>
      <c r="F999" s="16">
        <v>1018455.0</v>
      </c>
      <c r="G999" s="5" t="s">
        <v>35</v>
      </c>
      <c r="H999" s="5" t="s">
        <v>10007</v>
      </c>
      <c r="I999" s="5" t="s">
        <v>8104</v>
      </c>
      <c r="J999" s="15" t="str">
        <f t="shared" si="312"/>
        <v>Chain et al. 2005. Infect Immun. 73:8353-61</v>
      </c>
      <c r="K999" s="11" t="str">
        <f t="shared" si="313"/>
        <v>Brucella abortus 2308; accesion number NC_007624</v>
      </c>
      <c r="L999" s="3"/>
      <c r="M999" s="3"/>
      <c r="N999" s="3"/>
      <c r="O999" s="3"/>
      <c r="P999" s="3"/>
      <c r="Q999" s="3"/>
      <c r="R999" s="3"/>
      <c r="S999" s="3"/>
      <c r="T999" s="3"/>
      <c r="U999" s="3"/>
      <c r="V999" s="3"/>
      <c r="W999" s="3"/>
      <c r="X999" s="3"/>
      <c r="Y999" s="3"/>
      <c r="Z999" s="3"/>
    </row>
    <row r="1000" ht="30.0" customHeight="1">
      <c r="A1000" s="5" t="s">
        <v>10008</v>
      </c>
      <c r="B1000" s="5" t="s">
        <v>10008</v>
      </c>
      <c r="C1000" s="5" t="s">
        <v>10009</v>
      </c>
      <c r="D1000" s="5"/>
      <c r="E1000" s="16">
        <v>1018784.0</v>
      </c>
      <c r="F1000" s="16">
        <v>1019860.0</v>
      </c>
      <c r="G1000" s="5"/>
      <c r="H1000" s="5" t="s">
        <v>10010</v>
      </c>
      <c r="I1000" s="5" t="s">
        <v>39</v>
      </c>
      <c r="J1000" s="11" t="str">
        <f t="shared" ref="J1000:J1002" si="314">HYPERLINK("http://www.ncbi.nlm.nih.gov/nuccore/NC_017250","Brucella suis 1330 genome; accesion number NC017250")</f>
        <v>Brucella suis 1330 genome; accesion number NC017250</v>
      </c>
      <c r="K1000" s="11" t="str">
        <f t="shared" ref="K1000:K1001" si="315">HYPERLINK("http://www.ncbi.nlm.nih.gov/nuccore/NC_006933","Brucella abortus 9-941 accession number NC_006933")</f>
        <v>Brucella abortus 9-941 accession number NC_006933</v>
      </c>
      <c r="L1000" s="11" t="str">
        <f t="shared" ref="L1000:L1001" si="316">HYPERLINK("http://www.ncbi.nlm.nih.gov/nuccore/NC_003318"," Brucella melitensis 16M genome; accesion number NC_003318")</f>
        <v> Brucella melitensis 16M genome; accesion number NC_003318</v>
      </c>
      <c r="M1000" s="3"/>
      <c r="N1000" s="3"/>
      <c r="O1000" s="3"/>
      <c r="P1000" s="3"/>
      <c r="Q1000" s="3"/>
      <c r="R1000" s="3"/>
      <c r="S1000" s="3"/>
      <c r="T1000" s="3"/>
      <c r="U1000" s="3"/>
      <c r="V1000" s="3"/>
      <c r="W1000" s="3"/>
      <c r="X1000" s="3"/>
      <c r="Y1000" s="3"/>
      <c r="Z1000" s="3"/>
    </row>
    <row r="1001" ht="30.0" customHeight="1">
      <c r="A1001" s="5" t="s">
        <v>10011</v>
      </c>
      <c r="B1001" s="5" t="s">
        <v>10011</v>
      </c>
      <c r="C1001" s="5" t="s">
        <v>10012</v>
      </c>
      <c r="D1001" s="5"/>
      <c r="E1001" s="16">
        <v>1019916.0</v>
      </c>
      <c r="F1001" s="16">
        <v>1020731.0</v>
      </c>
      <c r="G1001" s="5"/>
      <c r="H1001" s="5" t="s">
        <v>10013</v>
      </c>
      <c r="I1001" s="5" t="s">
        <v>10014</v>
      </c>
      <c r="J1001" s="11" t="str">
        <f t="shared" si="314"/>
        <v>Brucella suis 1330 genome; accesion number NC017250</v>
      </c>
      <c r="K1001" s="11" t="str">
        <f t="shared" si="315"/>
        <v>Brucella abortus 9-941 accession number NC_006933</v>
      </c>
      <c r="L1001" s="11" t="str">
        <f t="shared" si="316"/>
        <v> Brucella melitensis 16M genome; accesion number NC_003318</v>
      </c>
      <c r="M1001" s="3"/>
      <c r="N1001" s="3"/>
      <c r="O1001" s="3"/>
      <c r="P1001" s="3"/>
      <c r="Q1001" s="3"/>
      <c r="R1001" s="3"/>
      <c r="S1001" s="3"/>
      <c r="T1001" s="3"/>
      <c r="U1001" s="3"/>
      <c r="V1001" s="3"/>
      <c r="W1001" s="3"/>
      <c r="X1001" s="3"/>
      <c r="Y1001" s="3"/>
      <c r="Z1001" s="3"/>
    </row>
    <row r="1002" ht="30.0" customHeight="1">
      <c r="A1002" s="5" t="s">
        <v>10015</v>
      </c>
      <c r="B1002" s="5" t="s">
        <v>10015</v>
      </c>
      <c r="C1002" s="5" t="s">
        <v>10016</v>
      </c>
      <c r="D1002" s="5"/>
      <c r="E1002" s="16">
        <v>1020728.0</v>
      </c>
      <c r="F1002" s="16">
        <v>1021531.0</v>
      </c>
      <c r="G1002" s="5"/>
      <c r="H1002" s="5" t="s">
        <v>10017</v>
      </c>
      <c r="I1002" s="5" t="s">
        <v>350</v>
      </c>
      <c r="J1002" s="11" t="str">
        <f t="shared" si="314"/>
        <v>Brucella suis 1330 genome; accesion number NC017250</v>
      </c>
      <c r="K1002" s="11" t="str">
        <f>HYPERLINK("http://www.ncbi.nlm.nih.gov/pubmed/12271122","Paulsen et al. 2002. Proc Natl Acad Sci U S A. 99(20):13148-53")</f>
        <v>Paulsen et al. 2002. Proc Natl Acad Sci U S A. 99(20):13148-53</v>
      </c>
      <c r="L1002" s="3"/>
      <c r="M1002" s="3"/>
      <c r="N1002" s="3"/>
      <c r="O1002" s="3"/>
      <c r="P1002" s="3"/>
      <c r="Q1002" s="3"/>
      <c r="R1002" s="3"/>
      <c r="S1002" s="3"/>
      <c r="T1002" s="3"/>
      <c r="U1002" s="3"/>
      <c r="V1002" s="3"/>
      <c r="W1002" s="3"/>
      <c r="X1002" s="3"/>
      <c r="Y1002" s="3"/>
      <c r="Z1002" s="3"/>
    </row>
    <row r="1003" ht="30.0" customHeight="1">
      <c r="A1003" s="5" t="s">
        <v>10018</v>
      </c>
      <c r="B1003" s="5" t="s">
        <v>10018</v>
      </c>
      <c r="C1003" s="5" t="s">
        <v>10019</v>
      </c>
      <c r="D1003" s="5"/>
      <c r="E1003" s="16">
        <v>1021557.0</v>
      </c>
      <c r="F1003" s="16">
        <v>1022606.0</v>
      </c>
      <c r="G1003" s="5"/>
      <c r="H1003" s="5" t="s">
        <v>10020</v>
      </c>
      <c r="I1003" s="5"/>
      <c r="J1003" s="15" t="str">
        <f t="shared" ref="J1003:J1005" si="317">HYPERLINK("http://www.ncbi.nlm.nih.gov/pubmed/?term=16299333","Chain et al. 2005. Infect Immun. 73:8353-61")</f>
        <v>Chain et al. 2005. Infect Immun. 73:8353-61</v>
      </c>
      <c r="K1003" s="11" t="str">
        <f t="shared" ref="K1003:K1005" si="318">HYPERLINK("http://www.ncbi.nlm.nih.gov/nuccore/NC_007624","Brucella abortus 2308; accesion number NC_007624")</f>
        <v>Brucella abortus 2308; accesion number NC_007624</v>
      </c>
      <c r="L1003" s="3"/>
      <c r="M1003" s="3"/>
      <c r="N1003" s="3"/>
      <c r="O1003" s="3"/>
      <c r="P1003" s="3"/>
      <c r="Q1003" s="3"/>
      <c r="R1003" s="3"/>
      <c r="S1003" s="3"/>
      <c r="T1003" s="3"/>
      <c r="U1003" s="3"/>
      <c r="V1003" s="3"/>
      <c r="W1003" s="3"/>
      <c r="X1003" s="3"/>
      <c r="Y1003" s="3"/>
      <c r="Z1003" s="3"/>
    </row>
    <row r="1004" ht="30.0" customHeight="1">
      <c r="A1004" s="5" t="s">
        <v>10021</v>
      </c>
      <c r="B1004" s="5" t="s">
        <v>10021</v>
      </c>
      <c r="C1004" s="5" t="s">
        <v>10022</v>
      </c>
      <c r="D1004" s="5"/>
      <c r="E1004" s="16">
        <v>1022652.0</v>
      </c>
      <c r="F1004" s="16">
        <v>1024070.0</v>
      </c>
      <c r="G1004" s="5" t="s">
        <v>35</v>
      </c>
      <c r="H1004" s="5" t="s">
        <v>1854</v>
      </c>
      <c r="I1004" s="5" t="s">
        <v>1855</v>
      </c>
      <c r="J1004" s="15" t="str">
        <f t="shared" si="317"/>
        <v>Chain et al. 2005. Infect Immun. 73:8353-61</v>
      </c>
      <c r="K1004" s="11" t="str">
        <f t="shared" si="318"/>
        <v>Brucella abortus 2308; accesion number NC_007624</v>
      </c>
      <c r="L1004" s="3"/>
      <c r="M1004" s="3"/>
      <c r="N1004" s="3"/>
      <c r="O1004" s="3"/>
      <c r="P1004" s="3"/>
      <c r="Q1004" s="3"/>
      <c r="R1004" s="3"/>
      <c r="S1004" s="3"/>
      <c r="T1004" s="3"/>
      <c r="U1004" s="3"/>
      <c r="V1004" s="3"/>
      <c r="W1004" s="3"/>
      <c r="X1004" s="3"/>
      <c r="Y1004" s="3"/>
      <c r="Z1004" s="3"/>
    </row>
    <row r="1005" ht="30.0" customHeight="1">
      <c r="A1005" s="5" t="s">
        <v>10023</v>
      </c>
      <c r="B1005" s="5" t="s">
        <v>10023</v>
      </c>
      <c r="C1005" s="5" t="s">
        <v>10024</v>
      </c>
      <c r="D1005" s="5"/>
      <c r="E1005" s="16">
        <v>1024085.0</v>
      </c>
      <c r="F1005" s="16">
        <v>1024957.0</v>
      </c>
      <c r="G1005" s="5" t="s">
        <v>35</v>
      </c>
      <c r="H1005" s="5" t="s">
        <v>10025</v>
      </c>
      <c r="I1005" s="5" t="s">
        <v>10026</v>
      </c>
      <c r="J1005" s="15" t="str">
        <f t="shared" si="317"/>
        <v>Chain et al. 2005. Infect Immun. 73:8353-61</v>
      </c>
      <c r="K1005" s="11" t="str">
        <f t="shared" si="318"/>
        <v>Brucella abortus 2308; accesion number NC_007624</v>
      </c>
      <c r="L1005" s="3"/>
      <c r="M1005" s="3"/>
      <c r="N1005" s="3"/>
      <c r="O1005" s="3"/>
      <c r="P1005" s="3"/>
      <c r="Q1005" s="3"/>
      <c r="R1005" s="3"/>
      <c r="S1005" s="3"/>
      <c r="T1005" s="3"/>
      <c r="U1005" s="3"/>
      <c r="V1005" s="3"/>
      <c r="W1005" s="3"/>
      <c r="X1005" s="3"/>
      <c r="Y1005" s="3"/>
      <c r="Z1005" s="3"/>
    </row>
    <row r="1006" ht="30.0" customHeight="1">
      <c r="A1006" s="5" t="s">
        <v>10027</v>
      </c>
      <c r="B1006" s="5" t="s">
        <v>10027</v>
      </c>
      <c r="C1006" s="5" t="s">
        <v>10028</v>
      </c>
      <c r="D1006" s="5"/>
      <c r="E1006" s="16">
        <v>1024957.0</v>
      </c>
      <c r="F1006" s="16">
        <v>1025934.0</v>
      </c>
      <c r="G1006" s="5" t="s">
        <v>35</v>
      </c>
      <c r="H1006" s="5" t="s">
        <v>39</v>
      </c>
      <c r="I1006" s="5" t="s">
        <v>10029</v>
      </c>
      <c r="J1006" s="11" t="str">
        <f>HYPERLINK("http://www.ncbi.nlm.nih.gov/nuccore/NC_007624","Brucella abortus 2308; accesion number NC_007624")</f>
        <v>Brucella abortus 2308; accesion number NC_007624</v>
      </c>
      <c r="K1006" s="11" t="str">
        <f>HYPERLINK("http://www.ncbi.nlm.nih.gov/pubmed/?term=19216536","Lamontagne et al. 2009. J Proteome Res. 8(3):1594-609.")</f>
        <v>Lamontagne et al. 2009. J Proteome Res. 8(3):1594-609.</v>
      </c>
      <c r="L1006" s="3"/>
      <c r="M1006" s="3"/>
      <c r="N1006" s="3"/>
      <c r="O1006" s="3"/>
      <c r="P1006" s="3"/>
      <c r="Q1006" s="3"/>
      <c r="R1006" s="3"/>
      <c r="S1006" s="3"/>
      <c r="T1006" s="3"/>
      <c r="U1006" s="3"/>
      <c r="V1006" s="3"/>
      <c r="W1006" s="3"/>
      <c r="X1006" s="3"/>
      <c r="Y1006" s="3"/>
      <c r="Z1006" s="3"/>
    </row>
    <row r="1007" ht="30.0" customHeight="1">
      <c r="A1007" s="5" t="s">
        <v>10030</v>
      </c>
      <c r="B1007" s="5" t="s">
        <v>10030</v>
      </c>
      <c r="C1007" s="5" t="s">
        <v>10031</v>
      </c>
      <c r="D1007" s="5"/>
      <c r="E1007" s="16">
        <v>1025931.0</v>
      </c>
      <c r="F1007" s="16">
        <v>1026923.0</v>
      </c>
      <c r="G1007" s="5" t="s">
        <v>35</v>
      </c>
      <c r="H1007" s="5" t="s">
        <v>39</v>
      </c>
      <c r="I1007" s="5"/>
      <c r="J1007" s="15" t="str">
        <f>HYPERLINK("http://www.ncbi.nlm.nih.gov/pubmed/?term=16299333","Chain et al. 2005. Infect Immun. 73:8353-61")</f>
        <v>Chain et al. 2005. Infect Immun. 73:8353-61</v>
      </c>
      <c r="K1007" s="11" t="str">
        <f>HYPERLINK("http://www.ncbi.nlm.nih.gov/nuccore/NC_007624","Brucella abortus 2308; accesion number NC_007624")</f>
        <v>Brucella abortus 2308; accesion number NC_007624</v>
      </c>
      <c r="L1007" s="3"/>
      <c r="M1007" s="3"/>
      <c r="N1007" s="3"/>
      <c r="O1007" s="3"/>
      <c r="P1007" s="3"/>
      <c r="Q1007" s="3"/>
      <c r="R1007" s="3"/>
      <c r="S1007" s="3"/>
      <c r="T1007" s="3"/>
      <c r="U1007" s="3"/>
      <c r="V1007" s="3"/>
      <c r="W1007" s="3"/>
      <c r="X1007" s="3"/>
      <c r="Y1007" s="3"/>
      <c r="Z1007" s="3"/>
    </row>
    <row r="1008" ht="30.0" customHeight="1">
      <c r="A1008" s="5" t="s">
        <v>10032</v>
      </c>
      <c r="B1008" s="5" t="s">
        <v>10032</v>
      </c>
      <c r="C1008" s="5" t="s">
        <v>10033</v>
      </c>
      <c r="D1008" s="5"/>
      <c r="E1008" s="16">
        <v>1026923.0</v>
      </c>
      <c r="F1008" s="16">
        <v>1027756.0</v>
      </c>
      <c r="G1008" s="5" t="s">
        <v>35</v>
      </c>
      <c r="H1008" s="5" t="s">
        <v>9338</v>
      </c>
      <c r="I1008" s="5" t="s">
        <v>350</v>
      </c>
      <c r="J1008" s="11" t="str">
        <f t="shared" ref="J1008:J1010" si="319">HYPERLINK("http://www.ncbi.nlm.nih.gov/nuccore/NC_017250","Brucella suis 1330 genome; accesion number NC017250")</f>
        <v>Brucella suis 1330 genome; accesion number NC017250</v>
      </c>
      <c r="K1008" s="11" t="str">
        <f t="shared" ref="K1008:K1010" si="320">HYPERLINK("http://www.ncbi.nlm.nih.gov/pubmed/12271122","Paulsen et al. 2002. Proc Natl Acad Sci U S A. 99(20):13148-53")</f>
        <v>Paulsen et al. 2002. Proc Natl Acad Sci U S A. 99(20):13148-53</v>
      </c>
      <c r="L1008" s="3"/>
      <c r="M1008" s="3"/>
      <c r="N1008" s="3"/>
      <c r="O1008" s="3"/>
      <c r="P1008" s="3"/>
      <c r="Q1008" s="3"/>
      <c r="R1008" s="3"/>
      <c r="S1008" s="3"/>
      <c r="T1008" s="3"/>
      <c r="U1008" s="3"/>
      <c r="V1008" s="3"/>
      <c r="W1008" s="3"/>
      <c r="X1008" s="3"/>
      <c r="Y1008" s="3"/>
      <c r="Z1008" s="3"/>
    </row>
    <row r="1009" ht="30.0" customHeight="1">
      <c r="A1009" s="5" t="s">
        <v>10034</v>
      </c>
      <c r="B1009" s="5" t="s">
        <v>10034</v>
      </c>
      <c r="C1009" s="5" t="s">
        <v>10035</v>
      </c>
      <c r="D1009" s="5"/>
      <c r="E1009" s="16">
        <v>1027753.0</v>
      </c>
      <c r="F1009" s="16">
        <v>1028763.0</v>
      </c>
      <c r="G1009" s="5" t="s">
        <v>35</v>
      </c>
      <c r="H1009" s="5" t="s">
        <v>9338</v>
      </c>
      <c r="I1009" s="5" t="s">
        <v>350</v>
      </c>
      <c r="J1009" s="11" t="str">
        <f t="shared" si="319"/>
        <v>Brucella suis 1330 genome; accesion number NC017250</v>
      </c>
      <c r="K1009" s="11" t="str">
        <f t="shared" si="320"/>
        <v>Paulsen et al. 2002. Proc Natl Acad Sci U S A. 99(20):13148-53</v>
      </c>
      <c r="L1009" s="3"/>
      <c r="M1009" s="3"/>
      <c r="N1009" s="3"/>
      <c r="O1009" s="3"/>
      <c r="P1009" s="3"/>
      <c r="Q1009" s="3"/>
      <c r="R1009" s="3"/>
      <c r="S1009" s="3"/>
      <c r="T1009" s="3"/>
      <c r="U1009" s="3"/>
      <c r="V1009" s="3"/>
      <c r="W1009" s="3"/>
      <c r="X1009" s="3"/>
      <c r="Y1009" s="3"/>
      <c r="Z1009" s="3"/>
    </row>
    <row r="1010" ht="30.0" customHeight="1">
      <c r="A1010" s="5" t="s">
        <v>10036</v>
      </c>
      <c r="B1010" s="5" t="s">
        <v>10036</v>
      </c>
      <c r="C1010" s="5" t="s">
        <v>10037</v>
      </c>
      <c r="D1010" s="5"/>
      <c r="E1010" s="16">
        <v>1028799.0</v>
      </c>
      <c r="F1010" s="16">
        <v>1030355.0</v>
      </c>
      <c r="G1010" s="5" t="s">
        <v>35</v>
      </c>
      <c r="H1010" s="5" t="s">
        <v>9040</v>
      </c>
      <c r="I1010" s="5" t="s">
        <v>47</v>
      </c>
      <c r="J1010" s="11" t="str">
        <f t="shared" si="319"/>
        <v>Brucella suis 1330 genome; accesion number NC017250</v>
      </c>
      <c r="K1010" s="11" t="str">
        <f t="shared" si="320"/>
        <v>Paulsen et al. 2002. Proc Natl Acad Sci U S A. 99(20):13148-53</v>
      </c>
      <c r="L1010" s="3"/>
      <c r="M1010" s="3"/>
      <c r="N1010" s="3"/>
      <c r="O1010" s="3"/>
      <c r="P1010" s="3"/>
      <c r="Q1010" s="3"/>
      <c r="R1010" s="3"/>
      <c r="S1010" s="3"/>
      <c r="T1010" s="3"/>
      <c r="U1010" s="3"/>
      <c r="V1010" s="3"/>
      <c r="W1010" s="3"/>
      <c r="X1010" s="3"/>
      <c r="Y1010" s="3"/>
      <c r="Z1010" s="3"/>
    </row>
    <row r="1011" ht="30.0" customHeight="1">
      <c r="A1011" s="5" t="s">
        <v>10038</v>
      </c>
      <c r="B1011" s="5" t="s">
        <v>10038</v>
      </c>
      <c r="C1011" s="5" t="s">
        <v>10039</v>
      </c>
      <c r="D1011" s="5"/>
      <c r="E1011" s="16">
        <v>1030421.0</v>
      </c>
      <c r="F1011" s="16">
        <v>1031134.0</v>
      </c>
      <c r="G1011" s="5" t="s">
        <v>35</v>
      </c>
      <c r="H1011" s="5" t="s">
        <v>337</v>
      </c>
      <c r="I1011" s="5"/>
      <c r="J1011" s="15" t="str">
        <f t="shared" ref="J1011:J1013" si="321">HYPERLINK("http://www.ncbi.nlm.nih.gov/pubmed/?term=16299333","Chain et al. 2005. Infect Immun. 73:8353-61")</f>
        <v>Chain et al. 2005. Infect Immun. 73:8353-61</v>
      </c>
      <c r="K1011" s="11" t="str">
        <f t="shared" ref="K1011:K1013" si="322">HYPERLINK("http://www.ncbi.nlm.nih.gov/nuccore/NC_007624","Brucella abortus 2308; accesion number NC_007624")</f>
        <v>Brucella abortus 2308; accesion number NC_007624</v>
      </c>
      <c r="L1011" s="3"/>
      <c r="M1011" s="3"/>
      <c r="N1011" s="3"/>
      <c r="O1011" s="3"/>
      <c r="P1011" s="3"/>
      <c r="Q1011" s="3"/>
      <c r="R1011" s="3"/>
      <c r="S1011" s="3"/>
      <c r="T1011" s="3"/>
      <c r="U1011" s="3"/>
      <c r="V1011" s="3"/>
      <c r="W1011" s="3"/>
      <c r="X1011" s="3"/>
      <c r="Y1011" s="3"/>
      <c r="Z1011" s="3"/>
    </row>
    <row r="1012" ht="30.0" customHeight="1">
      <c r="A1012" s="5" t="s">
        <v>10040</v>
      </c>
      <c r="B1012" s="5" t="s">
        <v>10040</v>
      </c>
      <c r="C1012" s="5" t="s">
        <v>10041</v>
      </c>
      <c r="D1012" s="5"/>
      <c r="E1012" s="16">
        <v>1031358.0</v>
      </c>
      <c r="F1012" s="16">
        <v>1032362.0</v>
      </c>
      <c r="G1012" s="5" t="s">
        <v>35</v>
      </c>
      <c r="H1012" s="5" t="s">
        <v>39</v>
      </c>
      <c r="I1012" s="5"/>
      <c r="J1012" s="15" t="str">
        <f t="shared" si="321"/>
        <v>Chain et al. 2005. Infect Immun. 73:8353-61</v>
      </c>
      <c r="K1012" s="11" t="str">
        <f t="shared" si="322"/>
        <v>Brucella abortus 2308; accesion number NC_007624</v>
      </c>
      <c r="L1012" s="3"/>
      <c r="M1012" s="3"/>
      <c r="N1012" s="3"/>
      <c r="O1012" s="3"/>
      <c r="P1012" s="3"/>
      <c r="Q1012" s="3"/>
      <c r="R1012" s="3"/>
      <c r="S1012" s="3"/>
      <c r="T1012" s="3"/>
      <c r="U1012" s="3"/>
      <c r="V1012" s="3"/>
      <c r="W1012" s="3"/>
      <c r="X1012" s="3"/>
      <c r="Y1012" s="3"/>
      <c r="Z1012" s="3"/>
    </row>
    <row r="1013" ht="30.0" customHeight="1">
      <c r="A1013" s="5" t="s">
        <v>10042</v>
      </c>
      <c r="B1013" s="5" t="s">
        <v>10042</v>
      </c>
      <c r="C1013" s="5" t="s">
        <v>10043</v>
      </c>
      <c r="D1013" s="5"/>
      <c r="E1013" s="16">
        <v>1032359.0</v>
      </c>
      <c r="F1013" s="16">
        <v>1033357.0</v>
      </c>
      <c r="G1013" s="5" t="s">
        <v>35</v>
      </c>
      <c r="H1013" s="5" t="s">
        <v>39</v>
      </c>
      <c r="I1013" s="5"/>
      <c r="J1013" s="15" t="str">
        <f t="shared" si="321"/>
        <v>Chain et al. 2005. Infect Immun. 73:8353-61</v>
      </c>
      <c r="K1013" s="11" t="str">
        <f t="shared" si="322"/>
        <v>Brucella abortus 2308; accesion number NC_007624</v>
      </c>
      <c r="L1013" s="3"/>
      <c r="M1013" s="3"/>
      <c r="N1013" s="3"/>
      <c r="O1013" s="3"/>
      <c r="P1013" s="3"/>
      <c r="Q1013" s="3"/>
      <c r="R1013" s="3"/>
      <c r="S1013" s="3"/>
      <c r="T1013" s="3"/>
      <c r="U1013" s="3"/>
      <c r="V1013" s="3"/>
      <c r="W1013" s="3"/>
      <c r="X1013" s="3"/>
      <c r="Y1013" s="3"/>
      <c r="Z1013" s="3"/>
    </row>
    <row r="1014" ht="30.0" customHeight="1">
      <c r="A1014" s="5" t="s">
        <v>10044</v>
      </c>
      <c r="B1014" s="5" t="s">
        <v>10044</v>
      </c>
      <c r="C1014" s="5" t="s">
        <v>10045</v>
      </c>
      <c r="D1014" s="5"/>
      <c r="E1014" s="16">
        <v>1033360.0</v>
      </c>
      <c r="F1014" s="16">
        <v>1034250.0</v>
      </c>
      <c r="G1014" s="5" t="s">
        <v>35</v>
      </c>
      <c r="H1014" s="5" t="s">
        <v>9338</v>
      </c>
      <c r="I1014" s="5" t="s">
        <v>350</v>
      </c>
      <c r="J1014" s="11" t="str">
        <f t="shared" ref="J1014:J1017" si="323">HYPERLINK("http://www.ncbi.nlm.nih.gov/nuccore/NC_017250","Brucella suis 1330 genome; accesion number NC017250")</f>
        <v>Brucella suis 1330 genome; accesion number NC017250</v>
      </c>
      <c r="K1014" s="11" t="str">
        <f t="shared" ref="K1014:K1017" si="324">HYPERLINK("http://www.ncbi.nlm.nih.gov/pubmed/12271122","Paulsen et al. 2002. Proc Natl Acad Sci U S A. 99(20):13148-53")</f>
        <v>Paulsen et al. 2002. Proc Natl Acad Sci U S A. 99(20):13148-53</v>
      </c>
      <c r="L1014" s="3"/>
      <c r="M1014" s="3"/>
      <c r="N1014" s="3"/>
      <c r="O1014" s="3"/>
      <c r="P1014" s="3"/>
      <c r="Q1014" s="3"/>
      <c r="R1014" s="3"/>
      <c r="S1014" s="3"/>
      <c r="T1014" s="3"/>
      <c r="U1014" s="3"/>
      <c r="V1014" s="3"/>
      <c r="W1014" s="3"/>
      <c r="X1014" s="3"/>
      <c r="Y1014" s="3"/>
      <c r="Z1014" s="3"/>
    </row>
    <row r="1015" ht="30.0" customHeight="1">
      <c r="A1015" s="5" t="s">
        <v>10046</v>
      </c>
      <c r="B1015" s="5" t="s">
        <v>10046</v>
      </c>
      <c r="C1015" s="5" t="s">
        <v>10047</v>
      </c>
      <c r="D1015" s="5"/>
      <c r="E1015" s="16">
        <v>1034243.0</v>
      </c>
      <c r="F1015" s="16">
        <v>1035187.0</v>
      </c>
      <c r="G1015" s="5" t="s">
        <v>35</v>
      </c>
      <c r="H1015" s="5" t="s">
        <v>9338</v>
      </c>
      <c r="I1015" s="5" t="s">
        <v>350</v>
      </c>
      <c r="J1015" s="11" t="str">
        <f t="shared" si="323"/>
        <v>Brucella suis 1330 genome; accesion number NC017250</v>
      </c>
      <c r="K1015" s="11" t="str">
        <f t="shared" si="324"/>
        <v>Paulsen et al. 2002. Proc Natl Acad Sci U S A. 99(20):13148-53</v>
      </c>
      <c r="L1015" s="3"/>
      <c r="M1015" s="3"/>
      <c r="N1015" s="3"/>
      <c r="O1015" s="3"/>
      <c r="P1015" s="3"/>
      <c r="Q1015" s="3"/>
      <c r="R1015" s="3"/>
      <c r="S1015" s="3"/>
      <c r="T1015" s="3"/>
      <c r="U1015" s="3"/>
      <c r="V1015" s="3"/>
      <c r="W1015" s="3"/>
      <c r="X1015" s="3"/>
      <c r="Y1015" s="3"/>
      <c r="Z1015" s="3"/>
    </row>
    <row r="1016" ht="30.0" customHeight="1">
      <c r="A1016" s="5" t="s">
        <v>10048</v>
      </c>
      <c r="B1016" s="5" t="s">
        <v>10048</v>
      </c>
      <c r="C1016" s="5" t="s">
        <v>10049</v>
      </c>
      <c r="D1016" s="5"/>
      <c r="E1016" s="16">
        <v>1035344.0</v>
      </c>
      <c r="F1016" s="16">
        <v>1036888.0</v>
      </c>
      <c r="G1016" s="5" t="s">
        <v>35</v>
      </c>
      <c r="H1016" s="5" t="s">
        <v>10050</v>
      </c>
      <c r="I1016" s="5" t="s">
        <v>47</v>
      </c>
      <c r="J1016" s="11" t="str">
        <f t="shared" si="323"/>
        <v>Brucella suis 1330 genome; accesion number NC017250</v>
      </c>
      <c r="K1016" s="11" t="str">
        <f t="shared" si="324"/>
        <v>Paulsen et al. 2002. Proc Natl Acad Sci U S A. 99(20):13148-53</v>
      </c>
      <c r="L1016" s="3"/>
      <c r="M1016" s="3"/>
      <c r="N1016" s="3"/>
      <c r="O1016" s="3"/>
      <c r="P1016" s="3"/>
      <c r="Q1016" s="3"/>
      <c r="R1016" s="3"/>
      <c r="S1016" s="3"/>
      <c r="T1016" s="3"/>
      <c r="U1016" s="3"/>
      <c r="V1016" s="3"/>
      <c r="W1016" s="3"/>
      <c r="X1016" s="3"/>
      <c r="Y1016" s="3"/>
      <c r="Z1016" s="3"/>
    </row>
    <row r="1017" ht="30.0" customHeight="1">
      <c r="A1017" s="5" t="s">
        <v>10051</v>
      </c>
      <c r="B1017" s="5" t="s">
        <v>10051</v>
      </c>
      <c r="C1017" s="5" t="s">
        <v>10052</v>
      </c>
      <c r="D1017" s="5"/>
      <c r="E1017" s="16">
        <v>1036911.0</v>
      </c>
      <c r="F1017" s="16">
        <v>1039196.0</v>
      </c>
      <c r="G1017" s="5" t="s">
        <v>35</v>
      </c>
      <c r="H1017" s="5" t="s">
        <v>10053</v>
      </c>
      <c r="I1017" s="5" t="s">
        <v>1206</v>
      </c>
      <c r="J1017" s="11" t="str">
        <f t="shared" si="323"/>
        <v>Brucella suis 1330 genome; accesion number NC017250</v>
      </c>
      <c r="K1017" s="11" t="str">
        <f t="shared" si="324"/>
        <v>Paulsen et al. 2002. Proc Natl Acad Sci U S A. 99(20):13148-53</v>
      </c>
      <c r="L1017" s="3"/>
      <c r="M1017" s="3"/>
      <c r="N1017" s="3"/>
      <c r="O1017" s="3"/>
      <c r="P1017" s="3"/>
      <c r="Q1017" s="3"/>
      <c r="R1017" s="3"/>
      <c r="S1017" s="3"/>
      <c r="T1017" s="3"/>
      <c r="U1017" s="3"/>
      <c r="V1017" s="3"/>
      <c r="W1017" s="3"/>
      <c r="X1017" s="3"/>
      <c r="Y1017" s="3"/>
      <c r="Z1017" s="3"/>
    </row>
    <row r="1018" ht="30.0" customHeight="1">
      <c r="A1018" s="5" t="s">
        <v>10054</v>
      </c>
      <c r="B1018" s="5" t="s">
        <v>10054</v>
      </c>
      <c r="C1018" s="5" t="s">
        <v>10055</v>
      </c>
      <c r="D1018" s="5"/>
      <c r="E1018" s="16">
        <v>1039521.0</v>
      </c>
      <c r="F1018" s="16">
        <v>1040663.0</v>
      </c>
      <c r="G1018" s="5" t="s">
        <v>35</v>
      </c>
      <c r="H1018" s="5" t="s">
        <v>1362</v>
      </c>
      <c r="I1018" s="5"/>
      <c r="J1018" s="15" t="str">
        <f t="shared" ref="J1018:J1020" si="325">HYPERLINK("http://www.ncbi.nlm.nih.gov/pubmed/?term=16299333","Chain et al. 2005. Infect Immun. 73:8353-61")</f>
        <v>Chain et al. 2005. Infect Immun. 73:8353-61</v>
      </c>
      <c r="K1018" s="11" t="str">
        <f t="shared" ref="K1018:K1020" si="326">HYPERLINK("http://www.ncbi.nlm.nih.gov/nuccore/NC_007624","Brucella abortus 2308; accesion number NC_007624")</f>
        <v>Brucella abortus 2308; accesion number NC_007624</v>
      </c>
      <c r="L1018" s="3"/>
      <c r="M1018" s="3"/>
      <c r="N1018" s="3"/>
      <c r="O1018" s="3"/>
      <c r="P1018" s="3"/>
      <c r="Q1018" s="3"/>
      <c r="R1018" s="3"/>
      <c r="S1018" s="3"/>
      <c r="T1018" s="3"/>
      <c r="U1018" s="3"/>
      <c r="V1018" s="3"/>
      <c r="W1018" s="3"/>
      <c r="X1018" s="3"/>
      <c r="Y1018" s="3"/>
      <c r="Z1018" s="3"/>
    </row>
    <row r="1019" ht="30.0" customHeight="1">
      <c r="A1019" s="5" t="s">
        <v>10056</v>
      </c>
      <c r="B1019" s="5" t="s">
        <v>10056</v>
      </c>
      <c r="C1019" s="5" t="s">
        <v>10057</v>
      </c>
      <c r="D1019" s="5"/>
      <c r="E1019" s="16">
        <v>1040846.0</v>
      </c>
      <c r="F1019" s="16">
        <v>1041628.0</v>
      </c>
      <c r="G1019" s="5"/>
      <c r="H1019" s="5" t="s">
        <v>65</v>
      </c>
      <c r="I1019" s="5" t="s">
        <v>66</v>
      </c>
      <c r="J1019" s="15" t="str">
        <f t="shared" si="325"/>
        <v>Chain et al. 2005. Infect Immun. 73:8353-61</v>
      </c>
      <c r="K1019" s="11" t="str">
        <f t="shared" si="326"/>
        <v>Brucella abortus 2308; accesion number NC_007624</v>
      </c>
      <c r="L1019" s="3"/>
      <c r="M1019" s="3"/>
      <c r="N1019" s="3"/>
      <c r="O1019" s="3"/>
      <c r="P1019" s="3"/>
      <c r="Q1019" s="3"/>
      <c r="R1019" s="3"/>
      <c r="S1019" s="3"/>
      <c r="T1019" s="3"/>
      <c r="U1019" s="3"/>
      <c r="V1019" s="3"/>
      <c r="W1019" s="3"/>
      <c r="X1019" s="3"/>
      <c r="Y1019" s="3"/>
      <c r="Z1019" s="3"/>
    </row>
    <row r="1020" ht="30.0" customHeight="1">
      <c r="A1020" s="5" t="s">
        <v>10058</v>
      </c>
      <c r="B1020" s="5" t="s">
        <v>10058</v>
      </c>
      <c r="C1020" s="5" t="s">
        <v>10059</v>
      </c>
      <c r="D1020" s="5"/>
      <c r="E1020" s="16">
        <v>1041645.0</v>
      </c>
      <c r="F1020" s="16">
        <v>1043150.0</v>
      </c>
      <c r="G1020" s="5"/>
      <c r="H1020" s="5" t="s">
        <v>10060</v>
      </c>
      <c r="I1020" s="5" t="s">
        <v>10061</v>
      </c>
      <c r="J1020" s="15" t="str">
        <f t="shared" si="325"/>
        <v>Chain et al. 2005. Infect Immun. 73:8353-61</v>
      </c>
      <c r="K1020" s="11" t="str">
        <f t="shared" si="326"/>
        <v>Brucella abortus 2308; accesion number NC_007624</v>
      </c>
      <c r="L1020" s="3"/>
      <c r="M1020" s="3"/>
      <c r="N1020" s="3"/>
      <c r="O1020" s="3"/>
      <c r="P1020" s="3"/>
      <c r="Q1020" s="3"/>
      <c r="R1020" s="3"/>
      <c r="S1020" s="3"/>
      <c r="T1020" s="3"/>
      <c r="U1020" s="3"/>
      <c r="V1020" s="3"/>
      <c r="W1020" s="3"/>
      <c r="X1020" s="3"/>
      <c r="Y1020" s="3"/>
      <c r="Z1020" s="3"/>
    </row>
    <row r="1021" ht="30.0" customHeight="1">
      <c r="A1021" s="5" t="s">
        <v>10062</v>
      </c>
      <c r="B1021" s="5" t="s">
        <v>10062</v>
      </c>
      <c r="C1021" s="5" t="s">
        <v>10063</v>
      </c>
      <c r="D1021" s="5" t="s">
        <v>59</v>
      </c>
      <c r="E1021" s="16">
        <v>1043165.0</v>
      </c>
      <c r="F1021" s="16">
        <v>1045340.0</v>
      </c>
      <c r="G1021" s="5"/>
      <c r="H1021" s="5"/>
      <c r="I1021" s="5" t="s">
        <v>10064</v>
      </c>
      <c r="J1021" s="11" t="str">
        <f>HYPERLINK("http://www.ncbi.nlm.nih.gov/nuccore/NC_003318"," Brucella melitensis 16M genome; accesion number NC_003318")</f>
        <v> Brucella melitensis 16M genome; accesion number NC_003318</v>
      </c>
      <c r="K1021" s="11" t="str">
        <f>HYPERLINK("http://www.ncbi.nlm.nih.gov/pubmed/11756688","DelVecchio et al. 2002. Proc Natl Acad Sci U S A. 99(1):443-8.")</f>
        <v>DelVecchio et al. 2002. Proc Natl Acad Sci U S A. 99(1):443-8.</v>
      </c>
      <c r="L1021" s="3"/>
      <c r="M1021" s="3"/>
      <c r="N1021" s="3"/>
      <c r="O1021" s="3"/>
      <c r="P1021" s="3"/>
      <c r="Q1021" s="3"/>
      <c r="R1021" s="3"/>
      <c r="S1021" s="3"/>
      <c r="T1021" s="3"/>
      <c r="U1021" s="3"/>
      <c r="V1021" s="3"/>
      <c r="W1021" s="3"/>
      <c r="X1021" s="3"/>
      <c r="Y1021" s="3"/>
      <c r="Z1021" s="3"/>
    </row>
    <row r="1022" ht="30.0" customHeight="1">
      <c r="A1022" s="5" t="s">
        <v>10065</v>
      </c>
      <c r="B1022" s="5" t="s">
        <v>10065</v>
      </c>
      <c r="C1022" s="5" t="s">
        <v>10066</v>
      </c>
      <c r="D1022" s="5"/>
      <c r="E1022" s="16">
        <v>1045370.0</v>
      </c>
      <c r="F1022" s="16">
        <v>1046989.0</v>
      </c>
      <c r="G1022" s="5"/>
      <c r="H1022" s="5" t="s">
        <v>7766</v>
      </c>
      <c r="I1022" s="5" t="s">
        <v>10067</v>
      </c>
      <c r="J1022" s="11" t="str">
        <f>HYPERLINK("http://www.ncbi.nlm.nih.gov/nuccore/NC_017250","Brucella suis 1330 genome; accesion number NC017250")</f>
        <v>Brucella suis 1330 genome; accesion number NC017250</v>
      </c>
      <c r="K1022" s="11" t="str">
        <f>HYPERLINK("http://www.ncbi.nlm.nih.gov/pubmed/12271122","Paulsen et al. 2002. Proc Natl Acad Sci U S A. 99(20):13148-53")</f>
        <v>Paulsen et al. 2002. Proc Natl Acad Sci U S A. 99(20):13148-53</v>
      </c>
      <c r="L1022" s="3"/>
      <c r="M1022" s="3"/>
      <c r="N1022" s="3"/>
      <c r="O1022" s="3"/>
      <c r="P1022" s="3"/>
      <c r="Q1022" s="3"/>
      <c r="R1022" s="3"/>
      <c r="S1022" s="3"/>
      <c r="T1022" s="3"/>
      <c r="U1022" s="3"/>
      <c r="V1022" s="3"/>
      <c r="W1022" s="3"/>
      <c r="X1022" s="3"/>
      <c r="Y1022" s="3"/>
      <c r="Z1022" s="3"/>
    </row>
    <row r="1023" ht="30.0" customHeight="1">
      <c r="A1023" s="5" t="s">
        <v>10068</v>
      </c>
      <c r="B1023" s="5" t="s">
        <v>10068</v>
      </c>
      <c r="C1023" s="5" t="s">
        <v>10069</v>
      </c>
      <c r="D1023" s="5"/>
      <c r="E1023" s="16">
        <v>1047073.0</v>
      </c>
      <c r="F1023" s="16">
        <v>1048359.0</v>
      </c>
      <c r="G1023" s="5" t="s">
        <v>35</v>
      </c>
      <c r="H1023" s="5" t="s">
        <v>3500</v>
      </c>
      <c r="I1023" s="5" t="s">
        <v>10070</v>
      </c>
      <c r="J1023" s="15" t="str">
        <f>HYPERLINK("http://www.ncbi.nlm.nih.gov/pubmed/?term=16299333","Chain et al. 2005. Infect Immun. 73:8353-61")</f>
        <v>Chain et al. 2005. Infect Immun. 73:8353-61</v>
      </c>
      <c r="K1023" s="11" t="str">
        <f>HYPERLINK("http://www.ncbi.nlm.nih.gov/nuccore/NC_007624","Brucella abortus 2308; accesion number NC_007624")</f>
        <v>Brucella abortus 2308; accesion number NC_007624</v>
      </c>
      <c r="L1023" s="3"/>
      <c r="M1023" s="3"/>
      <c r="N1023" s="3"/>
      <c r="O1023" s="3"/>
      <c r="P1023" s="3"/>
      <c r="Q1023" s="3"/>
      <c r="R1023" s="3"/>
      <c r="S1023" s="3"/>
      <c r="T1023" s="3"/>
      <c r="U1023" s="3"/>
      <c r="V1023" s="3"/>
      <c r="W1023" s="3"/>
      <c r="X1023" s="3"/>
      <c r="Y1023" s="3"/>
      <c r="Z1023" s="3"/>
    </row>
    <row r="1024" ht="30.0" customHeight="1">
      <c r="A1024" s="5" t="s">
        <v>10071</v>
      </c>
      <c r="B1024" s="5" t="s">
        <v>10071</v>
      </c>
      <c r="C1024" s="5" t="s">
        <v>10072</v>
      </c>
      <c r="D1024" s="5"/>
      <c r="E1024" s="16">
        <v>1048419.0</v>
      </c>
      <c r="F1024" s="16">
        <v>1049225.0</v>
      </c>
      <c r="G1024" s="5" t="s">
        <v>35</v>
      </c>
      <c r="H1024" s="5" t="s">
        <v>4999</v>
      </c>
      <c r="I1024" s="5"/>
      <c r="J1024" s="12" t="s">
        <v>208</v>
      </c>
      <c r="K1024" s="3"/>
      <c r="L1024" s="3"/>
      <c r="M1024" s="3"/>
      <c r="N1024" s="3"/>
      <c r="O1024" s="3"/>
      <c r="P1024" s="3"/>
      <c r="Q1024" s="3"/>
      <c r="R1024" s="3"/>
      <c r="S1024" s="3"/>
      <c r="T1024" s="3"/>
      <c r="U1024" s="3"/>
      <c r="V1024" s="3"/>
      <c r="W1024" s="3"/>
      <c r="X1024" s="3"/>
      <c r="Y1024" s="3"/>
      <c r="Z1024" s="3"/>
    </row>
    <row r="1025" ht="30.0" customHeight="1">
      <c r="A1025" s="5" t="s">
        <v>10073</v>
      </c>
      <c r="B1025" s="5" t="s">
        <v>10073</v>
      </c>
      <c r="C1025" s="5" t="s">
        <v>10074</v>
      </c>
      <c r="D1025" s="5"/>
      <c r="E1025" s="16">
        <v>1049401.0</v>
      </c>
      <c r="F1025" s="16">
        <v>1050414.0</v>
      </c>
      <c r="G1025" s="5"/>
      <c r="H1025" s="5" t="s">
        <v>9338</v>
      </c>
      <c r="I1025" s="5" t="s">
        <v>350</v>
      </c>
      <c r="J1025" s="15" t="str">
        <f>HYPERLINK("http://www.ncbi.nlm.nih.gov/pubmed/?term=16299333","Chain et al. 2005. Infect Immun. 73:8353-61")</f>
        <v>Chain et al. 2005. Infect Immun. 73:8353-61</v>
      </c>
      <c r="K1025" s="11" t="str">
        <f>HYPERLINK("http://www.ncbi.nlm.nih.gov/nuccore/NC_007624","Brucella abortus 2308; accesion number NC_007624")</f>
        <v>Brucella abortus 2308; accesion number NC_007624</v>
      </c>
      <c r="L1025" s="3"/>
      <c r="M1025" s="3"/>
      <c r="N1025" s="3"/>
      <c r="O1025" s="3"/>
      <c r="P1025" s="3"/>
      <c r="Q1025" s="3"/>
      <c r="R1025" s="3"/>
      <c r="S1025" s="3"/>
      <c r="T1025" s="3"/>
      <c r="U1025" s="3"/>
      <c r="V1025" s="3"/>
      <c r="W1025" s="3"/>
      <c r="X1025" s="3"/>
      <c r="Y1025" s="3"/>
      <c r="Z1025" s="3"/>
    </row>
    <row r="1026" ht="30.0" customHeight="1">
      <c r="A1026" s="5" t="s">
        <v>10075</v>
      </c>
      <c r="B1026" s="5" t="s">
        <v>10075</v>
      </c>
      <c r="C1026" s="5" t="s">
        <v>10076</v>
      </c>
      <c r="D1026" s="5"/>
      <c r="E1026" s="16">
        <v>1050426.0</v>
      </c>
      <c r="F1026" s="16">
        <v>1051082.0</v>
      </c>
      <c r="G1026" s="5"/>
      <c r="H1026" s="5" t="s">
        <v>10077</v>
      </c>
      <c r="I1026" s="5" t="s">
        <v>350</v>
      </c>
      <c r="J1026" s="11" t="str">
        <f>HYPERLINK("http://www.ncbi.nlm.nih.gov/nuccore/NC_017250","Brucella suis 1330 genome; accesion number NC017250")</f>
        <v>Brucella suis 1330 genome; accesion number NC017250</v>
      </c>
      <c r="K1026" s="11" t="str">
        <f>HYPERLINK("http://www.ncbi.nlm.nih.gov/pubmed/12271122","Paulsen et al. 2002. Proc Natl Acad Sci U S A. 99(20):13148-53")</f>
        <v>Paulsen et al. 2002. Proc Natl Acad Sci U S A. 99(20):13148-53</v>
      </c>
      <c r="L1026" s="3"/>
      <c r="M1026" s="3"/>
      <c r="N1026" s="3"/>
      <c r="O1026" s="3"/>
      <c r="P1026" s="3"/>
      <c r="Q1026" s="3"/>
      <c r="R1026" s="3"/>
      <c r="S1026" s="3"/>
      <c r="T1026" s="3"/>
      <c r="U1026" s="3"/>
      <c r="V1026" s="3"/>
      <c r="W1026" s="3"/>
      <c r="X1026" s="3"/>
      <c r="Y1026" s="3"/>
      <c r="Z1026" s="3"/>
    </row>
    <row r="1027" ht="30.0" customHeight="1">
      <c r="A1027" s="5" t="s">
        <v>10078</v>
      </c>
      <c r="B1027" s="5" t="s">
        <v>10078</v>
      </c>
      <c r="C1027" s="5" t="s">
        <v>10079</v>
      </c>
      <c r="D1027" s="5"/>
      <c r="E1027" s="16">
        <v>1051095.0</v>
      </c>
      <c r="F1027" s="16">
        <v>1052132.0</v>
      </c>
      <c r="G1027" s="5"/>
      <c r="H1027" s="5" t="s">
        <v>39</v>
      </c>
      <c r="I1027" s="5"/>
      <c r="J1027" s="15" t="str">
        <f t="shared" ref="J1027:J1032" si="327">HYPERLINK("http://www.ncbi.nlm.nih.gov/pubmed/?term=16299333","Chain et al. 2005. Infect Immun. 73:8353-61")</f>
        <v>Chain et al. 2005. Infect Immun. 73:8353-61</v>
      </c>
      <c r="K1027" s="11" t="str">
        <f t="shared" ref="K1027:K1032" si="328">HYPERLINK("http://www.ncbi.nlm.nih.gov/nuccore/NC_007624","Brucella abortus 2308; accesion number NC_007624")</f>
        <v>Brucella abortus 2308; accesion number NC_007624</v>
      </c>
      <c r="L1027" s="3"/>
      <c r="M1027" s="3"/>
      <c r="N1027" s="3"/>
      <c r="O1027" s="3"/>
      <c r="P1027" s="3"/>
      <c r="Q1027" s="3"/>
      <c r="R1027" s="3"/>
      <c r="S1027" s="3"/>
      <c r="T1027" s="3"/>
      <c r="U1027" s="3"/>
      <c r="V1027" s="3"/>
      <c r="W1027" s="3"/>
      <c r="X1027" s="3"/>
      <c r="Y1027" s="3"/>
      <c r="Z1027" s="3"/>
    </row>
    <row r="1028" ht="30.0" customHeight="1">
      <c r="A1028" s="5" t="s">
        <v>10080</v>
      </c>
      <c r="B1028" s="5" t="s">
        <v>10080</v>
      </c>
      <c r="C1028" s="5" t="s">
        <v>10081</v>
      </c>
      <c r="D1028" s="5"/>
      <c r="E1028" s="16">
        <v>1052125.0</v>
      </c>
      <c r="F1028" s="16">
        <v>1053129.0</v>
      </c>
      <c r="G1028" s="5"/>
      <c r="H1028" s="5" t="s">
        <v>39</v>
      </c>
      <c r="I1028" s="5"/>
      <c r="J1028" s="15" t="str">
        <f t="shared" si="327"/>
        <v>Chain et al. 2005. Infect Immun. 73:8353-61</v>
      </c>
      <c r="K1028" s="11" t="str">
        <f t="shared" si="328"/>
        <v>Brucella abortus 2308; accesion number NC_007624</v>
      </c>
      <c r="L1028" s="3"/>
      <c r="M1028" s="3"/>
      <c r="N1028" s="3"/>
      <c r="O1028" s="3"/>
      <c r="P1028" s="3"/>
      <c r="Q1028" s="3"/>
      <c r="R1028" s="3"/>
      <c r="S1028" s="3"/>
      <c r="T1028" s="3"/>
      <c r="U1028" s="3"/>
      <c r="V1028" s="3"/>
      <c r="W1028" s="3"/>
      <c r="X1028" s="3"/>
      <c r="Y1028" s="3"/>
      <c r="Z1028" s="3"/>
    </row>
    <row r="1029" ht="30.0" customHeight="1">
      <c r="A1029" s="5" t="s">
        <v>10082</v>
      </c>
      <c r="B1029" s="5" t="s">
        <v>10082</v>
      </c>
      <c r="C1029" s="5" t="s">
        <v>10083</v>
      </c>
      <c r="D1029" s="5"/>
      <c r="E1029" s="16">
        <v>1053185.0</v>
      </c>
      <c r="F1029" s="16">
        <v>1054447.0</v>
      </c>
      <c r="G1029" s="5"/>
      <c r="H1029" s="5" t="s">
        <v>10084</v>
      </c>
      <c r="I1029" s="5"/>
      <c r="J1029" s="15" t="str">
        <f t="shared" si="327"/>
        <v>Chain et al. 2005. Infect Immun. 73:8353-61</v>
      </c>
      <c r="K1029" s="11" t="str">
        <f t="shared" si="328"/>
        <v>Brucella abortus 2308; accesion number NC_007624</v>
      </c>
      <c r="L1029" s="3"/>
      <c r="M1029" s="3"/>
      <c r="N1029" s="3"/>
      <c r="O1029" s="3"/>
      <c r="P1029" s="3"/>
      <c r="Q1029" s="3"/>
      <c r="R1029" s="3"/>
      <c r="S1029" s="3"/>
      <c r="T1029" s="3"/>
      <c r="U1029" s="3"/>
      <c r="V1029" s="3"/>
      <c r="W1029" s="3"/>
      <c r="X1029" s="3"/>
      <c r="Y1029" s="3"/>
      <c r="Z1029" s="3"/>
    </row>
    <row r="1030" ht="30.0" customHeight="1">
      <c r="A1030" s="5" t="s">
        <v>10085</v>
      </c>
      <c r="B1030" s="5" t="s">
        <v>10085</v>
      </c>
      <c r="C1030" s="5" t="s">
        <v>10086</v>
      </c>
      <c r="D1030" s="5"/>
      <c r="E1030" s="16">
        <v>1054459.0</v>
      </c>
      <c r="F1030" s="16">
        <v>1055901.0</v>
      </c>
      <c r="G1030" s="5"/>
      <c r="H1030" s="5" t="s">
        <v>675</v>
      </c>
      <c r="I1030" s="5"/>
      <c r="J1030" s="15" t="str">
        <f t="shared" si="327"/>
        <v>Chain et al. 2005. Infect Immun. 73:8353-61</v>
      </c>
      <c r="K1030" s="11" t="str">
        <f t="shared" si="328"/>
        <v>Brucella abortus 2308; accesion number NC_007624</v>
      </c>
      <c r="L1030" s="3"/>
      <c r="M1030" s="3"/>
      <c r="N1030" s="3"/>
      <c r="O1030" s="3"/>
      <c r="P1030" s="3"/>
      <c r="Q1030" s="3"/>
      <c r="R1030" s="3"/>
      <c r="S1030" s="3"/>
      <c r="T1030" s="3"/>
      <c r="U1030" s="3"/>
      <c r="V1030" s="3"/>
      <c r="W1030" s="3"/>
      <c r="X1030" s="3"/>
      <c r="Y1030" s="3"/>
      <c r="Z1030" s="3"/>
    </row>
    <row r="1031" ht="30.0" customHeight="1">
      <c r="A1031" s="5" t="s">
        <v>10087</v>
      </c>
      <c r="B1031" s="5" t="s">
        <v>10087</v>
      </c>
      <c r="C1031" s="5" t="s">
        <v>10088</v>
      </c>
      <c r="D1031" s="5"/>
      <c r="E1031" s="16">
        <v>1055972.0</v>
      </c>
      <c r="F1031" s="16">
        <v>1056100.0</v>
      </c>
      <c r="G1031" s="5" t="s">
        <v>35</v>
      </c>
      <c r="H1031" s="5" t="s">
        <v>52</v>
      </c>
      <c r="I1031" s="5"/>
      <c r="J1031" s="15" t="str">
        <f t="shared" si="327"/>
        <v>Chain et al. 2005. Infect Immun. 73:8353-61</v>
      </c>
      <c r="K1031" s="11" t="str">
        <f t="shared" si="328"/>
        <v>Brucella abortus 2308; accesion number NC_007624</v>
      </c>
      <c r="L1031" s="3"/>
      <c r="M1031" s="3"/>
      <c r="N1031" s="3"/>
      <c r="O1031" s="3"/>
      <c r="P1031" s="3"/>
      <c r="Q1031" s="3"/>
      <c r="R1031" s="3"/>
      <c r="S1031" s="3"/>
      <c r="T1031" s="3"/>
      <c r="U1031" s="3"/>
      <c r="V1031" s="3"/>
      <c r="W1031" s="3"/>
      <c r="X1031" s="3"/>
      <c r="Y1031" s="3"/>
      <c r="Z1031" s="3"/>
    </row>
    <row r="1032" ht="30.0" customHeight="1">
      <c r="A1032" s="5" t="s">
        <v>10089</v>
      </c>
      <c r="B1032" s="5" t="s">
        <v>10089</v>
      </c>
      <c r="C1032" s="5" t="s">
        <v>10090</v>
      </c>
      <c r="D1032" s="5"/>
      <c r="E1032" s="16">
        <v>1056097.0</v>
      </c>
      <c r="F1032" s="16">
        <v>1056828.0</v>
      </c>
      <c r="G1032" s="5" t="s">
        <v>35</v>
      </c>
      <c r="H1032" s="5" t="s">
        <v>3410</v>
      </c>
      <c r="I1032" s="5"/>
      <c r="J1032" s="15" t="str">
        <f t="shared" si="327"/>
        <v>Chain et al. 2005. Infect Immun. 73:8353-61</v>
      </c>
      <c r="K1032" s="11" t="str">
        <f t="shared" si="328"/>
        <v>Brucella abortus 2308; accesion number NC_007624</v>
      </c>
      <c r="L1032" s="3"/>
      <c r="M1032" s="3"/>
      <c r="N1032" s="3"/>
      <c r="O1032" s="3"/>
      <c r="P1032" s="3"/>
      <c r="Q1032" s="3"/>
      <c r="R1032" s="3"/>
      <c r="S1032" s="3"/>
      <c r="T1032" s="3"/>
      <c r="U1032" s="3"/>
      <c r="V1032" s="3"/>
      <c r="W1032" s="3"/>
      <c r="X1032" s="3"/>
      <c r="Y1032" s="3"/>
      <c r="Z1032" s="3"/>
    </row>
    <row r="1033" ht="30.0" customHeight="1">
      <c r="A1033" s="5" t="s">
        <v>10091</v>
      </c>
      <c r="B1033" s="5" t="s">
        <v>10091</v>
      </c>
      <c r="C1033" s="5" t="s">
        <v>10092</v>
      </c>
      <c r="D1033" s="5"/>
      <c r="E1033" s="16">
        <v>1063574.0</v>
      </c>
      <c r="F1033" s="16">
        <v>1064440.0</v>
      </c>
      <c r="G1033" s="5"/>
      <c r="H1033" s="5" t="s">
        <v>9094</v>
      </c>
      <c r="I1033" s="5"/>
      <c r="J1033" s="11" t="str">
        <f t="shared" ref="J1033:J1034" si="329">HYPERLINK("http://www.ncbi.nlm.nih.gov/nuccore/NC_017250","Brucella suis 1330 genome; accesion number NC017250")</f>
        <v>Brucella suis 1330 genome; accesion number NC017250</v>
      </c>
      <c r="K1033" s="11" t="str">
        <f>HYPERLINK("http://www.ncbi.nlm.nih.gov/pubmed/12271122","Paulsen et al. 2002. Proc Natl Acad Sci U S A. 99(20):13148-53")</f>
        <v>Paulsen et al. 2002. Proc Natl Acad Sci U S A. 99(20):13148-53</v>
      </c>
      <c r="L1033" s="3"/>
      <c r="M1033" s="3"/>
      <c r="N1033" s="3"/>
      <c r="O1033" s="3"/>
      <c r="P1033" s="3"/>
      <c r="Q1033" s="3"/>
      <c r="R1033" s="3"/>
      <c r="S1033" s="3"/>
      <c r="T1033" s="3"/>
      <c r="U1033" s="3"/>
      <c r="V1033" s="3"/>
      <c r="W1033" s="3"/>
      <c r="X1033" s="3"/>
      <c r="Y1033" s="3"/>
      <c r="Z1033" s="3"/>
    </row>
    <row r="1034" ht="30.0" customHeight="1">
      <c r="A1034" s="5" t="s">
        <v>10093</v>
      </c>
      <c r="B1034" s="5" t="s">
        <v>10093</v>
      </c>
      <c r="C1034" s="5" t="s">
        <v>10094</v>
      </c>
      <c r="D1034" s="5"/>
      <c r="E1034" s="16">
        <v>1064756.0</v>
      </c>
      <c r="F1034" s="16">
        <v>1065151.0</v>
      </c>
      <c r="G1034" s="5"/>
      <c r="H1034" s="5" t="s">
        <v>10095</v>
      </c>
      <c r="I1034" s="5"/>
      <c r="J1034" s="11" t="str">
        <f t="shared" si="329"/>
        <v>Brucella suis 1330 genome; accesion number NC017250</v>
      </c>
      <c r="K1034" s="11" t="str">
        <f>HYPERLINK("http://www.ncbi.nlm.nih.gov/nuccore/NC_006933","Brucella abortus 9-941 accession number NC_006933")</f>
        <v>Brucella abortus 9-941 accession number NC_006933</v>
      </c>
      <c r="L1034" s="11" t="str">
        <f>HYPERLINK("http://www.ncbi.nlm.nih.gov/nuccore/NC_003318"," Brucella melitensis 16M genome; accesion number NC_003318")</f>
        <v> Brucella melitensis 16M genome; accesion number NC_003318</v>
      </c>
      <c r="M1034" s="3"/>
      <c r="N1034" s="3"/>
      <c r="O1034" s="3"/>
      <c r="P1034" s="3"/>
      <c r="Q1034" s="3"/>
      <c r="R1034" s="3"/>
      <c r="S1034" s="3"/>
      <c r="T1034" s="3"/>
      <c r="U1034" s="3"/>
      <c r="V1034" s="3"/>
      <c r="W1034" s="3"/>
      <c r="X1034" s="3"/>
      <c r="Y1034" s="3"/>
      <c r="Z1034" s="3"/>
    </row>
    <row r="1035" ht="30.0" customHeight="1">
      <c r="A1035" s="5" t="s">
        <v>10096</v>
      </c>
      <c r="B1035" s="5" t="s">
        <v>10096</v>
      </c>
      <c r="C1035" s="5" t="s">
        <v>10097</v>
      </c>
      <c r="D1035" s="5"/>
      <c r="E1035" s="16">
        <v>1065212.0</v>
      </c>
      <c r="F1035" s="16">
        <v>1066414.0</v>
      </c>
      <c r="G1035" s="5" t="s">
        <v>35</v>
      </c>
      <c r="H1035" s="5" t="s">
        <v>4122</v>
      </c>
      <c r="I1035" s="5"/>
      <c r="J1035" s="15" t="str">
        <f>HYPERLINK("http://www.ncbi.nlm.nih.gov/pubmed/?term=16299333","Chain et al. 2005. Infect Immun. 73:8353-61")</f>
        <v>Chain et al. 2005. Infect Immun. 73:8353-61</v>
      </c>
      <c r="K1035" s="11" t="str">
        <f>HYPERLINK("http://www.ncbi.nlm.nih.gov/nuccore/NC_007624","Brucella abortus 2308; accesion number NC_007624")</f>
        <v>Brucella abortus 2308; accesion number NC_007624</v>
      </c>
      <c r="L1035" s="3"/>
      <c r="M1035" s="3"/>
      <c r="N1035" s="3"/>
      <c r="O1035" s="3"/>
      <c r="P1035" s="3"/>
      <c r="Q1035" s="3"/>
      <c r="R1035" s="3"/>
      <c r="S1035" s="3"/>
      <c r="T1035" s="3"/>
      <c r="U1035" s="3"/>
      <c r="V1035" s="3"/>
      <c r="W1035" s="3"/>
      <c r="X1035" s="3"/>
      <c r="Y1035" s="3"/>
      <c r="Z1035" s="3"/>
    </row>
    <row r="1036" ht="30.0" customHeight="1">
      <c r="A1036" s="5" t="s">
        <v>10098</v>
      </c>
      <c r="B1036" s="5" t="s">
        <v>10099</v>
      </c>
      <c r="C1036" s="5" t="s">
        <v>10100</v>
      </c>
      <c r="D1036" s="5"/>
      <c r="E1036" s="16">
        <v>1066581.0</v>
      </c>
      <c r="F1036" s="16">
        <v>1067585.0</v>
      </c>
      <c r="G1036" s="5" t="s">
        <v>35</v>
      </c>
      <c r="H1036" s="5" t="s">
        <v>10101</v>
      </c>
      <c r="I1036" s="5" t="s">
        <v>10102</v>
      </c>
      <c r="J1036" s="3" t="s">
        <v>8025</v>
      </c>
      <c r="K1036" s="11" t="str">
        <f t="shared" ref="K1036:K1039" si="330">HYPERLINK("http://www.ncbi.nlm.nih.gov/pubmed/?term=25691532","Sheehan et al. 2015. J. Bacteriol. 197(9):1582-91.")</f>
        <v>Sheehan et al. 2015. J. Bacteriol. 197(9):1582-91.</v>
      </c>
      <c r="L1036" s="3"/>
      <c r="M1036" s="3"/>
      <c r="N1036" s="3"/>
      <c r="O1036" s="3"/>
      <c r="P1036" s="3"/>
      <c r="Q1036" s="3"/>
      <c r="R1036" s="3"/>
      <c r="S1036" s="3"/>
      <c r="T1036" s="3"/>
      <c r="U1036" s="3"/>
      <c r="V1036" s="3"/>
      <c r="W1036" s="3"/>
      <c r="X1036" s="3"/>
      <c r="Y1036" s="3"/>
      <c r="Z1036" s="3"/>
    </row>
    <row r="1037" ht="30.0" customHeight="1">
      <c r="A1037" s="5" t="s">
        <v>10103</v>
      </c>
      <c r="B1037" s="5" t="s">
        <v>10104</v>
      </c>
      <c r="C1037" s="5" t="s">
        <v>10105</v>
      </c>
      <c r="D1037" s="5"/>
      <c r="E1037" s="16">
        <v>1067812.0</v>
      </c>
      <c r="F1037" s="16">
        <v>1068708.0</v>
      </c>
      <c r="G1037" s="5"/>
      <c r="H1037" s="5" t="s">
        <v>10106</v>
      </c>
      <c r="I1037" s="5"/>
      <c r="J1037" s="3" t="s">
        <v>8025</v>
      </c>
      <c r="K1037" s="11" t="str">
        <f t="shared" si="330"/>
        <v>Sheehan et al. 2015. J. Bacteriol. 197(9):1582-91.</v>
      </c>
      <c r="L1037" s="3"/>
      <c r="M1037" s="3"/>
      <c r="N1037" s="3"/>
      <c r="O1037" s="3"/>
      <c r="P1037" s="3"/>
      <c r="Q1037" s="3"/>
      <c r="R1037" s="3"/>
      <c r="S1037" s="3"/>
      <c r="T1037" s="3"/>
      <c r="U1037" s="3"/>
      <c r="V1037" s="3"/>
      <c r="W1037" s="3"/>
      <c r="X1037" s="3"/>
      <c r="Y1037" s="3"/>
      <c r="Z1037" s="3"/>
    </row>
    <row r="1038" ht="30.0" customHeight="1">
      <c r="A1038" s="5" t="s">
        <v>10107</v>
      </c>
      <c r="B1038" s="5" t="s">
        <v>10108</v>
      </c>
      <c r="C1038" s="5" t="s">
        <v>10109</v>
      </c>
      <c r="D1038" s="5"/>
      <c r="E1038" s="16">
        <v>1068662.0</v>
      </c>
      <c r="F1038" s="16">
        <v>1069522.0</v>
      </c>
      <c r="G1038" s="5"/>
      <c r="H1038" s="5" t="s">
        <v>10110</v>
      </c>
      <c r="I1038" s="5"/>
      <c r="J1038" s="3" t="s">
        <v>8025</v>
      </c>
      <c r="K1038" s="11" t="str">
        <f t="shared" si="330"/>
        <v>Sheehan et al. 2015. J. Bacteriol. 197(9):1582-91.</v>
      </c>
      <c r="L1038" s="3"/>
      <c r="M1038" s="3"/>
      <c r="N1038" s="3"/>
      <c r="O1038" s="3"/>
      <c r="P1038" s="3"/>
      <c r="Q1038" s="3"/>
      <c r="R1038" s="3"/>
      <c r="S1038" s="3"/>
      <c r="T1038" s="3"/>
      <c r="U1038" s="3"/>
      <c r="V1038" s="3"/>
      <c r="W1038" s="3"/>
      <c r="X1038" s="3"/>
      <c r="Y1038" s="3"/>
      <c r="Z1038" s="3"/>
    </row>
    <row r="1039" ht="30.0" customHeight="1">
      <c r="A1039" s="5" t="s">
        <v>10111</v>
      </c>
      <c r="B1039" s="5" t="s">
        <v>10112</v>
      </c>
      <c r="C1039" s="5" t="s">
        <v>10113</v>
      </c>
      <c r="D1039" s="5"/>
      <c r="E1039" s="16">
        <v>1069519.0</v>
      </c>
      <c r="F1039" s="16">
        <v>1069956.0</v>
      </c>
      <c r="G1039" s="5"/>
      <c r="H1039" s="5" t="s">
        <v>10114</v>
      </c>
      <c r="I1039" s="5" t="s">
        <v>1224</v>
      </c>
      <c r="J1039" s="3" t="s">
        <v>8025</v>
      </c>
      <c r="K1039" s="11" t="str">
        <f t="shared" si="330"/>
        <v>Sheehan et al. 2015. J. Bacteriol. 197(9):1582-91.</v>
      </c>
      <c r="L1039" s="3"/>
      <c r="M1039" s="3"/>
      <c r="N1039" s="3"/>
      <c r="O1039" s="3"/>
      <c r="P1039" s="3"/>
      <c r="Q1039" s="3"/>
      <c r="R1039" s="3"/>
      <c r="S1039" s="3"/>
      <c r="T1039" s="3"/>
      <c r="U1039" s="3"/>
      <c r="V1039" s="3"/>
      <c r="W1039" s="3"/>
      <c r="X1039" s="3"/>
      <c r="Y1039" s="3"/>
      <c r="Z1039" s="3"/>
    </row>
    <row r="1040" ht="30.0" customHeight="1">
      <c r="A1040" s="5" t="s">
        <v>10115</v>
      </c>
      <c r="B1040" s="5" t="s">
        <v>10115</v>
      </c>
      <c r="C1040" s="5" t="s">
        <v>10116</v>
      </c>
      <c r="D1040" s="5"/>
      <c r="E1040" s="16">
        <v>1070083.0</v>
      </c>
      <c r="F1040" s="16">
        <v>1070418.0</v>
      </c>
      <c r="G1040" s="5"/>
      <c r="H1040" s="5" t="s">
        <v>52</v>
      </c>
      <c r="I1040" s="5"/>
      <c r="J1040" s="15" t="str">
        <f t="shared" ref="J1040:J1043" si="331">HYPERLINK("http://www.ncbi.nlm.nih.gov/pubmed/?term=16299333","Chain et al. 2005. Infect Immun. 73:8353-61")</f>
        <v>Chain et al. 2005. Infect Immun. 73:8353-61</v>
      </c>
      <c r="K1040" s="11" t="str">
        <f t="shared" ref="K1040:K1043" si="332">HYPERLINK("http://www.ncbi.nlm.nih.gov/nuccore/NC_007624","Brucella abortus 2308; accesion number NC_007624")</f>
        <v>Brucella abortus 2308; accesion number NC_007624</v>
      </c>
      <c r="L1040" s="3"/>
      <c r="M1040" s="3"/>
      <c r="N1040" s="3"/>
      <c r="O1040" s="3"/>
      <c r="P1040" s="3"/>
      <c r="Q1040" s="3"/>
      <c r="R1040" s="3"/>
      <c r="S1040" s="3"/>
      <c r="T1040" s="3"/>
      <c r="U1040" s="3"/>
      <c r="V1040" s="3"/>
      <c r="W1040" s="3"/>
      <c r="X1040" s="3"/>
      <c r="Y1040" s="3"/>
      <c r="Z1040" s="3"/>
    </row>
    <row r="1041" ht="30.0" customHeight="1">
      <c r="A1041" s="5" t="s">
        <v>10117</v>
      </c>
      <c r="B1041" s="5" t="s">
        <v>10117</v>
      </c>
      <c r="C1041" s="5" t="s">
        <v>10118</v>
      </c>
      <c r="D1041" s="5"/>
      <c r="E1041" s="16">
        <v>1070406.0</v>
      </c>
      <c r="F1041" s="16">
        <v>1070933.0</v>
      </c>
      <c r="G1041" s="5" t="s">
        <v>35</v>
      </c>
      <c r="H1041" s="5" t="s">
        <v>52</v>
      </c>
      <c r="I1041" s="5"/>
      <c r="J1041" s="15" t="str">
        <f t="shared" si="331"/>
        <v>Chain et al. 2005. Infect Immun. 73:8353-61</v>
      </c>
      <c r="K1041" s="11" t="str">
        <f t="shared" si="332"/>
        <v>Brucella abortus 2308; accesion number NC_007624</v>
      </c>
      <c r="L1041" s="3"/>
      <c r="M1041" s="3"/>
      <c r="N1041" s="3"/>
      <c r="O1041" s="3"/>
      <c r="P1041" s="3"/>
      <c r="Q1041" s="3"/>
      <c r="R1041" s="3"/>
      <c r="S1041" s="3"/>
      <c r="T1041" s="3"/>
      <c r="U1041" s="3"/>
      <c r="V1041" s="3"/>
      <c r="W1041" s="3"/>
      <c r="X1041" s="3"/>
      <c r="Y1041" s="3"/>
      <c r="Z1041" s="3"/>
    </row>
    <row r="1042" ht="30.0" customHeight="1">
      <c r="A1042" s="5" t="s">
        <v>10119</v>
      </c>
      <c r="B1042" s="5" t="s">
        <v>10119</v>
      </c>
      <c r="C1042" s="5" t="s">
        <v>10120</v>
      </c>
      <c r="D1042" s="5"/>
      <c r="E1042" s="16">
        <v>1070930.0</v>
      </c>
      <c r="F1042" s="16">
        <v>1071406.0</v>
      </c>
      <c r="G1042" s="5" t="s">
        <v>35</v>
      </c>
      <c r="H1042" s="5" t="s">
        <v>52</v>
      </c>
      <c r="I1042" s="5"/>
      <c r="J1042" s="15" t="str">
        <f t="shared" si="331"/>
        <v>Chain et al. 2005. Infect Immun. 73:8353-61</v>
      </c>
      <c r="K1042" s="11" t="str">
        <f t="shared" si="332"/>
        <v>Brucella abortus 2308; accesion number NC_007624</v>
      </c>
      <c r="L1042" s="3"/>
      <c r="M1042" s="3"/>
      <c r="N1042" s="3"/>
      <c r="O1042" s="3"/>
      <c r="P1042" s="3"/>
      <c r="Q1042" s="3"/>
      <c r="R1042" s="3"/>
      <c r="S1042" s="3"/>
      <c r="T1042" s="3"/>
      <c r="U1042" s="3"/>
      <c r="V1042" s="3"/>
      <c r="W1042" s="3"/>
      <c r="X1042" s="3"/>
      <c r="Y1042" s="3"/>
      <c r="Z1042" s="3"/>
    </row>
    <row r="1043" ht="30.0" customHeight="1">
      <c r="A1043" s="5" t="s">
        <v>10121</v>
      </c>
      <c r="B1043" s="5" t="s">
        <v>10121</v>
      </c>
      <c r="C1043" s="5" t="s">
        <v>10122</v>
      </c>
      <c r="D1043" s="5"/>
      <c r="E1043" s="16">
        <v>1071547.0</v>
      </c>
      <c r="F1043" s="16">
        <v>1072137.0</v>
      </c>
      <c r="G1043" s="5" t="s">
        <v>35</v>
      </c>
      <c r="H1043" s="5" t="s">
        <v>813</v>
      </c>
      <c r="I1043" s="5"/>
      <c r="J1043" s="15" t="str">
        <f t="shared" si="331"/>
        <v>Chain et al. 2005. Infect Immun. 73:8353-61</v>
      </c>
      <c r="K1043" s="11" t="str">
        <f t="shared" si="332"/>
        <v>Brucella abortus 2308; accesion number NC_007624</v>
      </c>
      <c r="L1043" s="3"/>
      <c r="M1043" s="3"/>
      <c r="N1043" s="3"/>
      <c r="O1043" s="3"/>
      <c r="P1043" s="3"/>
      <c r="Q1043" s="3"/>
      <c r="R1043" s="3"/>
      <c r="S1043" s="3"/>
      <c r="T1043" s="3"/>
      <c r="U1043" s="3"/>
      <c r="V1043" s="3"/>
      <c r="W1043" s="3"/>
      <c r="X1043" s="3"/>
      <c r="Y1043" s="3"/>
      <c r="Z1043" s="3"/>
    </row>
    <row r="1044" ht="30.0" customHeight="1">
      <c r="A1044" s="5" t="s">
        <v>10123</v>
      </c>
      <c r="B1044" s="5" t="s">
        <v>10123</v>
      </c>
      <c r="C1044" s="5" t="s">
        <v>10124</v>
      </c>
      <c r="D1044" s="5"/>
      <c r="E1044" s="16">
        <v>1072205.0</v>
      </c>
      <c r="F1044" s="16">
        <v>1072612.0</v>
      </c>
      <c r="G1044" s="5" t="s">
        <v>35</v>
      </c>
      <c r="H1044" s="5" t="s">
        <v>52</v>
      </c>
      <c r="I1044" s="5"/>
      <c r="J1044" s="11" t="str">
        <f>HYPERLINK("http://www.ncbi.nlm.nih.gov/nuccore/NC_017250","Brucella suis 1330 genome; accesion number NC017250")</f>
        <v>Brucella suis 1330 genome; accesion number NC017250</v>
      </c>
      <c r="K1044" s="11" t="str">
        <f>HYPERLINK("http://www.ncbi.nlm.nih.gov/nuccore/NC_006933","Brucella abortus 9-941 accession number NC_006933")</f>
        <v>Brucella abortus 9-941 accession number NC_006933</v>
      </c>
      <c r="L1044" s="11" t="str">
        <f>HYPERLINK("http://www.ncbi.nlm.nih.gov/nuccore/NC_003318"," Brucella melitensis 16M genome; accesion number NC_003318")</f>
        <v> Brucella melitensis 16M genome; accesion number NC_003318</v>
      </c>
      <c r="M1044" s="3"/>
      <c r="N1044" s="3"/>
      <c r="O1044" s="3"/>
      <c r="P1044" s="3"/>
      <c r="Q1044" s="3"/>
      <c r="R1044" s="3"/>
      <c r="S1044" s="3"/>
      <c r="T1044" s="3"/>
      <c r="U1044" s="3"/>
      <c r="V1044" s="3"/>
      <c r="W1044" s="3"/>
      <c r="X1044" s="3"/>
      <c r="Y1044" s="3"/>
      <c r="Z1044" s="3"/>
    </row>
    <row r="1045" ht="30.0" customHeight="1">
      <c r="A1045" s="5" t="s">
        <v>10125</v>
      </c>
      <c r="B1045" s="5" t="s">
        <v>10126</v>
      </c>
      <c r="C1045" s="5" t="s">
        <v>10127</v>
      </c>
      <c r="D1045" s="5"/>
      <c r="E1045" s="16">
        <v>1072620.0</v>
      </c>
      <c r="F1045" s="16">
        <v>1073387.0</v>
      </c>
      <c r="G1045" s="5" t="s">
        <v>35</v>
      </c>
      <c r="H1045" s="5" t="s">
        <v>10128</v>
      </c>
      <c r="I1045" s="5" t="s">
        <v>10129</v>
      </c>
      <c r="J1045" s="12" t="s">
        <v>10130</v>
      </c>
      <c r="K1045" s="3"/>
      <c r="L1045" s="3"/>
      <c r="M1045" s="3"/>
      <c r="N1045" s="3"/>
      <c r="O1045" s="3"/>
      <c r="P1045" s="3"/>
      <c r="Q1045" s="3"/>
      <c r="R1045" s="3"/>
      <c r="S1045" s="3"/>
      <c r="T1045" s="3"/>
      <c r="U1045" s="3"/>
      <c r="V1045" s="3"/>
      <c r="W1045" s="3"/>
      <c r="X1045" s="3"/>
      <c r="Y1045" s="3"/>
      <c r="Z1045" s="3"/>
    </row>
    <row r="1046" ht="30.0" customHeight="1">
      <c r="A1046" s="5" t="s">
        <v>10131</v>
      </c>
      <c r="B1046" s="5" t="s">
        <v>10132</v>
      </c>
      <c r="C1046" s="5" t="s">
        <v>10133</v>
      </c>
      <c r="D1046" s="5" t="s">
        <v>59</v>
      </c>
      <c r="E1046" s="16">
        <v>1073403.0</v>
      </c>
      <c r="F1046" s="16">
        <v>1075563.0</v>
      </c>
      <c r="G1046" s="5" t="s">
        <v>35</v>
      </c>
      <c r="H1046" s="5"/>
      <c r="I1046" s="5" t="s">
        <v>10134</v>
      </c>
      <c r="J1046" s="12" t="s">
        <v>10130</v>
      </c>
      <c r="K1046" s="11" t="str">
        <f>HYPERLINK("http://www.ncbi.nlm.nih.gov/nuccore/NC_017250","Brucella suis 1330 genome; accesion number NC017250")</f>
        <v>Brucella suis 1330 genome; accesion number NC017250</v>
      </c>
      <c r="L1046" s="3"/>
      <c r="M1046" s="3"/>
      <c r="N1046" s="3"/>
      <c r="O1046" s="3"/>
      <c r="P1046" s="3"/>
      <c r="Q1046" s="3"/>
      <c r="R1046" s="3"/>
      <c r="S1046" s="3"/>
      <c r="T1046" s="3"/>
      <c r="U1046" s="3"/>
      <c r="V1046" s="3"/>
      <c r="W1046" s="3"/>
      <c r="X1046" s="3"/>
      <c r="Y1046" s="3"/>
      <c r="Z1046" s="3"/>
    </row>
    <row r="1047" ht="30.0" customHeight="1">
      <c r="A1047" s="5" t="s">
        <v>10135</v>
      </c>
      <c r="B1047" s="5" t="s">
        <v>10136</v>
      </c>
      <c r="C1047" s="5" t="s">
        <v>10137</v>
      </c>
      <c r="D1047" s="5"/>
      <c r="E1047" s="16">
        <v>1075643.0</v>
      </c>
      <c r="F1047" s="16">
        <v>1075909.0</v>
      </c>
      <c r="G1047" s="5" t="s">
        <v>35</v>
      </c>
      <c r="H1047" s="5" t="s">
        <v>10138</v>
      </c>
      <c r="I1047" s="5" t="s">
        <v>10139</v>
      </c>
      <c r="J1047" s="12" t="s">
        <v>10130</v>
      </c>
      <c r="K1047" s="3"/>
      <c r="L1047" s="3"/>
      <c r="M1047" s="3"/>
      <c r="N1047" s="3"/>
      <c r="O1047" s="3"/>
      <c r="P1047" s="3"/>
      <c r="Q1047" s="3"/>
      <c r="R1047" s="3"/>
      <c r="S1047" s="3"/>
      <c r="T1047" s="3"/>
      <c r="U1047" s="3"/>
      <c r="V1047" s="3"/>
      <c r="W1047" s="3"/>
      <c r="X1047" s="3"/>
      <c r="Y1047" s="3"/>
      <c r="Z1047" s="3"/>
    </row>
    <row r="1048" ht="30.0" customHeight="1">
      <c r="A1048" s="5" t="s">
        <v>10140</v>
      </c>
      <c r="B1048" s="5" t="s">
        <v>10141</v>
      </c>
      <c r="C1048" s="5" t="s">
        <v>10142</v>
      </c>
      <c r="D1048" s="5"/>
      <c r="E1048" s="16">
        <v>1075921.0</v>
      </c>
      <c r="F1048" s="16">
        <v>1076334.0</v>
      </c>
      <c r="G1048" s="5" t="s">
        <v>35</v>
      </c>
      <c r="H1048" s="5" t="s">
        <v>10143</v>
      </c>
      <c r="I1048" s="5" t="s">
        <v>10144</v>
      </c>
      <c r="J1048" s="12" t="s">
        <v>10130</v>
      </c>
      <c r="K1048" s="3"/>
      <c r="L1048" s="3"/>
      <c r="M1048" s="3"/>
      <c r="N1048" s="3"/>
      <c r="O1048" s="3"/>
      <c r="P1048" s="3"/>
      <c r="Q1048" s="3"/>
      <c r="R1048" s="3"/>
      <c r="S1048" s="3"/>
      <c r="T1048" s="3"/>
      <c r="U1048" s="3"/>
      <c r="V1048" s="3"/>
      <c r="W1048" s="3"/>
      <c r="X1048" s="3"/>
      <c r="Y1048" s="3"/>
      <c r="Z1048" s="3"/>
    </row>
    <row r="1049" ht="30.0" customHeight="1">
      <c r="A1049" s="5" t="s">
        <v>10145</v>
      </c>
      <c r="B1049" s="5" t="s">
        <v>10146</v>
      </c>
      <c r="C1049" s="5" t="s">
        <v>10147</v>
      </c>
      <c r="D1049" s="5"/>
      <c r="E1049" s="16">
        <v>1076331.0</v>
      </c>
      <c r="F1049" s="16">
        <v>1076789.0</v>
      </c>
      <c r="G1049" s="5" t="s">
        <v>35</v>
      </c>
      <c r="H1049" s="5" t="s">
        <v>10148</v>
      </c>
      <c r="I1049" s="5" t="s">
        <v>10149</v>
      </c>
      <c r="J1049" s="12" t="s">
        <v>10150</v>
      </c>
      <c r="K1049" s="3"/>
      <c r="L1049" s="3"/>
      <c r="M1049" s="3"/>
      <c r="N1049" s="3"/>
      <c r="O1049" s="3"/>
      <c r="P1049" s="3"/>
      <c r="Q1049" s="3"/>
      <c r="R1049" s="3"/>
      <c r="S1049" s="3"/>
      <c r="T1049" s="3"/>
      <c r="U1049" s="3"/>
      <c r="V1049" s="3"/>
      <c r="W1049" s="3"/>
      <c r="X1049" s="3"/>
      <c r="Y1049" s="3"/>
      <c r="Z1049" s="3"/>
    </row>
    <row r="1050" ht="30.0" customHeight="1">
      <c r="A1050" s="5" t="s">
        <v>10151</v>
      </c>
      <c r="B1050" s="5" t="s">
        <v>10152</v>
      </c>
      <c r="C1050" s="5" t="s">
        <v>10153</v>
      </c>
      <c r="D1050" s="5"/>
      <c r="E1050" s="16">
        <v>1076791.0</v>
      </c>
      <c r="F1050" s="16">
        <v>1077135.0</v>
      </c>
      <c r="G1050" s="5" t="s">
        <v>35</v>
      </c>
      <c r="H1050" s="5" t="s">
        <v>10154</v>
      </c>
      <c r="I1050" s="5" t="s">
        <v>10155</v>
      </c>
      <c r="J1050" s="12" t="s">
        <v>10150</v>
      </c>
      <c r="K1050" s="3"/>
      <c r="L1050" s="3"/>
      <c r="M1050" s="3"/>
      <c r="N1050" s="3"/>
      <c r="O1050" s="3"/>
      <c r="P1050" s="3"/>
      <c r="Q1050" s="3"/>
      <c r="R1050" s="3"/>
      <c r="S1050" s="3"/>
      <c r="T1050" s="3"/>
      <c r="U1050" s="3"/>
      <c r="V1050" s="3"/>
      <c r="W1050" s="3"/>
      <c r="X1050" s="3"/>
      <c r="Y1050" s="3"/>
      <c r="Z1050" s="3"/>
    </row>
    <row r="1051" ht="30.0" customHeight="1">
      <c r="A1051" s="5" t="s">
        <v>10156</v>
      </c>
      <c r="B1051" s="5" t="s">
        <v>10157</v>
      </c>
      <c r="C1051" s="5" t="s">
        <v>10158</v>
      </c>
      <c r="D1051" s="5"/>
      <c r="E1051" s="16">
        <v>1077267.0</v>
      </c>
      <c r="F1051" s="16">
        <v>1078313.0</v>
      </c>
      <c r="G1051" s="5" t="s">
        <v>35</v>
      </c>
      <c r="H1051" s="5" t="s">
        <v>10159</v>
      </c>
      <c r="I1051" s="5" t="s">
        <v>10160</v>
      </c>
      <c r="J1051" s="12" t="s">
        <v>10130</v>
      </c>
      <c r="K1051" s="3"/>
      <c r="L1051" s="3"/>
      <c r="M1051" s="3"/>
      <c r="N1051" s="3"/>
      <c r="O1051" s="3"/>
      <c r="P1051" s="3"/>
      <c r="Q1051" s="3"/>
      <c r="R1051" s="3"/>
      <c r="S1051" s="3"/>
      <c r="T1051" s="3"/>
      <c r="U1051" s="3"/>
      <c r="V1051" s="3"/>
      <c r="W1051" s="3"/>
      <c r="X1051" s="3"/>
      <c r="Y1051" s="3"/>
      <c r="Z1051" s="3"/>
    </row>
    <row r="1052" ht="30.0" customHeight="1">
      <c r="A1052" s="5" t="s">
        <v>10161</v>
      </c>
      <c r="B1052" s="5" t="s">
        <v>10162</v>
      </c>
      <c r="C1052" s="5" t="s">
        <v>10163</v>
      </c>
      <c r="D1052" s="5"/>
      <c r="E1052" s="16">
        <v>1078319.0</v>
      </c>
      <c r="F1052" s="16">
        <v>1079773.0</v>
      </c>
      <c r="G1052" s="5" t="s">
        <v>35</v>
      </c>
      <c r="H1052" s="5" t="s">
        <v>10164</v>
      </c>
      <c r="I1052" s="5" t="s">
        <v>10165</v>
      </c>
      <c r="J1052" s="12" t="s">
        <v>10130</v>
      </c>
      <c r="K1052" s="3"/>
      <c r="L1052" s="3"/>
      <c r="M1052" s="3"/>
      <c r="N1052" s="3"/>
      <c r="O1052" s="3"/>
      <c r="P1052" s="3"/>
      <c r="Q1052" s="3"/>
      <c r="R1052" s="3"/>
      <c r="S1052" s="3"/>
      <c r="T1052" s="3"/>
      <c r="U1052" s="3"/>
      <c r="V1052" s="3"/>
      <c r="W1052" s="3"/>
      <c r="X1052" s="3"/>
      <c r="Y1052" s="3"/>
      <c r="Z1052" s="3"/>
    </row>
    <row r="1053" ht="30.0" customHeight="1">
      <c r="A1053" s="5" t="s">
        <v>10166</v>
      </c>
      <c r="B1053" s="5" t="s">
        <v>10167</v>
      </c>
      <c r="C1053" s="5" t="s">
        <v>10168</v>
      </c>
      <c r="D1053" s="5"/>
      <c r="E1053" s="16">
        <v>1079898.0</v>
      </c>
      <c r="F1053" s="16">
        <v>1081088.0</v>
      </c>
      <c r="G1053" s="5" t="s">
        <v>35</v>
      </c>
      <c r="H1053" s="5" t="s">
        <v>10169</v>
      </c>
      <c r="I1053" s="5" t="s">
        <v>10170</v>
      </c>
      <c r="J1053" s="12" t="s">
        <v>10130</v>
      </c>
      <c r="K1053" s="3"/>
      <c r="L1053" s="3"/>
      <c r="M1053" s="3"/>
      <c r="N1053" s="3"/>
      <c r="O1053" s="3"/>
      <c r="P1053" s="3"/>
      <c r="Q1053" s="3"/>
      <c r="R1053" s="3"/>
      <c r="S1053" s="3"/>
      <c r="T1053" s="3"/>
      <c r="U1053" s="3"/>
      <c r="V1053" s="3"/>
      <c r="W1053" s="3"/>
      <c r="X1053" s="3"/>
      <c r="Y1053" s="3"/>
      <c r="Z1053" s="3"/>
    </row>
    <row r="1054" ht="30.0" customHeight="1">
      <c r="A1054" s="5" t="s">
        <v>10171</v>
      </c>
      <c r="B1054" s="5" t="s">
        <v>10171</v>
      </c>
      <c r="C1054" s="5" t="s">
        <v>10172</v>
      </c>
      <c r="D1054" s="5"/>
      <c r="E1054" s="16">
        <v>1081499.0</v>
      </c>
      <c r="F1054" s="16">
        <v>1082182.0</v>
      </c>
      <c r="G1054" s="5" t="s">
        <v>35</v>
      </c>
      <c r="H1054" s="5" t="s">
        <v>334</v>
      </c>
      <c r="I1054" s="5" t="s">
        <v>10173</v>
      </c>
      <c r="J1054" s="11" t="str">
        <f>HYPERLINK("http://www.ncbi.nlm.nih.gov/pubmed/17056750","Léonard et al. 2007. J Bacteriol. 2007 Jan;189(1):131-41")</f>
        <v>Léonard et al. 2007. J Bacteriol. 2007 Jan;189(1):131-41</v>
      </c>
      <c r="K1054" s="3"/>
      <c r="L1054" s="3"/>
      <c r="M1054" s="3"/>
      <c r="N1054" s="3"/>
      <c r="O1054" s="3"/>
      <c r="P1054" s="3"/>
      <c r="Q1054" s="3"/>
      <c r="R1054" s="3"/>
      <c r="S1054" s="3"/>
      <c r="T1054" s="3"/>
      <c r="U1054" s="3"/>
      <c r="V1054" s="3"/>
      <c r="W1054" s="3"/>
      <c r="X1054" s="3"/>
      <c r="Y1054" s="3"/>
      <c r="Z1054" s="3"/>
    </row>
    <row r="1055" ht="30.0" customHeight="1">
      <c r="A1055" s="5" t="s">
        <v>10174</v>
      </c>
      <c r="B1055" s="5" t="s">
        <v>10174</v>
      </c>
      <c r="C1055" s="5" t="s">
        <v>10175</v>
      </c>
      <c r="D1055" s="5"/>
      <c r="E1055" s="16">
        <v>1082510.0</v>
      </c>
      <c r="F1055" s="16">
        <v>1083082.0</v>
      </c>
      <c r="G1055" s="5" t="s">
        <v>35</v>
      </c>
      <c r="H1055" s="5" t="s">
        <v>52</v>
      </c>
      <c r="I1055" s="5"/>
      <c r="J1055" s="15" t="str">
        <f>HYPERLINK("http://www.ncbi.nlm.nih.gov/pubmed/?term=16299333","Chain et al. 2005. Infect Immun. 73:8353-61")</f>
        <v>Chain et al. 2005. Infect Immun. 73:8353-61</v>
      </c>
      <c r="K1055" s="11" t="str">
        <f>HYPERLINK("http://www.ncbi.nlm.nih.gov/nuccore/NC_007624","Brucella abortus 2308; accesion number NC_007624")</f>
        <v>Brucella abortus 2308; accesion number NC_007624</v>
      </c>
      <c r="L1055" s="3"/>
      <c r="M1055" s="3"/>
      <c r="N1055" s="3"/>
      <c r="O1055" s="3"/>
      <c r="P1055" s="3"/>
      <c r="Q1055" s="3"/>
      <c r="R1055" s="3"/>
      <c r="S1055" s="3"/>
      <c r="T1055" s="3"/>
      <c r="U1055" s="3"/>
      <c r="V1055" s="3"/>
      <c r="W1055" s="3"/>
      <c r="X1055" s="3"/>
      <c r="Y1055" s="3"/>
      <c r="Z1055" s="3"/>
    </row>
    <row r="1056" ht="30.0" customHeight="1">
      <c r="A1056" s="5" t="s">
        <v>10176</v>
      </c>
      <c r="B1056" s="5" t="s">
        <v>10177</v>
      </c>
      <c r="C1056" s="5" t="s">
        <v>10178</v>
      </c>
      <c r="D1056" s="5"/>
      <c r="E1056" s="16">
        <v>1083036.0</v>
      </c>
      <c r="F1056" s="16">
        <v>1084298.0</v>
      </c>
      <c r="G1056" s="5" t="s">
        <v>35</v>
      </c>
      <c r="H1056" s="5" t="s">
        <v>10179</v>
      </c>
      <c r="I1056" s="5"/>
      <c r="J1056" s="12" t="s">
        <v>10130</v>
      </c>
      <c r="K1056" s="3"/>
      <c r="L1056" s="3"/>
      <c r="M1056" s="3"/>
      <c r="N1056" s="3"/>
      <c r="O1056" s="3"/>
      <c r="P1056" s="3"/>
      <c r="Q1056" s="3"/>
      <c r="R1056" s="3"/>
      <c r="S1056" s="3"/>
      <c r="T1056" s="3"/>
      <c r="U1056" s="3"/>
      <c r="V1056" s="3"/>
      <c r="W1056" s="3"/>
      <c r="X1056" s="3"/>
      <c r="Y1056" s="3"/>
      <c r="Z1056" s="3"/>
    </row>
    <row r="1057" ht="30.0" customHeight="1">
      <c r="A1057" s="5" t="s">
        <v>10180</v>
      </c>
      <c r="B1057" s="5" t="s">
        <v>10180</v>
      </c>
      <c r="C1057" s="5" t="s">
        <v>10181</v>
      </c>
      <c r="D1057" s="5"/>
      <c r="E1057" s="16">
        <v>1084307.0</v>
      </c>
      <c r="F1057" s="16">
        <v>1085599.0</v>
      </c>
      <c r="G1057" s="5" t="s">
        <v>35</v>
      </c>
      <c r="H1057" s="5" t="s">
        <v>10182</v>
      </c>
      <c r="I1057" s="5" t="s">
        <v>10183</v>
      </c>
      <c r="J1057" s="12" t="s">
        <v>10130</v>
      </c>
      <c r="K1057" s="3"/>
      <c r="L1057" s="3"/>
      <c r="M1057" s="3"/>
      <c r="N1057" s="3"/>
      <c r="O1057" s="3"/>
      <c r="P1057" s="3"/>
      <c r="Q1057" s="3"/>
      <c r="R1057" s="3"/>
      <c r="S1057" s="3"/>
      <c r="T1057" s="3"/>
      <c r="U1057" s="3"/>
      <c r="V1057" s="3"/>
      <c r="W1057" s="3"/>
      <c r="X1057" s="3"/>
      <c r="Y1057" s="3"/>
      <c r="Z1057" s="3"/>
    </row>
    <row r="1058" ht="30.0" customHeight="1">
      <c r="A1058" s="5" t="s">
        <v>10184</v>
      </c>
      <c r="B1058" s="5" t="s">
        <v>10185</v>
      </c>
      <c r="C1058" s="5" t="s">
        <v>10186</v>
      </c>
      <c r="D1058" s="5"/>
      <c r="E1058" s="16">
        <v>1085596.0</v>
      </c>
      <c r="F1058" s="16">
        <v>1086696.0</v>
      </c>
      <c r="G1058" s="5" t="s">
        <v>35</v>
      </c>
      <c r="H1058" s="5" t="s">
        <v>10187</v>
      </c>
      <c r="I1058" s="5" t="s">
        <v>10188</v>
      </c>
      <c r="J1058" s="12" t="s">
        <v>10130</v>
      </c>
      <c r="K1058" s="3"/>
      <c r="L1058" s="3"/>
      <c r="M1058" s="3"/>
      <c r="N1058" s="3"/>
      <c r="O1058" s="3"/>
      <c r="P1058" s="3"/>
      <c r="Q1058" s="3"/>
      <c r="R1058" s="3"/>
      <c r="S1058" s="3"/>
      <c r="T1058" s="3"/>
      <c r="U1058" s="3"/>
      <c r="V1058" s="3"/>
      <c r="W1058" s="3"/>
      <c r="X1058" s="3"/>
      <c r="Y1058" s="3"/>
      <c r="Z1058" s="3"/>
    </row>
    <row r="1059" ht="30.0" customHeight="1">
      <c r="A1059" s="5" t="s">
        <v>10189</v>
      </c>
      <c r="B1059" s="5" t="s">
        <v>10189</v>
      </c>
      <c r="C1059" s="5" t="s">
        <v>10190</v>
      </c>
      <c r="D1059" s="5"/>
      <c r="E1059" s="16">
        <v>1086693.0</v>
      </c>
      <c r="F1059" s="16">
        <v>1087373.0</v>
      </c>
      <c r="G1059" s="5" t="s">
        <v>35</v>
      </c>
      <c r="H1059" s="5" t="s">
        <v>52</v>
      </c>
      <c r="I1059" s="5"/>
      <c r="J1059" s="15" t="str">
        <f>HYPERLINK("http://www.ncbi.nlm.nih.gov/pubmed/?term=16299333","Chain et al. 2005. Infect Immun. 73:8353-61")</f>
        <v>Chain et al. 2005. Infect Immun. 73:8353-61</v>
      </c>
      <c r="K1059" s="11" t="str">
        <f>HYPERLINK("http://www.ncbi.nlm.nih.gov/nuccore/NC_007624","Brucella abortus 2308; accesion number NC_007624")</f>
        <v>Brucella abortus 2308; accesion number NC_007624</v>
      </c>
      <c r="L1059" s="3"/>
      <c r="M1059" s="3"/>
      <c r="N1059" s="3"/>
      <c r="O1059" s="3"/>
      <c r="P1059" s="3"/>
      <c r="Q1059" s="3"/>
      <c r="R1059" s="3"/>
      <c r="S1059" s="3"/>
      <c r="T1059" s="3"/>
      <c r="U1059" s="3"/>
      <c r="V1059" s="3"/>
      <c r="W1059" s="3"/>
      <c r="X1059" s="3"/>
      <c r="Y1059" s="3"/>
      <c r="Z1059" s="3"/>
    </row>
    <row r="1060" ht="30.0" customHeight="1">
      <c r="A1060" s="5" t="s">
        <v>10191</v>
      </c>
      <c r="B1060" s="5" t="s">
        <v>10192</v>
      </c>
      <c r="C1060" s="5" t="s">
        <v>10193</v>
      </c>
      <c r="D1060" s="5"/>
      <c r="E1060" s="16">
        <v>1087376.0</v>
      </c>
      <c r="F1060" s="16">
        <v>1089118.0</v>
      </c>
      <c r="G1060" s="5" t="s">
        <v>35</v>
      </c>
      <c r="H1060" s="5" t="s">
        <v>10194</v>
      </c>
      <c r="I1060" s="5" t="s">
        <v>10195</v>
      </c>
      <c r="J1060" s="12" t="s">
        <v>10130</v>
      </c>
      <c r="K1060" s="3"/>
      <c r="L1060" s="3"/>
      <c r="M1060" s="3"/>
      <c r="N1060" s="3"/>
      <c r="O1060" s="3"/>
      <c r="P1060" s="3"/>
      <c r="Q1060" s="3"/>
      <c r="R1060" s="3"/>
      <c r="S1060" s="3"/>
      <c r="T1060" s="3"/>
      <c r="U1060" s="3"/>
      <c r="V1060" s="3"/>
      <c r="W1060" s="3"/>
      <c r="X1060" s="3"/>
      <c r="Y1060" s="3"/>
      <c r="Z1060" s="3"/>
    </row>
    <row r="1061" ht="30.0" customHeight="1">
      <c r="A1061" s="5" t="s">
        <v>10196</v>
      </c>
      <c r="B1061" s="5" t="s">
        <v>10196</v>
      </c>
      <c r="C1061" s="5" t="s">
        <v>10197</v>
      </c>
      <c r="D1061" s="5"/>
      <c r="E1061" s="16">
        <v>1089320.0</v>
      </c>
      <c r="F1061" s="16">
        <v>1090168.0</v>
      </c>
      <c r="G1061" s="5" t="s">
        <v>35</v>
      </c>
      <c r="H1061" s="5" t="s">
        <v>10198</v>
      </c>
      <c r="I1061" s="5"/>
      <c r="J1061" s="12" t="s">
        <v>10199</v>
      </c>
      <c r="K1061" s="3"/>
      <c r="L1061" s="3"/>
      <c r="M1061" s="3"/>
      <c r="N1061" s="3"/>
      <c r="O1061" s="3"/>
      <c r="P1061" s="3"/>
      <c r="Q1061" s="3"/>
      <c r="R1061" s="3"/>
      <c r="S1061" s="3"/>
      <c r="T1061" s="3"/>
      <c r="U1061" s="3"/>
      <c r="V1061" s="3"/>
      <c r="W1061" s="3"/>
      <c r="X1061" s="3"/>
      <c r="Y1061" s="3"/>
      <c r="Z1061" s="3"/>
    </row>
    <row r="1062" ht="30.0" customHeight="1">
      <c r="A1062" s="5" t="s">
        <v>10200</v>
      </c>
      <c r="B1062" s="5" t="s">
        <v>10200</v>
      </c>
      <c r="C1062" s="5" t="s">
        <v>10201</v>
      </c>
      <c r="D1062" s="5"/>
      <c r="E1062" s="16">
        <v>1090806.0</v>
      </c>
      <c r="F1062" s="16">
        <v>1101074.0</v>
      </c>
      <c r="G1062" s="5"/>
      <c r="H1062" s="5" t="s">
        <v>10202</v>
      </c>
      <c r="I1062" s="5" t="s">
        <v>10203</v>
      </c>
      <c r="J1062" s="12" t="s">
        <v>10204</v>
      </c>
      <c r="K1062" s="3"/>
      <c r="L1062" s="3"/>
      <c r="M1062" s="3"/>
      <c r="N1062" s="3"/>
      <c r="O1062" s="3"/>
      <c r="P1062" s="3"/>
      <c r="Q1062" s="3"/>
      <c r="R1062" s="3"/>
      <c r="S1062" s="3"/>
      <c r="T1062" s="3"/>
      <c r="U1062" s="3"/>
      <c r="V1062" s="3"/>
      <c r="W1062" s="3"/>
      <c r="X1062" s="3"/>
      <c r="Y1062" s="3"/>
      <c r="Z1062" s="3"/>
    </row>
    <row r="1063" ht="30.0" customHeight="1">
      <c r="A1063" s="5" t="s">
        <v>10205</v>
      </c>
      <c r="B1063" s="5" t="s">
        <v>10205</v>
      </c>
      <c r="C1063" s="5" t="s">
        <v>10206</v>
      </c>
      <c r="D1063" s="5"/>
      <c r="E1063" s="16">
        <v>1101191.0</v>
      </c>
      <c r="F1063" s="16">
        <v>1102246.0</v>
      </c>
      <c r="G1063" s="5" t="s">
        <v>35</v>
      </c>
      <c r="H1063" s="5" t="s">
        <v>52</v>
      </c>
      <c r="I1063" s="5"/>
      <c r="J1063" s="15" t="str">
        <f>HYPERLINK("http://www.ncbi.nlm.nih.gov/pubmed/?term=16299333","Chain et al. 2005. Infect Immun. 73:8353-61")</f>
        <v>Chain et al. 2005. Infect Immun. 73:8353-61</v>
      </c>
      <c r="K1063" s="11" t="str">
        <f>HYPERLINK("http://www.ncbi.nlm.nih.gov/nuccore/NC_007624","Brucella abortus 2308; accesion number NC_007624")</f>
        <v>Brucella abortus 2308; accesion number NC_007624</v>
      </c>
      <c r="L1063" s="3"/>
      <c r="M1063" s="3"/>
      <c r="N1063" s="3"/>
      <c r="O1063" s="3"/>
      <c r="P1063" s="3"/>
      <c r="Q1063" s="3"/>
      <c r="R1063" s="3"/>
      <c r="S1063" s="3"/>
      <c r="T1063" s="3"/>
      <c r="U1063" s="3"/>
      <c r="V1063" s="3"/>
      <c r="W1063" s="3"/>
      <c r="X1063" s="3"/>
      <c r="Y1063" s="3"/>
      <c r="Z1063" s="3"/>
    </row>
    <row r="1064" ht="30.0" customHeight="1">
      <c r="A1064" s="5" t="s">
        <v>10207</v>
      </c>
      <c r="B1064" s="5" t="s">
        <v>10208</v>
      </c>
      <c r="C1064" s="5" t="s">
        <v>10209</v>
      </c>
      <c r="D1064" s="5"/>
      <c r="E1064" s="16">
        <v>1102820.0</v>
      </c>
      <c r="F1064" s="16">
        <v>1103839.0</v>
      </c>
      <c r="G1064" s="5"/>
      <c r="H1064" s="5" t="s">
        <v>10210</v>
      </c>
      <c r="I1064" s="5"/>
      <c r="J1064" s="11" t="str">
        <f>HYPERLINK("http://www.ncbi.nlm.nih.gov/nuccore/NC_017250","Brucella suis 1330 genome; accesion number NC017250")</f>
        <v>Brucella suis 1330 genome; accesion number NC017250</v>
      </c>
      <c r="K1064" s="11" t="str">
        <f>HYPERLINK("http://www.ncbi.nlm.nih.gov/nuccore/NC_006933","Brucella abortus 9-941 accession number NC_006933")</f>
        <v>Brucella abortus 9-941 accession number NC_006933</v>
      </c>
      <c r="L1064" s="11" t="str">
        <f>HYPERLINK("http://www.ncbi.nlm.nih.gov/nuccore/NC_003318"," Brucella melitensis 16M genome; accesion number NC_003318")</f>
        <v> Brucella melitensis 16M genome; accesion number NC_003318</v>
      </c>
      <c r="M1064" s="3"/>
      <c r="N1064" s="3"/>
      <c r="O1064" s="3"/>
      <c r="P1064" s="3"/>
      <c r="Q1064" s="3"/>
      <c r="R1064" s="3"/>
      <c r="S1064" s="3"/>
      <c r="T1064" s="3"/>
      <c r="U1064" s="3"/>
      <c r="V1064" s="3"/>
      <c r="W1064" s="3"/>
      <c r="X1064" s="3"/>
      <c r="Y1064" s="3"/>
      <c r="Z1064" s="3"/>
    </row>
    <row r="1065" ht="30.0" customHeight="1">
      <c r="A1065" s="5" t="s">
        <v>10211</v>
      </c>
      <c r="B1065" s="5" t="s">
        <v>10212</v>
      </c>
      <c r="C1065" s="5" t="s">
        <v>10213</v>
      </c>
      <c r="D1065" s="5"/>
      <c r="E1065" s="16">
        <v>1104001.0</v>
      </c>
      <c r="F1065" s="16">
        <v>1105536.0</v>
      </c>
      <c r="G1065" s="5"/>
      <c r="H1065" s="5" t="s">
        <v>10214</v>
      </c>
      <c r="I1065" s="5" t="s">
        <v>10215</v>
      </c>
      <c r="J1065" s="15" t="str">
        <f>HYPERLINK("http://www.ncbi.nlm.nih.gov/pubmed/?term=16299333","Chain et al. 2005. Infect Immun. 73:8353-61")</f>
        <v>Chain et al. 2005. Infect Immun. 73:8353-61</v>
      </c>
      <c r="K1065" s="11" t="str">
        <f>HYPERLINK("http://www.ncbi.nlm.nih.gov/nuccore/NC_007624","Brucella abortus 2308; accesion number NC_007624")</f>
        <v>Brucella abortus 2308; accesion number NC_007624</v>
      </c>
      <c r="L1065" s="3"/>
      <c r="M1065" s="3"/>
      <c r="N1065" s="3"/>
      <c r="O1065" s="3"/>
      <c r="P1065" s="3"/>
      <c r="Q1065" s="3"/>
      <c r="R1065" s="3"/>
      <c r="S1065" s="3"/>
      <c r="T1065" s="3"/>
      <c r="U1065" s="3"/>
      <c r="V1065" s="3"/>
      <c r="W1065" s="3"/>
      <c r="X1065" s="3"/>
      <c r="Y1065" s="3"/>
      <c r="Z1065" s="3"/>
    </row>
    <row r="1066" ht="30.0" customHeight="1">
      <c r="A1066" s="5" t="s">
        <v>10216</v>
      </c>
      <c r="B1066" s="5" t="s">
        <v>10217</v>
      </c>
      <c r="C1066" s="5" t="s">
        <v>10218</v>
      </c>
      <c r="D1066" s="5"/>
      <c r="E1066" s="16">
        <v>1105679.0</v>
      </c>
      <c r="F1066" s="16">
        <v>1106848.0</v>
      </c>
      <c r="G1066" s="5"/>
      <c r="H1066" s="5" t="s">
        <v>10219</v>
      </c>
      <c r="I1066" s="5"/>
      <c r="J1066" s="11" t="str">
        <f>HYPERLINK("http://www.ncbi.nlm.nih.gov/nuccore/NC_017250","Brucella suis 1330 genome; accesion number NC017250")</f>
        <v>Brucella suis 1330 genome; accesion number NC017250</v>
      </c>
      <c r="K1066" s="11" t="str">
        <f>HYPERLINK("http://www.ncbi.nlm.nih.gov/nuccore/NC_006933","Brucella abortus 9-941 accession number NC_006933")</f>
        <v>Brucella abortus 9-941 accession number NC_006933</v>
      </c>
      <c r="L1066" s="11" t="str">
        <f>HYPERLINK("http://www.ncbi.nlm.nih.gov/nuccore/NC_003318"," Brucella melitensis 16M genome; accesion number NC_003318")</f>
        <v> Brucella melitensis 16M genome; accesion number NC_003318</v>
      </c>
      <c r="M1066" s="3"/>
      <c r="N1066" s="3"/>
      <c r="O1066" s="3"/>
      <c r="P1066" s="3"/>
      <c r="Q1066" s="3"/>
      <c r="R1066" s="3"/>
      <c r="S1066" s="3"/>
      <c r="T1066" s="3"/>
      <c r="U1066" s="3"/>
      <c r="V1066" s="3"/>
      <c r="W1066" s="3"/>
      <c r="X1066" s="3"/>
      <c r="Y1066" s="3"/>
      <c r="Z1066" s="3"/>
    </row>
    <row r="1067" ht="30.0" customHeight="1">
      <c r="A1067" s="5" t="s">
        <v>10220</v>
      </c>
      <c r="B1067" s="5" t="s">
        <v>10220</v>
      </c>
      <c r="C1067" s="5" t="s">
        <v>10221</v>
      </c>
      <c r="D1067" s="5"/>
      <c r="E1067" s="16">
        <v>1106892.0</v>
      </c>
      <c r="F1067" s="16">
        <v>1107095.0</v>
      </c>
      <c r="G1067" s="5"/>
      <c r="H1067" s="5" t="s">
        <v>52</v>
      </c>
      <c r="I1067" s="5"/>
      <c r="J1067" s="15" t="str">
        <f>HYPERLINK("http://www.ncbi.nlm.nih.gov/pubmed/?term=16299333","Chain et al. 2005. Infect Immun. 73:8353-61")</f>
        <v>Chain et al. 2005. Infect Immun. 73:8353-61</v>
      </c>
      <c r="K1067" s="11" t="str">
        <f>HYPERLINK("http://www.ncbi.nlm.nih.gov/nuccore/NC_007624","Brucella abortus 2308; accesion number NC_007624")</f>
        <v>Brucella abortus 2308; accesion number NC_007624</v>
      </c>
      <c r="L1067" s="3"/>
      <c r="M1067" s="3"/>
      <c r="N1067" s="3"/>
      <c r="O1067" s="3"/>
      <c r="P1067" s="3"/>
      <c r="Q1067" s="3"/>
      <c r="R1067" s="3"/>
      <c r="S1067" s="3"/>
      <c r="T1067" s="3"/>
      <c r="U1067" s="3"/>
      <c r="V1067" s="3"/>
      <c r="W1067" s="3"/>
      <c r="X1067" s="3"/>
      <c r="Y1067" s="3"/>
      <c r="Z1067" s="3"/>
    </row>
    <row r="1068" ht="30.0" customHeight="1">
      <c r="A1068" s="5" t="s">
        <v>10222</v>
      </c>
      <c r="B1068" s="5" t="s">
        <v>10222</v>
      </c>
      <c r="C1068" s="5" t="s">
        <v>10223</v>
      </c>
      <c r="D1068" s="5"/>
      <c r="E1068" s="16">
        <v>1107406.0</v>
      </c>
      <c r="F1068" s="16">
        <v>1108374.0</v>
      </c>
      <c r="G1068" s="5"/>
      <c r="H1068" s="5" t="s">
        <v>2083</v>
      </c>
      <c r="I1068" s="5" t="s">
        <v>541</v>
      </c>
      <c r="J1068" s="12" t="s">
        <v>208</v>
      </c>
      <c r="K1068" s="3"/>
      <c r="L1068" s="3"/>
      <c r="M1068" s="3"/>
      <c r="N1068" s="3"/>
      <c r="O1068" s="3"/>
      <c r="P1068" s="3"/>
      <c r="Q1068" s="3"/>
      <c r="R1068" s="3"/>
      <c r="S1068" s="3"/>
      <c r="T1068" s="3"/>
      <c r="U1068" s="3"/>
      <c r="V1068" s="3"/>
      <c r="W1068" s="3"/>
      <c r="X1068" s="3"/>
      <c r="Y1068" s="3"/>
      <c r="Z1068" s="3"/>
    </row>
    <row r="1069" ht="30.0" customHeight="1">
      <c r="A1069" s="5" t="s">
        <v>10224</v>
      </c>
      <c r="B1069" s="5" t="s">
        <v>10224</v>
      </c>
      <c r="C1069" s="5" t="s">
        <v>10225</v>
      </c>
      <c r="D1069" s="5"/>
      <c r="E1069" s="16">
        <v>1108474.0</v>
      </c>
      <c r="F1069" s="16">
        <v>1109880.0</v>
      </c>
      <c r="G1069" s="5"/>
      <c r="H1069" s="5" t="s">
        <v>675</v>
      </c>
      <c r="I1069" s="5"/>
      <c r="J1069" s="15" t="str">
        <f t="shared" ref="J1069:J1071" si="333">HYPERLINK("http://www.ncbi.nlm.nih.gov/pubmed/?term=16299333","Chain et al. 2005. Infect Immun. 73:8353-61")</f>
        <v>Chain et al. 2005. Infect Immun. 73:8353-61</v>
      </c>
      <c r="K1069" s="11" t="str">
        <f t="shared" ref="K1069:K1071" si="334">HYPERLINK("http://www.ncbi.nlm.nih.gov/nuccore/NC_007624","Brucella abortus 2308; accesion number NC_007624")</f>
        <v>Brucella abortus 2308; accesion number NC_007624</v>
      </c>
      <c r="L1069" s="3"/>
      <c r="M1069" s="3"/>
      <c r="N1069" s="3"/>
      <c r="O1069" s="3"/>
      <c r="P1069" s="3"/>
      <c r="Q1069" s="3"/>
      <c r="R1069" s="3"/>
      <c r="S1069" s="3"/>
      <c r="T1069" s="3"/>
      <c r="U1069" s="3"/>
      <c r="V1069" s="3"/>
      <c r="W1069" s="3"/>
      <c r="X1069" s="3"/>
      <c r="Y1069" s="3"/>
      <c r="Z1069" s="3"/>
    </row>
    <row r="1070" ht="30.0" customHeight="1">
      <c r="A1070" s="5" t="s">
        <v>10226</v>
      </c>
      <c r="B1070" s="5" t="s">
        <v>10226</v>
      </c>
      <c r="C1070" s="5" t="s">
        <v>10227</v>
      </c>
      <c r="D1070" s="5"/>
      <c r="E1070" s="16">
        <v>1110037.0</v>
      </c>
      <c r="F1070" s="16">
        <v>1110846.0</v>
      </c>
      <c r="G1070" s="5" t="s">
        <v>35</v>
      </c>
      <c r="H1070" s="5" t="s">
        <v>10228</v>
      </c>
      <c r="I1070" s="5" t="s">
        <v>2668</v>
      </c>
      <c r="J1070" s="15" t="str">
        <f t="shared" si="333"/>
        <v>Chain et al. 2005. Infect Immun. 73:8353-61</v>
      </c>
      <c r="K1070" s="11" t="str">
        <f t="shared" si="334"/>
        <v>Brucella abortus 2308; accesion number NC_007624</v>
      </c>
      <c r="L1070" s="3"/>
      <c r="M1070" s="3"/>
      <c r="N1070" s="3"/>
      <c r="O1070" s="3"/>
      <c r="P1070" s="3"/>
      <c r="Q1070" s="3"/>
      <c r="R1070" s="3"/>
      <c r="S1070" s="3"/>
      <c r="T1070" s="3"/>
      <c r="U1070" s="3"/>
      <c r="V1070" s="3"/>
      <c r="W1070" s="3"/>
      <c r="X1070" s="3"/>
      <c r="Y1070" s="3"/>
      <c r="Z1070" s="3"/>
    </row>
    <row r="1071" ht="30.0" customHeight="1">
      <c r="A1071" s="5" t="s">
        <v>10229</v>
      </c>
      <c r="B1071" s="5" t="s">
        <v>10230</v>
      </c>
      <c r="C1071" s="5" t="s">
        <v>10231</v>
      </c>
      <c r="D1071" s="5"/>
      <c r="E1071" s="16">
        <v>1111064.0</v>
      </c>
      <c r="F1071" s="16">
        <v>1111867.0</v>
      </c>
      <c r="G1071" s="5" t="s">
        <v>35</v>
      </c>
      <c r="H1071" s="5" t="s">
        <v>10232</v>
      </c>
      <c r="I1071" s="5" t="s">
        <v>10233</v>
      </c>
      <c r="J1071" s="15" t="str">
        <f t="shared" si="333"/>
        <v>Chain et al. 2005. Infect Immun. 73:8353-61</v>
      </c>
      <c r="K1071" s="11" t="str">
        <f t="shared" si="334"/>
        <v>Brucella abortus 2308; accesion number NC_007624</v>
      </c>
      <c r="L1071" s="3"/>
      <c r="M1071" s="3"/>
      <c r="N1071" s="3"/>
      <c r="O1071" s="3"/>
      <c r="P1071" s="3"/>
      <c r="Q1071" s="3"/>
      <c r="R1071" s="3"/>
      <c r="S1071" s="3"/>
      <c r="T1071" s="3"/>
      <c r="U1071" s="3"/>
      <c r="V1071" s="3"/>
      <c r="W1071" s="3"/>
      <c r="X1071" s="3"/>
      <c r="Y1071" s="3"/>
      <c r="Z1071" s="3"/>
    </row>
    <row r="1072" ht="30.0" customHeight="1">
      <c r="A1072" s="5" t="s">
        <v>10234</v>
      </c>
      <c r="B1072" s="5" t="s">
        <v>10234</v>
      </c>
      <c r="C1072" s="5" t="s">
        <v>10235</v>
      </c>
      <c r="D1072" s="5"/>
      <c r="E1072" s="16">
        <v>1111871.0</v>
      </c>
      <c r="F1072" s="16">
        <v>1112737.0</v>
      </c>
      <c r="G1072" s="5" t="s">
        <v>35</v>
      </c>
      <c r="H1072" s="5" t="s">
        <v>10236</v>
      </c>
      <c r="I1072" s="5"/>
      <c r="J1072" s="11" t="str">
        <f t="shared" ref="J1072:J1074" si="335">HYPERLINK("http://www.ncbi.nlm.nih.gov/nuccore/NC_017250","Brucella suis 1330 genome; accesion number NC017250")</f>
        <v>Brucella suis 1330 genome; accesion number NC017250</v>
      </c>
      <c r="K1072" s="11" t="str">
        <f t="shared" ref="K1072:K1073" si="336">HYPERLINK("http://www.ncbi.nlm.nih.gov/nuccore/NC_006933","Brucella abortus 9-941 accession number NC_006933")</f>
        <v>Brucella abortus 9-941 accession number NC_006933</v>
      </c>
      <c r="L1072" s="11" t="str">
        <f t="shared" ref="L1072:L1073" si="337">HYPERLINK("http://www.ncbi.nlm.nih.gov/nuccore/NC_003318"," Brucella melitensis 16M genome; accesion number NC_003318")</f>
        <v> Brucella melitensis 16M genome; accesion number NC_003318</v>
      </c>
      <c r="M1072" s="3"/>
      <c r="N1072" s="3"/>
      <c r="O1072" s="3"/>
      <c r="P1072" s="3"/>
      <c r="Q1072" s="3"/>
      <c r="R1072" s="3"/>
      <c r="S1072" s="3"/>
      <c r="T1072" s="3"/>
      <c r="U1072" s="3"/>
      <c r="V1072" s="3"/>
      <c r="W1072" s="3"/>
      <c r="X1072" s="3"/>
      <c r="Y1072" s="3"/>
      <c r="Z1072" s="3"/>
    </row>
    <row r="1073" ht="30.0" customHeight="1">
      <c r="A1073" s="5" t="s">
        <v>10237</v>
      </c>
      <c r="B1073" s="5" t="s">
        <v>10237</v>
      </c>
      <c r="C1073" s="5" t="s">
        <v>10238</v>
      </c>
      <c r="D1073" s="5"/>
      <c r="E1073" s="16">
        <v>1112806.0</v>
      </c>
      <c r="F1073" s="16">
        <v>1113786.0</v>
      </c>
      <c r="G1073" s="5" t="s">
        <v>35</v>
      </c>
      <c r="H1073" s="5" t="s">
        <v>10239</v>
      </c>
      <c r="I1073" s="5"/>
      <c r="J1073" s="11" t="str">
        <f t="shared" si="335"/>
        <v>Brucella suis 1330 genome; accesion number NC017250</v>
      </c>
      <c r="K1073" s="11" t="str">
        <f t="shared" si="336"/>
        <v>Brucella abortus 9-941 accession number NC_006933</v>
      </c>
      <c r="L1073" s="11" t="str">
        <f t="shared" si="337"/>
        <v> Brucella melitensis 16M genome; accesion number NC_003318</v>
      </c>
      <c r="M1073" s="3"/>
      <c r="N1073" s="3"/>
      <c r="O1073" s="3"/>
      <c r="P1073" s="3"/>
      <c r="Q1073" s="3"/>
      <c r="R1073" s="3"/>
      <c r="S1073" s="3"/>
      <c r="T1073" s="3"/>
      <c r="U1073" s="3"/>
      <c r="V1073" s="3"/>
      <c r="W1073" s="3"/>
      <c r="X1073" s="3"/>
      <c r="Y1073" s="3"/>
      <c r="Z1073" s="3"/>
    </row>
    <row r="1074" ht="30.0" customHeight="1">
      <c r="A1074" s="5" t="s">
        <v>10240</v>
      </c>
      <c r="B1074" s="5" t="s">
        <v>10240</v>
      </c>
      <c r="C1074" s="5" t="s">
        <v>10241</v>
      </c>
      <c r="D1074" s="5"/>
      <c r="E1074" s="16">
        <v>1113841.0</v>
      </c>
      <c r="F1074" s="16">
        <v>1115355.0</v>
      </c>
      <c r="G1074" s="5" t="s">
        <v>35</v>
      </c>
      <c r="H1074" s="5" t="s">
        <v>10242</v>
      </c>
      <c r="I1074" s="5"/>
      <c r="J1074" s="11" t="str">
        <f t="shared" si="335"/>
        <v>Brucella suis 1330 genome; accesion number NC017250</v>
      </c>
      <c r="K1074" s="11" t="str">
        <f>HYPERLINK("http://www.ncbi.nlm.nih.gov/pubmed/12271122","Paulsen et al. 2002. Proc Natl Acad Sci U S A. 99(20):13148-53")</f>
        <v>Paulsen et al. 2002. Proc Natl Acad Sci U S A. 99(20):13148-53</v>
      </c>
      <c r="L1074" s="3"/>
      <c r="M1074" s="3"/>
      <c r="N1074" s="3"/>
      <c r="O1074" s="3"/>
      <c r="P1074" s="3"/>
      <c r="Q1074" s="3"/>
      <c r="R1074" s="3"/>
      <c r="S1074" s="3"/>
      <c r="T1074" s="3"/>
      <c r="U1074" s="3"/>
      <c r="V1074" s="3"/>
      <c r="W1074" s="3"/>
      <c r="X1074" s="3"/>
      <c r="Y1074" s="3"/>
      <c r="Z1074" s="3"/>
    </row>
    <row r="1075" ht="30.0" customHeight="1">
      <c r="A1075" s="5" t="s">
        <v>10243</v>
      </c>
      <c r="B1075" s="5" t="s">
        <v>10244</v>
      </c>
      <c r="C1075" s="5" t="s">
        <v>10245</v>
      </c>
      <c r="D1075" s="5"/>
      <c r="E1075" s="16">
        <v>1115425.0</v>
      </c>
      <c r="F1075" s="16">
        <v>1115817.0</v>
      </c>
      <c r="G1075" s="5" t="s">
        <v>35</v>
      </c>
      <c r="H1075" s="5" t="s">
        <v>10246</v>
      </c>
      <c r="I1075" s="5"/>
      <c r="J1075" s="15" t="str">
        <f t="shared" ref="J1075:J1076" si="338">HYPERLINK("http://www.ncbi.nlm.nih.gov/pubmed/?term=16299333","Chain et al. 2005. Infect Immun. 73:8353-61")</f>
        <v>Chain et al. 2005. Infect Immun. 73:8353-61</v>
      </c>
      <c r="K1075" s="11" t="str">
        <f t="shared" ref="K1075:K1076" si="339">HYPERLINK("http://www.ncbi.nlm.nih.gov/nuccore/NC_007624","Brucella abortus 2308; accesion number NC_007624")</f>
        <v>Brucella abortus 2308; accesion number NC_007624</v>
      </c>
      <c r="L1075" s="3"/>
      <c r="M1075" s="3"/>
      <c r="N1075" s="3"/>
      <c r="O1075" s="3"/>
      <c r="P1075" s="3"/>
      <c r="Q1075" s="3"/>
      <c r="R1075" s="3"/>
      <c r="S1075" s="3"/>
      <c r="T1075" s="3"/>
      <c r="U1075" s="3"/>
      <c r="V1075" s="3"/>
      <c r="W1075" s="3"/>
      <c r="X1075" s="3"/>
      <c r="Y1075" s="3"/>
      <c r="Z1075" s="3"/>
    </row>
    <row r="1076" ht="30.0" customHeight="1">
      <c r="A1076" s="5" t="s">
        <v>10247</v>
      </c>
      <c r="B1076" s="5" t="s">
        <v>10247</v>
      </c>
      <c r="C1076" s="5" t="s">
        <v>10248</v>
      </c>
      <c r="D1076" s="5"/>
      <c r="E1076" s="16">
        <v>1115983.0</v>
      </c>
      <c r="F1076" s="16">
        <v>1116474.0</v>
      </c>
      <c r="G1076" s="5"/>
      <c r="H1076" s="5" t="s">
        <v>757</v>
      </c>
      <c r="I1076" s="5"/>
      <c r="J1076" s="15" t="str">
        <f t="shared" si="338"/>
        <v>Chain et al. 2005. Infect Immun. 73:8353-61</v>
      </c>
      <c r="K1076" s="11" t="str">
        <f t="shared" si="339"/>
        <v>Brucella abortus 2308; accesion number NC_007624</v>
      </c>
      <c r="L1076" s="3"/>
      <c r="M1076" s="3"/>
      <c r="N1076" s="3"/>
      <c r="O1076" s="3"/>
      <c r="P1076" s="3"/>
      <c r="Q1076" s="3"/>
      <c r="R1076" s="3"/>
      <c r="S1076" s="3"/>
      <c r="T1076" s="3"/>
      <c r="U1076" s="3"/>
      <c r="V1076" s="3"/>
      <c r="W1076" s="3"/>
      <c r="X1076" s="3"/>
      <c r="Y1076" s="3"/>
      <c r="Z1076" s="3"/>
    </row>
    <row r="1077" ht="30.0" customHeight="1">
      <c r="A1077" s="5" t="s">
        <v>10249</v>
      </c>
      <c r="B1077" s="5" t="s">
        <v>10249</v>
      </c>
      <c r="C1077" s="5" t="s">
        <v>10250</v>
      </c>
      <c r="D1077" s="5"/>
      <c r="E1077" s="16">
        <v>1116464.0</v>
      </c>
      <c r="F1077" s="16">
        <v>1117483.0</v>
      </c>
      <c r="G1077" s="5" t="s">
        <v>35</v>
      </c>
      <c r="H1077" s="5" t="s">
        <v>10251</v>
      </c>
      <c r="I1077" s="5"/>
      <c r="J1077" s="11" t="str">
        <f t="shared" ref="J1077:J1078" si="340">HYPERLINK("http://www.ncbi.nlm.nih.gov/nuccore/NC_017250","Brucella suis 1330 genome; accesion number NC017250")</f>
        <v>Brucella suis 1330 genome; accesion number NC017250</v>
      </c>
      <c r="K1077" s="11" t="str">
        <f>HYPERLINK("http://www.ncbi.nlm.nih.gov/nuccore/NC_006933","Brucella abortus 9-941 accession number NC_006933")</f>
        <v>Brucella abortus 9-941 accession number NC_006933</v>
      </c>
      <c r="L1077" s="11" t="str">
        <f>HYPERLINK("http://www.ncbi.nlm.nih.gov/nuccore/NC_003318"," Brucella melitensis 16M genome; accesion number NC_003318")</f>
        <v> Brucella melitensis 16M genome; accesion number NC_003318</v>
      </c>
      <c r="M1077" s="3"/>
      <c r="N1077" s="3"/>
      <c r="O1077" s="3"/>
      <c r="P1077" s="3"/>
      <c r="Q1077" s="3"/>
      <c r="R1077" s="3"/>
      <c r="S1077" s="3"/>
      <c r="T1077" s="3"/>
      <c r="U1077" s="3"/>
      <c r="V1077" s="3"/>
      <c r="W1077" s="3"/>
      <c r="X1077" s="3"/>
      <c r="Y1077" s="3"/>
      <c r="Z1077" s="3"/>
    </row>
    <row r="1078" ht="30.0" customHeight="1">
      <c r="A1078" s="5" t="s">
        <v>10252</v>
      </c>
      <c r="B1078" s="5" t="s">
        <v>10252</v>
      </c>
      <c r="C1078" s="5" t="s">
        <v>10253</v>
      </c>
      <c r="D1078" s="5" t="s">
        <v>59</v>
      </c>
      <c r="E1078" s="16">
        <v>1117461.0</v>
      </c>
      <c r="F1078" s="16">
        <v>1118743.0</v>
      </c>
      <c r="G1078" s="5" t="s">
        <v>35</v>
      </c>
      <c r="H1078" s="5"/>
      <c r="I1078" s="5" t="s">
        <v>10254</v>
      </c>
      <c r="J1078" s="11" t="str">
        <f t="shared" si="340"/>
        <v>Brucella suis 1330 genome; accesion number NC017250</v>
      </c>
      <c r="K1078" s="11" t="str">
        <f>HYPERLINK("http://www.ncbi.nlm.nih.gov/pubmed/12271122","Paulsen et al. 2002. Proc Natl Acad Sci U S A. 99(20):13148-53")</f>
        <v>Paulsen et al. 2002. Proc Natl Acad Sci U S A. 99(20):13148-53</v>
      </c>
      <c r="L1078" s="3"/>
      <c r="M1078" s="3"/>
      <c r="N1078" s="3"/>
      <c r="O1078" s="3"/>
      <c r="P1078" s="3"/>
      <c r="Q1078" s="3"/>
      <c r="R1078" s="3"/>
      <c r="S1078" s="3"/>
      <c r="T1078" s="3"/>
      <c r="U1078" s="3"/>
      <c r="V1078" s="3"/>
      <c r="W1078" s="3"/>
      <c r="X1078" s="3"/>
      <c r="Y1078" s="3"/>
      <c r="Z1078" s="3"/>
    </row>
    <row r="1079" ht="30.0" customHeight="1">
      <c r="A1079" s="5" t="s">
        <v>10255</v>
      </c>
      <c r="B1079" s="5" t="s">
        <v>10255</v>
      </c>
      <c r="C1079" s="5" t="s">
        <v>10256</v>
      </c>
      <c r="D1079" s="5"/>
      <c r="E1079" s="16">
        <v>1118745.0</v>
      </c>
      <c r="F1079" s="16">
        <v>1120103.0</v>
      </c>
      <c r="G1079" s="5" t="s">
        <v>35</v>
      </c>
      <c r="H1079" s="5" t="s">
        <v>52</v>
      </c>
      <c r="I1079" s="5"/>
      <c r="J1079" s="15" t="str">
        <f t="shared" ref="J1079:J1081" si="341">HYPERLINK("http://www.ncbi.nlm.nih.gov/pubmed/?term=16299333","Chain et al. 2005. Infect Immun. 73:8353-61")</f>
        <v>Chain et al. 2005. Infect Immun. 73:8353-61</v>
      </c>
      <c r="K1079" s="11" t="str">
        <f t="shared" ref="K1079:K1081" si="342">HYPERLINK("http://www.ncbi.nlm.nih.gov/nuccore/NC_007624","Brucella abortus 2308; accesion number NC_007624")</f>
        <v>Brucella abortus 2308; accesion number NC_007624</v>
      </c>
      <c r="L1079" s="3"/>
      <c r="M1079" s="3"/>
      <c r="N1079" s="3"/>
      <c r="O1079" s="3"/>
      <c r="P1079" s="3"/>
      <c r="Q1079" s="3"/>
      <c r="R1079" s="3"/>
      <c r="S1079" s="3"/>
      <c r="T1079" s="3"/>
      <c r="U1079" s="3"/>
      <c r="V1079" s="3"/>
      <c r="W1079" s="3"/>
      <c r="X1079" s="3"/>
      <c r="Y1079" s="3"/>
      <c r="Z1079" s="3"/>
    </row>
    <row r="1080" ht="30.0" customHeight="1">
      <c r="A1080" s="5" t="s">
        <v>10257</v>
      </c>
      <c r="B1080" s="5" t="s">
        <v>10257</v>
      </c>
      <c r="C1080" s="5" t="s">
        <v>10258</v>
      </c>
      <c r="D1080" s="5"/>
      <c r="E1080" s="16">
        <v>1120116.0</v>
      </c>
      <c r="F1080" s="16">
        <v>1120760.0</v>
      </c>
      <c r="G1080" s="5" t="s">
        <v>35</v>
      </c>
      <c r="H1080" s="5" t="s">
        <v>1615</v>
      </c>
      <c r="I1080" s="5" t="s">
        <v>10259</v>
      </c>
      <c r="J1080" s="15" t="str">
        <f t="shared" si="341"/>
        <v>Chain et al. 2005. Infect Immun. 73:8353-61</v>
      </c>
      <c r="K1080" s="11" t="str">
        <f t="shared" si="342"/>
        <v>Brucella abortus 2308; accesion number NC_007624</v>
      </c>
      <c r="L1080" s="3"/>
      <c r="M1080" s="3"/>
      <c r="N1080" s="3"/>
      <c r="O1080" s="3"/>
      <c r="P1080" s="3"/>
      <c r="Q1080" s="3"/>
      <c r="R1080" s="3"/>
      <c r="S1080" s="3"/>
      <c r="T1080" s="3"/>
      <c r="U1080" s="3"/>
      <c r="V1080" s="3"/>
      <c r="W1080" s="3"/>
      <c r="X1080" s="3"/>
      <c r="Y1080" s="3"/>
      <c r="Z1080" s="3"/>
    </row>
    <row r="1081" ht="30.0" customHeight="1">
      <c r="A1081" s="5" t="s">
        <v>10260</v>
      </c>
      <c r="B1081" s="5" t="s">
        <v>10260</v>
      </c>
      <c r="C1081" s="5" t="s">
        <v>10261</v>
      </c>
      <c r="D1081" s="5"/>
      <c r="E1081" s="16">
        <v>1120757.0</v>
      </c>
      <c r="F1081" s="16">
        <v>1122013.0</v>
      </c>
      <c r="G1081" s="5" t="s">
        <v>35</v>
      </c>
      <c r="H1081" s="5" t="s">
        <v>52</v>
      </c>
      <c r="I1081" s="5"/>
      <c r="J1081" s="15" t="str">
        <f t="shared" si="341"/>
        <v>Chain et al. 2005. Infect Immun. 73:8353-61</v>
      </c>
      <c r="K1081" s="11" t="str">
        <f t="shared" si="342"/>
        <v>Brucella abortus 2308; accesion number NC_007624</v>
      </c>
      <c r="L1081" s="3"/>
      <c r="M1081" s="3"/>
      <c r="N1081" s="3"/>
      <c r="O1081" s="3"/>
      <c r="P1081" s="3"/>
      <c r="Q1081" s="3"/>
      <c r="R1081" s="3"/>
      <c r="S1081" s="3"/>
      <c r="T1081" s="3"/>
      <c r="U1081" s="3"/>
      <c r="V1081" s="3"/>
      <c r="W1081" s="3"/>
      <c r="X1081" s="3"/>
      <c r="Y1081" s="3"/>
      <c r="Z1081" s="3"/>
    </row>
    <row r="1082" ht="30.0" customHeight="1">
      <c r="A1082" s="5" t="s">
        <v>10262</v>
      </c>
      <c r="B1082" s="5" t="s">
        <v>10262</v>
      </c>
      <c r="C1082" s="5" t="s">
        <v>10263</v>
      </c>
      <c r="D1082" s="5"/>
      <c r="E1082" s="16">
        <v>1122013.0</v>
      </c>
      <c r="F1082" s="16">
        <v>1122795.0</v>
      </c>
      <c r="G1082" s="5" t="s">
        <v>35</v>
      </c>
      <c r="H1082" s="5" t="s">
        <v>4999</v>
      </c>
      <c r="I1082" s="5"/>
      <c r="J1082" s="12" t="s">
        <v>208</v>
      </c>
      <c r="K1082" s="3"/>
      <c r="L1082" s="3"/>
      <c r="M1082" s="3"/>
      <c r="N1082" s="3"/>
      <c r="O1082" s="3"/>
      <c r="P1082" s="3"/>
      <c r="Q1082" s="3"/>
      <c r="R1082" s="3"/>
      <c r="S1082" s="3"/>
      <c r="T1082" s="3"/>
      <c r="U1082" s="3"/>
      <c r="V1082" s="3"/>
      <c r="W1082" s="3"/>
      <c r="X1082" s="3"/>
      <c r="Y1082" s="3"/>
      <c r="Z1082" s="3"/>
    </row>
    <row r="1083" ht="30.0" customHeight="1">
      <c r="A1083" s="5" t="s">
        <v>10264</v>
      </c>
      <c r="B1083" s="5" t="s">
        <v>10264</v>
      </c>
      <c r="C1083" s="5" t="s">
        <v>10265</v>
      </c>
      <c r="D1083" s="5"/>
      <c r="E1083" s="16">
        <v>1123045.0</v>
      </c>
      <c r="F1083" s="16">
        <v>1124538.0</v>
      </c>
      <c r="G1083" s="5"/>
      <c r="H1083" s="5" t="s">
        <v>10266</v>
      </c>
      <c r="I1083" s="5" t="s">
        <v>9867</v>
      </c>
      <c r="J1083" s="11" t="str">
        <f>HYPERLINK("http://www.ncbi.nlm.nih.gov/nuccore/NC_017250","Brucella suis 1330 genome; accesion number NC017250")</f>
        <v>Brucella suis 1330 genome; accesion number NC017250</v>
      </c>
      <c r="K1083" s="11" t="str">
        <f>HYPERLINK("http://www.ncbi.nlm.nih.gov/pubmed/12271122","Paulsen et al. 2002. Proc Natl Acad Sci U S A. 99(20):13148-53")</f>
        <v>Paulsen et al. 2002. Proc Natl Acad Sci U S A. 99(20):13148-53</v>
      </c>
      <c r="L1083" s="3"/>
      <c r="M1083" s="3"/>
      <c r="N1083" s="3"/>
      <c r="O1083" s="3"/>
      <c r="P1083" s="3"/>
      <c r="Q1083" s="3"/>
      <c r="R1083" s="3"/>
      <c r="S1083" s="3"/>
      <c r="T1083" s="3"/>
      <c r="U1083" s="3"/>
      <c r="V1083" s="3"/>
      <c r="W1083" s="3"/>
      <c r="X1083" s="3"/>
      <c r="Y1083" s="3"/>
      <c r="Z1083" s="3"/>
    </row>
    <row r="1084" ht="30.0" customHeight="1">
      <c r="A1084" s="5" t="s">
        <v>10267</v>
      </c>
      <c r="B1084" s="5" t="s">
        <v>10267</v>
      </c>
      <c r="C1084" s="5" t="s">
        <v>10268</v>
      </c>
      <c r="D1084" s="5"/>
      <c r="E1084" s="16">
        <v>1124610.0</v>
      </c>
      <c r="F1084" s="16">
        <v>1126088.0</v>
      </c>
      <c r="G1084" s="5"/>
      <c r="H1084" s="5" t="s">
        <v>675</v>
      </c>
      <c r="I1084" s="5"/>
      <c r="J1084" s="15" t="str">
        <f t="shared" ref="J1084:J1086" si="343">HYPERLINK("http://www.ncbi.nlm.nih.gov/pubmed/?term=16299333","Chain et al. 2005. Infect Immun. 73:8353-61")</f>
        <v>Chain et al. 2005. Infect Immun. 73:8353-61</v>
      </c>
      <c r="K1084" s="11" t="str">
        <f t="shared" ref="K1084:K1086" si="344">HYPERLINK("http://www.ncbi.nlm.nih.gov/nuccore/NC_007624","Brucella abortus 2308; accesion number NC_007624")</f>
        <v>Brucella abortus 2308; accesion number NC_007624</v>
      </c>
      <c r="L1084" s="3"/>
      <c r="M1084" s="3"/>
      <c r="N1084" s="3"/>
      <c r="O1084" s="3"/>
      <c r="P1084" s="3"/>
      <c r="Q1084" s="3"/>
      <c r="R1084" s="3"/>
      <c r="S1084" s="3"/>
      <c r="T1084" s="3"/>
      <c r="U1084" s="3"/>
      <c r="V1084" s="3"/>
      <c r="W1084" s="3"/>
      <c r="X1084" s="3"/>
      <c r="Y1084" s="3"/>
      <c r="Z1084" s="3"/>
    </row>
    <row r="1085" ht="30.0" customHeight="1">
      <c r="A1085" s="5" t="s">
        <v>10269</v>
      </c>
      <c r="B1085" s="5" t="s">
        <v>10269</v>
      </c>
      <c r="C1085" s="5" t="s">
        <v>10270</v>
      </c>
      <c r="D1085" s="5"/>
      <c r="E1085" s="16">
        <v>1126247.0</v>
      </c>
      <c r="F1085" s="16">
        <v>1127929.0</v>
      </c>
      <c r="G1085" s="5"/>
      <c r="H1085" s="5" t="s">
        <v>2716</v>
      </c>
      <c r="I1085" s="5"/>
      <c r="J1085" s="15" t="str">
        <f t="shared" si="343"/>
        <v>Chain et al. 2005. Infect Immun. 73:8353-61</v>
      </c>
      <c r="K1085" s="11" t="str">
        <f t="shared" si="344"/>
        <v>Brucella abortus 2308; accesion number NC_007624</v>
      </c>
      <c r="L1085" s="3"/>
      <c r="M1085" s="3"/>
      <c r="N1085" s="3"/>
      <c r="O1085" s="3"/>
      <c r="P1085" s="3"/>
      <c r="Q1085" s="3"/>
      <c r="R1085" s="3"/>
      <c r="S1085" s="3"/>
      <c r="T1085" s="3"/>
      <c r="U1085" s="3"/>
      <c r="V1085" s="3"/>
      <c r="W1085" s="3"/>
      <c r="X1085" s="3"/>
      <c r="Y1085" s="3"/>
      <c r="Z1085" s="3"/>
    </row>
    <row r="1086" ht="30.0" customHeight="1">
      <c r="A1086" s="5" t="s">
        <v>10271</v>
      </c>
      <c r="B1086" s="5" t="s">
        <v>10271</v>
      </c>
      <c r="C1086" s="5" t="s">
        <v>10272</v>
      </c>
      <c r="D1086" s="5"/>
      <c r="E1086" s="16">
        <v>1127996.0</v>
      </c>
      <c r="F1086" s="16">
        <v>1129177.0</v>
      </c>
      <c r="G1086" s="5"/>
      <c r="H1086" s="5" t="s">
        <v>10273</v>
      </c>
      <c r="I1086" s="5"/>
      <c r="J1086" s="15" t="str">
        <f t="shared" si="343"/>
        <v>Chain et al. 2005. Infect Immun. 73:8353-61</v>
      </c>
      <c r="K1086" s="11" t="str">
        <f t="shared" si="344"/>
        <v>Brucella abortus 2308; accesion number NC_007624</v>
      </c>
      <c r="L1086" s="3"/>
      <c r="M1086" s="3"/>
      <c r="N1086" s="3"/>
      <c r="O1086" s="3"/>
      <c r="P1086" s="3"/>
      <c r="Q1086" s="3"/>
      <c r="R1086" s="3"/>
      <c r="S1086" s="3"/>
      <c r="T1086" s="3"/>
      <c r="U1086" s="3"/>
      <c r="V1086" s="3"/>
      <c r="W1086" s="3"/>
      <c r="X1086" s="3"/>
      <c r="Y1086" s="3"/>
      <c r="Z1086" s="3"/>
    </row>
    <row r="1087" ht="30.0" customHeight="1">
      <c r="A1087" s="5" t="s">
        <v>10274</v>
      </c>
      <c r="B1087" s="5" t="s">
        <v>10274</v>
      </c>
      <c r="C1087" s="5" t="s">
        <v>10275</v>
      </c>
      <c r="D1087" s="5"/>
      <c r="E1087" s="16">
        <v>1129250.0</v>
      </c>
      <c r="F1087" s="16">
        <v>1130119.0</v>
      </c>
      <c r="G1087" s="5"/>
      <c r="H1087" s="5" t="s">
        <v>5684</v>
      </c>
      <c r="I1087" s="5"/>
      <c r="J1087" s="11" t="str">
        <f>HYPERLINK("http://www.ncbi.nlm.nih.gov/nuccore/NC_017250","Brucella suis 1330 genome; accesion number NC017250")</f>
        <v>Brucella suis 1330 genome; accesion number NC017250</v>
      </c>
      <c r="K1087" s="11" t="str">
        <f>HYPERLINK("http://www.ncbi.nlm.nih.gov/pubmed/12271122","Paulsen et al. 2002. Proc Natl Acad Sci U S A. 99(20):13148-53")</f>
        <v>Paulsen et al. 2002. Proc Natl Acad Sci U S A. 99(20):13148-53</v>
      </c>
      <c r="L1087" s="3"/>
      <c r="M1087" s="3"/>
      <c r="N1087" s="3"/>
      <c r="O1087" s="3"/>
      <c r="P1087" s="3"/>
      <c r="Q1087" s="3"/>
      <c r="R1087" s="3"/>
      <c r="S1087" s="3"/>
      <c r="T1087" s="3"/>
      <c r="U1087" s="3"/>
      <c r="V1087" s="3"/>
      <c r="W1087" s="3"/>
      <c r="X1087" s="3"/>
      <c r="Y1087" s="3"/>
      <c r="Z1087" s="3"/>
    </row>
    <row r="1088" ht="30.0" customHeight="1">
      <c r="A1088" s="5" t="s">
        <v>10276</v>
      </c>
      <c r="B1088" s="5" t="s">
        <v>10276</v>
      </c>
      <c r="C1088" s="5" t="s">
        <v>10277</v>
      </c>
      <c r="D1088" s="5"/>
      <c r="E1088" s="16">
        <v>1130106.0</v>
      </c>
      <c r="F1088" s="16">
        <v>1131818.0</v>
      </c>
      <c r="G1088" s="5"/>
      <c r="H1088" s="5" t="s">
        <v>3717</v>
      </c>
      <c r="I1088" s="5"/>
      <c r="J1088" s="15" t="str">
        <f>HYPERLINK("http://www.ncbi.nlm.nih.gov/pubmed/?term=16299333","Chain et al. 2005. Infect Immun. 73:8353-61")</f>
        <v>Chain et al. 2005. Infect Immun. 73:8353-61</v>
      </c>
      <c r="K1088" s="11" t="str">
        <f>HYPERLINK("http://www.ncbi.nlm.nih.gov/nuccore/NC_007624","Brucella abortus 2308; accesion number NC_007624")</f>
        <v>Brucella abortus 2308; accesion number NC_007624</v>
      </c>
      <c r="L1088" s="3"/>
      <c r="M1088" s="3"/>
      <c r="N1088" s="3"/>
      <c r="O1088" s="3"/>
      <c r="P1088" s="3"/>
      <c r="Q1088" s="3"/>
      <c r="R1088" s="3"/>
      <c r="S1088" s="3"/>
      <c r="T1088" s="3"/>
      <c r="U1088" s="3"/>
      <c r="V1088" s="3"/>
      <c r="W1088" s="3"/>
      <c r="X1088" s="3"/>
      <c r="Y1088" s="3"/>
      <c r="Z1088" s="3"/>
    </row>
    <row r="1089" ht="30.0" customHeight="1">
      <c r="A1089" s="5" t="s">
        <v>10278</v>
      </c>
      <c r="B1089" s="5" t="s">
        <v>10278</v>
      </c>
      <c r="C1089" s="5" t="s">
        <v>10279</v>
      </c>
      <c r="D1089" s="5"/>
      <c r="E1089" s="16">
        <v>1131815.0</v>
      </c>
      <c r="F1089" s="16">
        <v>1132519.0</v>
      </c>
      <c r="G1089" s="5"/>
      <c r="H1089" s="5" t="s">
        <v>9365</v>
      </c>
      <c r="I1089" s="5"/>
      <c r="J1089" s="11" t="str">
        <f>HYPERLINK("http://www.ncbi.nlm.nih.gov/nuccore/NC_017250","Brucella suis 1330 genome; accesion number NC017250")</f>
        <v>Brucella suis 1330 genome; accesion number NC017250</v>
      </c>
      <c r="K1089" s="11" t="str">
        <f>HYPERLINK("http://www.ncbi.nlm.nih.gov/pubmed/12271122","Paulsen et al. 2002. Proc Natl Acad Sci U S A. 99(20):13148-53")</f>
        <v>Paulsen et al. 2002. Proc Natl Acad Sci U S A. 99(20):13148-53</v>
      </c>
      <c r="L1089" s="3"/>
      <c r="M1089" s="3"/>
      <c r="N1089" s="3"/>
      <c r="O1089" s="3"/>
      <c r="P1089" s="3"/>
      <c r="Q1089" s="3"/>
      <c r="R1089" s="3"/>
      <c r="S1089" s="3"/>
      <c r="T1089" s="3"/>
      <c r="U1089" s="3"/>
      <c r="V1089" s="3"/>
      <c r="W1089" s="3"/>
      <c r="X1089" s="3"/>
      <c r="Y1089" s="3"/>
      <c r="Z1089" s="3"/>
    </row>
    <row r="1090" ht="30.0" customHeight="1">
      <c r="A1090" s="5" t="s">
        <v>10280</v>
      </c>
      <c r="B1090" s="5" t="s">
        <v>10280</v>
      </c>
      <c r="C1090" s="5" t="s">
        <v>10281</v>
      </c>
      <c r="D1090" s="5"/>
      <c r="E1090" s="16">
        <v>1132614.0</v>
      </c>
      <c r="F1090" s="16">
        <v>1132937.0</v>
      </c>
      <c r="G1090" s="5" t="s">
        <v>35</v>
      </c>
      <c r="H1090" s="5" t="s">
        <v>52</v>
      </c>
      <c r="I1090" s="5"/>
      <c r="J1090" s="15" t="str">
        <f t="shared" ref="J1090:J1091" si="345">HYPERLINK("http://www.ncbi.nlm.nih.gov/pubmed/?term=16299333","Chain et al. 2005. Infect Immun. 73:8353-61")</f>
        <v>Chain et al. 2005. Infect Immun. 73:8353-61</v>
      </c>
      <c r="K1090" s="11" t="str">
        <f t="shared" ref="K1090:K1091" si="346">HYPERLINK("http://www.ncbi.nlm.nih.gov/nuccore/NC_007624","Brucella abortus 2308; accesion number NC_007624")</f>
        <v>Brucella abortus 2308; accesion number NC_007624</v>
      </c>
      <c r="L1090" s="3"/>
      <c r="M1090" s="3"/>
      <c r="N1090" s="3"/>
      <c r="O1090" s="3"/>
      <c r="P1090" s="3"/>
      <c r="Q1090" s="3"/>
      <c r="R1090" s="3"/>
      <c r="S1090" s="3"/>
      <c r="T1090" s="3"/>
      <c r="U1090" s="3"/>
      <c r="V1090" s="3"/>
      <c r="W1090" s="3"/>
      <c r="X1090" s="3"/>
      <c r="Y1090" s="3"/>
      <c r="Z1090" s="3"/>
    </row>
    <row r="1091" ht="30.0" customHeight="1">
      <c r="A1091" s="5" t="s">
        <v>10282</v>
      </c>
      <c r="B1091" s="5" t="s">
        <v>10282</v>
      </c>
      <c r="C1091" s="5" t="s">
        <v>10283</v>
      </c>
      <c r="D1091" s="5"/>
      <c r="E1091" s="16">
        <v>1132952.0</v>
      </c>
      <c r="F1091" s="16">
        <v>1133821.0</v>
      </c>
      <c r="G1091" s="5" t="s">
        <v>35</v>
      </c>
      <c r="H1091" s="5" t="s">
        <v>52</v>
      </c>
      <c r="I1091" s="5"/>
      <c r="J1091" s="15" t="str">
        <f t="shared" si="345"/>
        <v>Chain et al. 2005. Infect Immun. 73:8353-61</v>
      </c>
      <c r="K1091" s="11" t="str">
        <f t="shared" si="346"/>
        <v>Brucella abortus 2308; accesion number NC_007624</v>
      </c>
      <c r="L1091" s="3"/>
      <c r="M1091" s="3"/>
      <c r="N1091" s="3"/>
      <c r="O1091" s="3"/>
      <c r="P1091" s="3"/>
      <c r="Q1091" s="3"/>
      <c r="R1091" s="3"/>
      <c r="S1091" s="3"/>
      <c r="T1091" s="3"/>
      <c r="U1091" s="3"/>
      <c r="V1091" s="3"/>
      <c r="W1091" s="3"/>
      <c r="X1091" s="3"/>
      <c r="Y1091" s="3"/>
      <c r="Z1091" s="3"/>
    </row>
    <row r="1092" ht="30.0" customHeight="1">
      <c r="A1092" s="5" t="s">
        <v>10284</v>
      </c>
      <c r="B1092" s="5" t="s">
        <v>10284</v>
      </c>
      <c r="C1092" s="5" t="s">
        <v>10285</v>
      </c>
      <c r="D1092" s="5"/>
      <c r="E1092" s="16">
        <v>1133827.0</v>
      </c>
      <c r="F1092" s="16">
        <v>1134561.0</v>
      </c>
      <c r="G1092" s="5" t="s">
        <v>35</v>
      </c>
      <c r="H1092" s="5" t="s">
        <v>3410</v>
      </c>
      <c r="I1092" s="5"/>
      <c r="J1092" s="12" t="s">
        <v>208</v>
      </c>
      <c r="K1092" s="3"/>
      <c r="L1092" s="3"/>
      <c r="M1092" s="3"/>
      <c r="N1092" s="3"/>
      <c r="O1092" s="3"/>
      <c r="P1092" s="3"/>
      <c r="Q1092" s="3"/>
      <c r="R1092" s="3"/>
      <c r="S1092" s="3"/>
      <c r="T1092" s="3"/>
      <c r="U1092" s="3"/>
      <c r="V1092" s="3"/>
      <c r="W1092" s="3"/>
      <c r="X1092" s="3"/>
      <c r="Y1092" s="3"/>
      <c r="Z1092" s="3"/>
    </row>
    <row r="1093" ht="30.0" customHeight="1">
      <c r="A1093" s="5" t="s">
        <v>10286</v>
      </c>
      <c r="B1093" s="5" t="s">
        <v>10286</v>
      </c>
      <c r="C1093" s="5" t="s">
        <v>10287</v>
      </c>
      <c r="D1093" s="5" t="s">
        <v>59</v>
      </c>
      <c r="E1093" s="16">
        <v>1134706.0</v>
      </c>
      <c r="F1093" s="16">
        <v>1135686.0</v>
      </c>
      <c r="G1093" s="5" t="s">
        <v>35</v>
      </c>
      <c r="H1093" s="5"/>
      <c r="I1093" s="5" t="s">
        <v>10288</v>
      </c>
      <c r="J1093" s="11" t="str">
        <f t="shared" ref="J1093:J1094" si="347">HYPERLINK("http://www.ncbi.nlm.nih.gov/nuccore/NC_017250","Brucella suis 1330 genome; accesion number NC017250")</f>
        <v>Brucella suis 1330 genome; accesion number NC017250</v>
      </c>
      <c r="K1093" s="11" t="str">
        <f t="shared" ref="K1093:K1094" si="348">HYPERLINK("http://www.ncbi.nlm.nih.gov/pubmed/12271122","Paulsen et al. 2002. Proc Natl Acad Sci U S A. 99(20):13148-53")</f>
        <v>Paulsen et al. 2002. Proc Natl Acad Sci U S A. 99(20):13148-53</v>
      </c>
      <c r="L1093" s="3"/>
      <c r="M1093" s="3"/>
      <c r="N1093" s="3"/>
      <c r="O1093" s="3"/>
      <c r="P1093" s="3"/>
      <c r="Q1093" s="3"/>
      <c r="R1093" s="3"/>
      <c r="S1093" s="3"/>
      <c r="T1093" s="3"/>
      <c r="U1093" s="3"/>
      <c r="V1093" s="3"/>
      <c r="W1093" s="3"/>
      <c r="X1093" s="3"/>
      <c r="Y1093" s="3"/>
      <c r="Z1093" s="3"/>
    </row>
    <row r="1094" ht="30.0" customHeight="1">
      <c r="A1094" s="5" t="s">
        <v>10289</v>
      </c>
      <c r="B1094" s="5" t="s">
        <v>10289</v>
      </c>
      <c r="C1094" s="5" t="s">
        <v>10290</v>
      </c>
      <c r="D1094" s="5" t="s">
        <v>59</v>
      </c>
      <c r="E1094" s="16">
        <v>1135721.0</v>
      </c>
      <c r="F1094" s="16">
        <v>1136543.0</v>
      </c>
      <c r="G1094" s="5" t="s">
        <v>35</v>
      </c>
      <c r="H1094" s="5"/>
      <c r="I1094" s="5" t="s">
        <v>10291</v>
      </c>
      <c r="J1094" s="11" t="str">
        <f t="shared" si="347"/>
        <v>Brucella suis 1330 genome; accesion number NC017250</v>
      </c>
      <c r="K1094" s="11" t="str">
        <f t="shared" si="348"/>
        <v>Paulsen et al. 2002. Proc Natl Acad Sci U S A. 99(20):13148-53</v>
      </c>
      <c r="L1094" s="3"/>
      <c r="M1094" s="3"/>
      <c r="N1094" s="3"/>
      <c r="O1094" s="3"/>
      <c r="P1094" s="3"/>
      <c r="Q1094" s="3"/>
      <c r="R1094" s="3"/>
      <c r="S1094" s="3"/>
      <c r="T1094" s="3"/>
      <c r="U1094" s="3"/>
      <c r="V1094" s="3"/>
      <c r="W1094" s="3"/>
      <c r="X1094" s="3"/>
      <c r="Y1094" s="3"/>
      <c r="Z1094" s="3"/>
    </row>
    <row r="1095" ht="30.0" customHeight="1">
      <c r="A1095" s="5" t="s">
        <v>10292</v>
      </c>
      <c r="B1095" s="5" t="s">
        <v>10292</v>
      </c>
      <c r="C1095" s="5" t="s">
        <v>10293</v>
      </c>
      <c r="D1095" s="5"/>
      <c r="E1095" s="16">
        <v>1136554.0</v>
      </c>
      <c r="F1095" s="16">
        <v>1137513.0</v>
      </c>
      <c r="G1095" s="5" t="s">
        <v>35</v>
      </c>
      <c r="H1095" s="5" t="s">
        <v>8398</v>
      </c>
      <c r="I1095" s="5" t="s">
        <v>350</v>
      </c>
      <c r="J1095" s="15" t="str">
        <f>HYPERLINK("http://www.ncbi.nlm.nih.gov/pubmed/?term=16299333","Chain et al. 2005. Infect Immun. 73:8353-61")</f>
        <v>Chain et al. 2005. Infect Immun. 73:8353-61</v>
      </c>
      <c r="K1095" s="11" t="str">
        <f>HYPERLINK("http://www.ncbi.nlm.nih.gov/nuccore/NC_007624","Brucella abortus 2308; accesion number NC_007624")</f>
        <v>Brucella abortus 2308; accesion number NC_007624</v>
      </c>
      <c r="L1095" s="3"/>
      <c r="M1095" s="3"/>
      <c r="N1095" s="3"/>
      <c r="O1095" s="3"/>
      <c r="P1095" s="3"/>
      <c r="Q1095" s="3"/>
      <c r="R1095" s="3"/>
      <c r="S1095" s="3"/>
      <c r="T1095" s="3"/>
      <c r="U1095" s="3"/>
      <c r="V1095" s="3"/>
      <c r="W1095" s="3"/>
      <c r="X1095" s="3"/>
      <c r="Y1095" s="3"/>
      <c r="Z1095" s="3"/>
    </row>
    <row r="1096" ht="30.0" customHeight="1">
      <c r="A1096" s="5" t="s">
        <v>10294</v>
      </c>
      <c r="B1096" s="5" t="s">
        <v>10294</v>
      </c>
      <c r="C1096" s="5" t="s">
        <v>10295</v>
      </c>
      <c r="D1096" s="5"/>
      <c r="E1096" s="16">
        <v>1137479.0</v>
      </c>
      <c r="F1096" s="16">
        <v>1138657.0</v>
      </c>
      <c r="G1096" s="5" t="s">
        <v>35</v>
      </c>
      <c r="H1096" s="5" t="s">
        <v>2001</v>
      </c>
      <c r="I1096" s="5"/>
      <c r="J1096" s="11" t="str">
        <f t="shared" ref="J1096:J1097" si="349">HYPERLINK("http://www.ncbi.nlm.nih.gov/nuccore/NC_017250","Brucella suis 1330 genome; accesion number NC017250")</f>
        <v>Brucella suis 1330 genome; accesion number NC017250</v>
      </c>
      <c r="K1096" s="11" t="str">
        <f t="shared" ref="K1096:K1097" si="350">HYPERLINK("http://www.ncbi.nlm.nih.gov/nuccore/NC_006933","Brucella abortus 9-941 accession number NC_006933")</f>
        <v>Brucella abortus 9-941 accession number NC_006933</v>
      </c>
      <c r="L1096" s="11" t="str">
        <f t="shared" ref="L1096:L1097" si="351">HYPERLINK("http://www.ncbi.nlm.nih.gov/nuccore/NC_003318"," Brucella melitensis 16M genome; accesion number NC_003318")</f>
        <v> Brucella melitensis 16M genome; accesion number NC_003318</v>
      </c>
      <c r="M1096" s="3"/>
      <c r="N1096" s="3"/>
      <c r="O1096" s="3"/>
      <c r="P1096" s="3"/>
      <c r="Q1096" s="3"/>
      <c r="R1096" s="3"/>
      <c r="S1096" s="3"/>
      <c r="T1096" s="3"/>
      <c r="U1096" s="3"/>
      <c r="V1096" s="3"/>
      <c r="W1096" s="3"/>
      <c r="X1096" s="3"/>
      <c r="Y1096" s="3"/>
      <c r="Z1096" s="3"/>
    </row>
    <row r="1097" ht="30.0" customHeight="1">
      <c r="A1097" s="5" t="s">
        <v>10296</v>
      </c>
      <c r="B1097" s="5" t="s">
        <v>10296</v>
      </c>
      <c r="C1097" s="5" t="s">
        <v>10297</v>
      </c>
      <c r="D1097" s="5"/>
      <c r="E1097" s="16">
        <v>1138654.0</v>
      </c>
      <c r="F1097" s="16">
        <v>1139499.0</v>
      </c>
      <c r="G1097" s="5" t="s">
        <v>35</v>
      </c>
      <c r="H1097" s="5" t="s">
        <v>10298</v>
      </c>
      <c r="I1097" s="5"/>
      <c r="J1097" s="11" t="str">
        <f t="shared" si="349"/>
        <v>Brucella suis 1330 genome; accesion number NC017250</v>
      </c>
      <c r="K1097" s="11" t="str">
        <f t="shared" si="350"/>
        <v>Brucella abortus 9-941 accession number NC_006933</v>
      </c>
      <c r="L1097" s="11" t="str">
        <f t="shared" si="351"/>
        <v> Brucella melitensis 16M genome; accesion number NC_003318</v>
      </c>
      <c r="M1097" s="3"/>
      <c r="N1097" s="3"/>
      <c r="O1097" s="3"/>
      <c r="P1097" s="3"/>
      <c r="Q1097" s="3"/>
      <c r="R1097" s="3"/>
      <c r="S1097" s="3"/>
      <c r="T1097" s="3"/>
      <c r="U1097" s="3"/>
      <c r="V1097" s="3"/>
      <c r="W1097" s="3"/>
      <c r="X1097" s="3"/>
      <c r="Y1097" s="3"/>
      <c r="Z1097" s="3"/>
    </row>
    <row r="1098" ht="30.0" customHeight="1">
      <c r="A1098" s="5" t="s">
        <v>10299</v>
      </c>
      <c r="B1098" s="5" t="s">
        <v>10299</v>
      </c>
      <c r="C1098" s="5" t="s">
        <v>10300</v>
      </c>
      <c r="D1098" s="5"/>
      <c r="E1098" s="16">
        <v>1139774.0</v>
      </c>
      <c r="F1098" s="16">
        <v>1141261.0</v>
      </c>
      <c r="G1098" s="5" t="s">
        <v>35</v>
      </c>
      <c r="H1098" s="5" t="s">
        <v>10301</v>
      </c>
      <c r="I1098" s="5"/>
      <c r="J1098" s="15" t="str">
        <f t="shared" ref="J1098:J1099" si="352">HYPERLINK("http://www.ncbi.nlm.nih.gov/pubmed/?term=16299333","Chain et al. 2005. Infect Immun. 73:8353-61")</f>
        <v>Chain et al. 2005. Infect Immun. 73:8353-61</v>
      </c>
      <c r="K1098" s="11" t="str">
        <f t="shared" ref="K1098:K1099" si="353">HYPERLINK("http://www.ncbi.nlm.nih.gov/nuccore/NC_007624","Brucella abortus 2308; accesion number NC_007624")</f>
        <v>Brucella abortus 2308; accesion number NC_007624</v>
      </c>
      <c r="L1098" s="3"/>
      <c r="M1098" s="3"/>
      <c r="N1098" s="3"/>
      <c r="O1098" s="3"/>
      <c r="P1098" s="3"/>
      <c r="Q1098" s="3"/>
      <c r="R1098" s="3"/>
      <c r="S1098" s="3"/>
      <c r="T1098" s="3"/>
      <c r="U1098" s="3"/>
      <c r="V1098" s="3"/>
      <c r="W1098" s="3"/>
      <c r="X1098" s="3"/>
      <c r="Y1098" s="3"/>
      <c r="Z1098" s="3"/>
    </row>
    <row r="1099" ht="30.0" customHeight="1">
      <c r="A1099" s="5" t="s">
        <v>10302</v>
      </c>
      <c r="B1099" s="5" t="s">
        <v>10302</v>
      </c>
      <c r="C1099" s="5" t="s">
        <v>10303</v>
      </c>
      <c r="D1099" s="5"/>
      <c r="E1099" s="16">
        <v>1141404.0</v>
      </c>
      <c r="F1099" s="16">
        <v>1142363.0</v>
      </c>
      <c r="G1099" s="5" t="s">
        <v>35</v>
      </c>
      <c r="H1099" s="5" t="s">
        <v>10304</v>
      </c>
      <c r="I1099" s="5"/>
      <c r="J1099" s="15" t="str">
        <f t="shared" si="352"/>
        <v>Chain et al. 2005. Infect Immun. 73:8353-61</v>
      </c>
      <c r="K1099" s="11" t="str">
        <f t="shared" si="353"/>
        <v>Brucella abortus 2308; accesion number NC_007624</v>
      </c>
      <c r="L1099" s="3"/>
      <c r="M1099" s="3"/>
      <c r="N1099" s="3"/>
      <c r="O1099" s="3"/>
      <c r="P1099" s="3"/>
      <c r="Q1099" s="3"/>
      <c r="R1099" s="3"/>
      <c r="S1099" s="3"/>
      <c r="T1099" s="3"/>
      <c r="U1099" s="3"/>
      <c r="V1099" s="3"/>
      <c r="W1099" s="3"/>
      <c r="X1099" s="3"/>
      <c r="Y1099" s="3"/>
      <c r="Z1099" s="3"/>
    </row>
    <row r="1100" ht="30.0" customHeight="1">
      <c r="A1100" s="5" t="s">
        <v>10305</v>
      </c>
      <c r="B1100" s="5" t="s">
        <v>10305</v>
      </c>
      <c r="C1100" s="5" t="s">
        <v>10306</v>
      </c>
      <c r="D1100" s="5"/>
      <c r="E1100" s="16">
        <v>1142379.0</v>
      </c>
      <c r="F1100" s="16">
        <v>1143161.0</v>
      </c>
      <c r="G1100" s="5" t="s">
        <v>35</v>
      </c>
      <c r="H1100" s="5" t="s">
        <v>10307</v>
      </c>
      <c r="I1100" s="5"/>
      <c r="J1100" s="11" t="str">
        <f t="shared" ref="J1100:J1102" si="354">HYPERLINK("http://www.ncbi.nlm.nih.gov/nuccore/NC_017250","Brucella suis 1330 genome; accesion number NC017250")</f>
        <v>Brucella suis 1330 genome; accesion number NC017250</v>
      </c>
      <c r="K1100" s="11" t="str">
        <f t="shared" ref="K1100:K1102" si="355">HYPERLINK("http://www.ncbi.nlm.nih.gov/nuccore/NC_006933","Brucella abortus 9-941 accession number NC_006933")</f>
        <v>Brucella abortus 9-941 accession number NC_006933</v>
      </c>
      <c r="L1100" s="11" t="str">
        <f t="shared" ref="L1100:L1102" si="356">HYPERLINK("http://www.ncbi.nlm.nih.gov/nuccore/NC_003318"," Brucella melitensis 16M genome; accesion number NC_003318")</f>
        <v> Brucella melitensis 16M genome; accesion number NC_003318</v>
      </c>
      <c r="M1100" s="3"/>
      <c r="N1100" s="3"/>
      <c r="O1100" s="3"/>
      <c r="P1100" s="3"/>
      <c r="Q1100" s="3"/>
      <c r="R1100" s="3"/>
      <c r="S1100" s="3"/>
      <c r="T1100" s="3"/>
      <c r="U1100" s="3"/>
      <c r="V1100" s="3"/>
      <c r="W1100" s="3"/>
      <c r="X1100" s="3"/>
      <c r="Y1100" s="3"/>
      <c r="Z1100" s="3"/>
    </row>
    <row r="1101" ht="30.0" customHeight="1">
      <c r="A1101" s="5" t="s">
        <v>10308</v>
      </c>
      <c r="B1101" s="5" t="s">
        <v>10308</v>
      </c>
      <c r="C1101" s="5" t="s">
        <v>10309</v>
      </c>
      <c r="D1101" s="5"/>
      <c r="E1101" s="16">
        <v>1143158.0</v>
      </c>
      <c r="F1101" s="16">
        <v>1143910.0</v>
      </c>
      <c r="G1101" s="5" t="s">
        <v>35</v>
      </c>
      <c r="H1101" s="5" t="s">
        <v>10310</v>
      </c>
      <c r="I1101" s="5"/>
      <c r="J1101" s="11" t="str">
        <f t="shared" si="354"/>
        <v>Brucella suis 1330 genome; accesion number NC017250</v>
      </c>
      <c r="K1101" s="11" t="str">
        <f t="shared" si="355"/>
        <v>Brucella abortus 9-941 accession number NC_006933</v>
      </c>
      <c r="L1101" s="11" t="str">
        <f t="shared" si="356"/>
        <v> Brucella melitensis 16M genome; accesion number NC_003318</v>
      </c>
      <c r="M1101" s="3"/>
      <c r="N1101" s="3"/>
      <c r="O1101" s="3"/>
      <c r="P1101" s="3"/>
      <c r="Q1101" s="3"/>
      <c r="R1101" s="3"/>
      <c r="S1101" s="3"/>
      <c r="T1101" s="3"/>
      <c r="U1101" s="3"/>
      <c r="V1101" s="3"/>
      <c r="W1101" s="3"/>
      <c r="X1101" s="3"/>
      <c r="Y1101" s="3"/>
      <c r="Z1101" s="3"/>
    </row>
    <row r="1102" ht="30.0" customHeight="1">
      <c r="A1102" s="5" t="s">
        <v>10311</v>
      </c>
      <c r="B1102" s="5" t="s">
        <v>10311</v>
      </c>
      <c r="C1102" s="5" t="s">
        <v>10312</v>
      </c>
      <c r="D1102" s="5"/>
      <c r="E1102" s="16">
        <v>1143907.0</v>
      </c>
      <c r="F1102" s="16">
        <v>1145031.0</v>
      </c>
      <c r="G1102" s="5" t="s">
        <v>35</v>
      </c>
      <c r="H1102" s="5" t="s">
        <v>10313</v>
      </c>
      <c r="I1102" s="5"/>
      <c r="J1102" s="11" t="str">
        <f t="shared" si="354"/>
        <v>Brucella suis 1330 genome; accesion number NC017250</v>
      </c>
      <c r="K1102" s="11" t="str">
        <f t="shared" si="355"/>
        <v>Brucella abortus 9-941 accession number NC_006933</v>
      </c>
      <c r="L1102" s="11" t="str">
        <f t="shared" si="356"/>
        <v> Brucella melitensis 16M genome; accesion number NC_003318</v>
      </c>
      <c r="M1102" s="3"/>
      <c r="N1102" s="3"/>
      <c r="O1102" s="3"/>
      <c r="P1102" s="3"/>
      <c r="Q1102" s="3"/>
      <c r="R1102" s="3"/>
      <c r="S1102" s="3"/>
      <c r="T1102" s="3"/>
      <c r="U1102" s="3"/>
      <c r="V1102" s="3"/>
      <c r="W1102" s="3"/>
      <c r="X1102" s="3"/>
      <c r="Y1102" s="3"/>
      <c r="Z1102" s="3"/>
    </row>
    <row r="1103" ht="30.0" customHeight="1">
      <c r="A1103" s="5" t="s">
        <v>10314</v>
      </c>
      <c r="B1103" s="5" t="s">
        <v>10315</v>
      </c>
      <c r="C1103" s="5" t="s">
        <v>10316</v>
      </c>
      <c r="D1103" s="5"/>
      <c r="E1103" s="16">
        <v>1145287.0</v>
      </c>
      <c r="F1103" s="16">
        <v>1147272.0</v>
      </c>
      <c r="G1103" s="5" t="s">
        <v>35</v>
      </c>
      <c r="H1103" s="5" t="s">
        <v>4221</v>
      </c>
      <c r="I1103" s="5" t="s">
        <v>10317</v>
      </c>
      <c r="J1103" s="11" t="str">
        <f>HYPERLINK("http://www.ncbi.nlm.nih.gov/pubmed/17709407","Paulley et al. 2007. Infect Immun. 75(11):5248-54")</f>
        <v>Paulley et al. 2007. Infect Immun. 75(11):5248-54</v>
      </c>
      <c r="K1103" s="3"/>
      <c r="L1103" s="3"/>
      <c r="M1103" s="3"/>
      <c r="N1103" s="3"/>
      <c r="O1103" s="3"/>
      <c r="P1103" s="3"/>
      <c r="Q1103" s="3"/>
      <c r="R1103" s="3"/>
      <c r="S1103" s="3"/>
      <c r="T1103" s="3"/>
      <c r="U1103" s="3"/>
      <c r="V1103" s="3"/>
      <c r="W1103" s="3"/>
      <c r="X1103" s="3"/>
      <c r="Y1103" s="3"/>
      <c r="Z1103" s="3"/>
    </row>
    <row r="1104" ht="30.0" customHeight="1">
      <c r="A1104" s="5" t="s">
        <v>10318</v>
      </c>
      <c r="B1104" s="5" t="s">
        <v>10318</v>
      </c>
      <c r="C1104" s="5" t="s">
        <v>10319</v>
      </c>
      <c r="D1104" s="5"/>
      <c r="E1104" s="16">
        <v>1147269.0</v>
      </c>
      <c r="F1104" s="16">
        <v>1147391.0</v>
      </c>
      <c r="G1104" s="5" t="s">
        <v>35</v>
      </c>
      <c r="H1104" s="5" t="s">
        <v>52</v>
      </c>
      <c r="I1104" s="5"/>
      <c r="J1104" s="15" t="str">
        <f>HYPERLINK("http://www.ncbi.nlm.nih.gov/pubmed/?term=16299333","Chain et al. 2005. Infect Immun. 73:8353-61")</f>
        <v>Chain et al. 2005. Infect Immun. 73:8353-61</v>
      </c>
      <c r="K1104" s="11" t="str">
        <f>HYPERLINK("http://www.ncbi.nlm.nih.gov/nuccore/NC_007624","Brucella abortus 2308; accesion number NC_007624")</f>
        <v>Brucella abortus 2308; accesion number NC_007624</v>
      </c>
      <c r="L1104" s="3"/>
      <c r="M1104" s="3"/>
      <c r="N1104" s="3"/>
      <c r="O1104" s="3"/>
      <c r="P1104" s="3"/>
      <c r="Q1104" s="3"/>
      <c r="R1104" s="3"/>
      <c r="S1104" s="3"/>
      <c r="T1104" s="3"/>
      <c r="U1104" s="3"/>
      <c r="V1104" s="3"/>
      <c r="W1104" s="3"/>
      <c r="X1104" s="3"/>
      <c r="Y1104" s="3"/>
      <c r="Z1104" s="3"/>
    </row>
    <row r="1105" ht="30.0" customHeight="1">
      <c r="A1105" s="5" t="s">
        <v>10320</v>
      </c>
      <c r="B1105" s="5" t="s">
        <v>10321</v>
      </c>
      <c r="C1105" s="5" t="s">
        <v>10322</v>
      </c>
      <c r="D1105" s="5"/>
      <c r="E1105" s="16">
        <v>1147739.0</v>
      </c>
      <c r="F1105" s="16">
        <v>1148518.0</v>
      </c>
      <c r="G1105" s="5"/>
      <c r="H1105" s="5" t="s">
        <v>10323</v>
      </c>
      <c r="I1105" s="5" t="s">
        <v>10324</v>
      </c>
      <c r="J1105" s="3" t="s">
        <v>8539</v>
      </c>
      <c r="K1105" s="3"/>
      <c r="L1105" s="3"/>
      <c r="M1105" s="3"/>
      <c r="N1105" s="3"/>
      <c r="O1105" s="3"/>
      <c r="P1105" s="3"/>
      <c r="Q1105" s="3"/>
      <c r="R1105" s="3"/>
      <c r="S1105" s="3"/>
      <c r="T1105" s="3"/>
      <c r="U1105" s="3"/>
      <c r="V1105" s="3"/>
      <c r="W1105" s="3"/>
      <c r="X1105" s="3"/>
      <c r="Y1105" s="3"/>
      <c r="Z1105" s="3"/>
    </row>
    <row r="1106" ht="30.0" customHeight="1">
      <c r="A1106" s="5" t="s">
        <v>10325</v>
      </c>
      <c r="B1106" s="5" t="s">
        <v>10325</v>
      </c>
      <c r="C1106" s="5" t="s">
        <v>10326</v>
      </c>
      <c r="D1106" s="5"/>
      <c r="E1106" s="16">
        <v>1148668.0</v>
      </c>
      <c r="F1106" s="16">
        <v>1149888.0</v>
      </c>
      <c r="G1106" s="5"/>
      <c r="H1106" s="5" t="s">
        <v>4075</v>
      </c>
      <c r="I1106" s="5"/>
      <c r="J1106" s="15" t="str">
        <f>HYPERLINK("http://www.ncbi.nlm.nih.gov/pubmed/?term=16299333","Chain et al. 2005. Infect Immun. 73:8353-61")</f>
        <v>Chain et al. 2005. Infect Immun. 73:8353-61</v>
      </c>
      <c r="K1106" s="11" t="str">
        <f>HYPERLINK("http://www.ncbi.nlm.nih.gov/nuccore/NC_007624","Brucella abortus 2308; accesion number NC_007624")</f>
        <v>Brucella abortus 2308; accesion number NC_007624</v>
      </c>
      <c r="L1106" s="3"/>
      <c r="M1106" s="3"/>
      <c r="N1106" s="3"/>
      <c r="O1106" s="3"/>
      <c r="P1106" s="3"/>
      <c r="Q1106" s="3"/>
      <c r="R1106" s="3"/>
      <c r="S1106" s="3"/>
      <c r="T1106" s="3"/>
      <c r="U1106" s="3"/>
      <c r="V1106" s="3"/>
      <c r="W1106" s="3"/>
      <c r="X1106" s="3"/>
      <c r="Y1106" s="3"/>
      <c r="Z1106" s="3"/>
    </row>
    <row r="1107" ht="30.0" customHeight="1">
      <c r="A1107" s="5" t="s">
        <v>10327</v>
      </c>
      <c r="B1107" s="5" t="s">
        <v>10327</v>
      </c>
      <c r="C1107" s="5" t="s">
        <v>10328</v>
      </c>
      <c r="D1107" s="5" t="s">
        <v>59</v>
      </c>
      <c r="E1107" s="16">
        <v>1150090.0</v>
      </c>
      <c r="F1107" s="16">
        <v>1150955.0</v>
      </c>
      <c r="G1107" s="5"/>
      <c r="H1107" s="5"/>
      <c r="I1107" s="5" t="s">
        <v>10329</v>
      </c>
      <c r="J1107" s="11" t="str">
        <f t="shared" ref="J1107:J1111" si="357">HYPERLINK("http://www.ncbi.nlm.nih.gov/nuccore/NC_017250","Brucella suis 1330 genome; accesion number NC017250")</f>
        <v>Brucella suis 1330 genome; accesion number NC017250</v>
      </c>
      <c r="K1107" s="11" t="str">
        <f>HYPERLINK("http://www.ncbi.nlm.nih.gov/pubmed/12271122","Paulsen et al. 2002. Proc Natl Acad Sci U S A. 99(20):13148-53")</f>
        <v>Paulsen et al. 2002. Proc Natl Acad Sci U S A. 99(20):13148-53</v>
      </c>
      <c r="L1107" s="3"/>
      <c r="M1107" s="3"/>
      <c r="N1107" s="3"/>
      <c r="O1107" s="3"/>
      <c r="P1107" s="3"/>
      <c r="Q1107" s="3"/>
      <c r="R1107" s="3"/>
      <c r="S1107" s="3"/>
      <c r="T1107" s="3"/>
      <c r="U1107" s="3"/>
      <c r="V1107" s="3"/>
      <c r="W1107" s="3"/>
      <c r="X1107" s="3"/>
      <c r="Y1107" s="3"/>
      <c r="Z1107" s="3"/>
    </row>
    <row r="1108" ht="30.0" customHeight="1">
      <c r="A1108" s="5" t="s">
        <v>10330</v>
      </c>
      <c r="B1108" s="5" t="s">
        <v>10330</v>
      </c>
      <c r="C1108" s="5" t="s">
        <v>10331</v>
      </c>
      <c r="D1108" s="5"/>
      <c r="E1108" s="16">
        <v>1150952.0</v>
      </c>
      <c r="F1108" s="16">
        <v>1151899.0</v>
      </c>
      <c r="G1108" s="5"/>
      <c r="H1108" s="5" t="s">
        <v>5684</v>
      </c>
      <c r="I1108" s="5" t="s">
        <v>5469</v>
      </c>
      <c r="J1108" s="11" t="str">
        <f t="shared" si="357"/>
        <v>Brucella suis 1330 genome; accesion number NC017250</v>
      </c>
      <c r="K1108" s="11" t="str">
        <f t="shared" ref="K1108:K1110" si="358">HYPERLINK("http://www.ncbi.nlm.nih.gov/nuccore/NC_006933","Brucella abortus 9-941 accession number NC_006933")</f>
        <v>Brucella abortus 9-941 accession number NC_006933</v>
      </c>
      <c r="L1108" s="11" t="str">
        <f t="shared" ref="L1108:L1110" si="359">HYPERLINK("http://www.ncbi.nlm.nih.gov/nuccore/NC_003318"," Brucella melitensis 16M genome; accesion number NC_003318")</f>
        <v> Brucella melitensis 16M genome; accesion number NC_003318</v>
      </c>
      <c r="M1108" s="3"/>
      <c r="N1108" s="3"/>
      <c r="O1108" s="3"/>
      <c r="P1108" s="3"/>
      <c r="Q1108" s="3"/>
      <c r="R1108" s="3"/>
      <c r="S1108" s="3"/>
      <c r="T1108" s="3"/>
      <c r="U1108" s="3"/>
      <c r="V1108" s="3"/>
      <c r="W1108" s="3"/>
      <c r="X1108" s="3"/>
      <c r="Y1108" s="3"/>
      <c r="Z1108" s="3"/>
    </row>
    <row r="1109" ht="30.0" customHeight="1">
      <c r="A1109" s="5" t="s">
        <v>10332</v>
      </c>
      <c r="B1109" s="5" t="s">
        <v>10332</v>
      </c>
      <c r="C1109" s="5" t="s">
        <v>10333</v>
      </c>
      <c r="D1109" s="5"/>
      <c r="E1109" s="16">
        <v>1151896.0</v>
      </c>
      <c r="F1109" s="16">
        <v>1152630.0</v>
      </c>
      <c r="G1109" s="5"/>
      <c r="H1109" s="5" t="s">
        <v>9365</v>
      </c>
      <c r="I1109" s="5"/>
      <c r="J1109" s="11" t="str">
        <f t="shared" si="357"/>
        <v>Brucella suis 1330 genome; accesion number NC017250</v>
      </c>
      <c r="K1109" s="11" t="str">
        <f t="shared" si="358"/>
        <v>Brucella abortus 9-941 accession number NC_006933</v>
      </c>
      <c r="L1109" s="11" t="str">
        <f t="shared" si="359"/>
        <v> Brucella melitensis 16M genome; accesion number NC_003318</v>
      </c>
      <c r="M1109" s="3"/>
      <c r="N1109" s="3"/>
      <c r="O1109" s="3"/>
      <c r="P1109" s="3"/>
      <c r="Q1109" s="3"/>
      <c r="R1109" s="3"/>
      <c r="S1109" s="3"/>
      <c r="T1109" s="3"/>
      <c r="U1109" s="3"/>
      <c r="V1109" s="3"/>
      <c r="W1109" s="3"/>
      <c r="X1109" s="3"/>
      <c r="Y1109" s="3"/>
      <c r="Z1109" s="3"/>
    </row>
    <row r="1110" ht="30.0" customHeight="1">
      <c r="A1110" s="5" t="s">
        <v>10334</v>
      </c>
      <c r="B1110" s="5" t="s">
        <v>10334</v>
      </c>
      <c r="C1110" s="5" t="s">
        <v>10335</v>
      </c>
      <c r="D1110" s="5"/>
      <c r="E1110" s="16">
        <v>1152627.0</v>
      </c>
      <c r="F1110" s="16">
        <v>1153355.0</v>
      </c>
      <c r="G1110" s="5"/>
      <c r="H1110" s="5" t="s">
        <v>9365</v>
      </c>
      <c r="I1110" s="5"/>
      <c r="J1110" s="11" t="str">
        <f t="shared" si="357"/>
        <v>Brucella suis 1330 genome; accesion number NC017250</v>
      </c>
      <c r="K1110" s="11" t="str">
        <f t="shared" si="358"/>
        <v>Brucella abortus 9-941 accession number NC_006933</v>
      </c>
      <c r="L1110" s="11" t="str">
        <f t="shared" si="359"/>
        <v> Brucella melitensis 16M genome; accesion number NC_003318</v>
      </c>
      <c r="M1110" s="3"/>
      <c r="N1110" s="3"/>
      <c r="O1110" s="3"/>
      <c r="P1110" s="3"/>
      <c r="Q1110" s="3"/>
      <c r="R1110" s="3"/>
      <c r="S1110" s="3"/>
      <c r="T1110" s="3"/>
      <c r="U1110" s="3"/>
      <c r="V1110" s="3"/>
      <c r="W1110" s="3"/>
      <c r="X1110" s="3"/>
      <c r="Y1110" s="3"/>
      <c r="Z1110" s="3"/>
    </row>
    <row r="1111" ht="30.0" customHeight="1">
      <c r="A1111" s="5" t="s">
        <v>10336</v>
      </c>
      <c r="B1111" s="5" t="s">
        <v>10336</v>
      </c>
      <c r="C1111" s="5" t="s">
        <v>10337</v>
      </c>
      <c r="D1111" s="5" t="s">
        <v>59</v>
      </c>
      <c r="E1111" s="16">
        <v>1153384.0</v>
      </c>
      <c r="F1111" s="16">
        <v>1155324.0</v>
      </c>
      <c r="G1111" s="5" t="s">
        <v>35</v>
      </c>
      <c r="H1111" s="5"/>
      <c r="I1111" s="5" t="s">
        <v>10338</v>
      </c>
      <c r="J1111" s="11" t="str">
        <f t="shared" si="357"/>
        <v>Brucella suis 1330 genome; accesion number NC017250</v>
      </c>
      <c r="K1111" s="11" t="str">
        <f>HYPERLINK("http://www.ncbi.nlm.nih.gov/pubmed/12271122","Paulsen et al. 2002. Proc Natl Acad Sci U S A. 99(20):13148-53")</f>
        <v>Paulsen et al. 2002. Proc Natl Acad Sci U S A. 99(20):13148-53</v>
      </c>
      <c r="L1111" s="3"/>
      <c r="M1111" s="3"/>
      <c r="N1111" s="3"/>
      <c r="O1111" s="3"/>
      <c r="P1111" s="3"/>
      <c r="Q1111" s="3"/>
      <c r="R1111" s="3"/>
      <c r="S1111" s="3"/>
      <c r="T1111" s="3"/>
      <c r="U1111" s="3"/>
      <c r="V1111" s="3"/>
      <c r="W1111" s="3"/>
      <c r="X1111" s="3"/>
      <c r="Y1111" s="3"/>
      <c r="Z1111" s="3"/>
    </row>
    <row r="1112" ht="30.0" customHeight="1">
      <c r="A1112" s="5" t="s">
        <v>10339</v>
      </c>
      <c r="B1112" s="5" t="s">
        <v>10340</v>
      </c>
      <c r="C1112" s="5" t="s">
        <v>10341</v>
      </c>
      <c r="D1112" s="5"/>
      <c r="E1112" s="16">
        <v>1155604.0</v>
      </c>
      <c r="F1112" s="16">
        <v>1156956.0</v>
      </c>
      <c r="G1112" s="5" t="s">
        <v>35</v>
      </c>
      <c r="H1112" s="5" t="s">
        <v>576</v>
      </c>
      <c r="I1112" s="5" t="s">
        <v>577</v>
      </c>
      <c r="J1112" s="15" t="str">
        <f t="shared" ref="J1112:J1113" si="360">HYPERLINK("http://www.ncbi.nlm.nih.gov/pubmed/?term=16299333","Chain et al. 2005. Infect Immun. 73:8353-61")</f>
        <v>Chain et al. 2005. Infect Immun. 73:8353-61</v>
      </c>
      <c r="K1112" s="11" t="str">
        <f t="shared" ref="K1112:K1113" si="361">HYPERLINK("http://www.ncbi.nlm.nih.gov/nuccore/NC_007624","Brucella abortus 2308; accesion number NC_007624")</f>
        <v>Brucella abortus 2308; accesion number NC_007624</v>
      </c>
      <c r="L1112" s="3"/>
      <c r="M1112" s="3"/>
      <c r="N1112" s="3"/>
      <c r="O1112" s="3"/>
      <c r="P1112" s="3"/>
      <c r="Q1112" s="3"/>
      <c r="R1112" s="3"/>
      <c r="S1112" s="3"/>
      <c r="T1112" s="3"/>
      <c r="U1112" s="3"/>
      <c r="V1112" s="3"/>
      <c r="W1112" s="3"/>
      <c r="X1112" s="3"/>
      <c r="Y1112" s="3"/>
      <c r="Z1112" s="3"/>
    </row>
    <row r="1113" ht="30.0" customHeight="1">
      <c r="A1113" s="5" t="s">
        <v>10342</v>
      </c>
      <c r="B1113" s="5" t="s">
        <v>10342</v>
      </c>
      <c r="C1113" s="5" t="s">
        <v>10343</v>
      </c>
      <c r="D1113" s="5"/>
      <c r="E1113" s="16">
        <v>1157239.0</v>
      </c>
      <c r="F1113" s="16">
        <v>1157643.0</v>
      </c>
      <c r="G1113" s="5" t="s">
        <v>35</v>
      </c>
      <c r="H1113" s="5" t="s">
        <v>52</v>
      </c>
      <c r="I1113" s="5"/>
      <c r="J1113" s="15" t="str">
        <f t="shared" si="360"/>
        <v>Chain et al. 2005. Infect Immun. 73:8353-61</v>
      </c>
      <c r="K1113" s="11" t="str">
        <f t="shared" si="361"/>
        <v>Brucella abortus 2308; accesion number NC_007624</v>
      </c>
      <c r="L1113" s="3"/>
      <c r="M1113" s="3"/>
      <c r="N1113" s="3"/>
      <c r="O1113" s="3"/>
      <c r="P1113" s="3"/>
      <c r="Q1113" s="3"/>
      <c r="R1113" s="3"/>
      <c r="S1113" s="3"/>
      <c r="T1113" s="3"/>
      <c r="U1113" s="3"/>
      <c r="V1113" s="3"/>
      <c r="W1113" s="3"/>
      <c r="X1113" s="3"/>
      <c r="Y1113" s="3"/>
      <c r="Z1113" s="3"/>
    </row>
    <row r="1114" ht="30.0" customHeight="1">
      <c r="A1114" s="5" t="s">
        <v>10344</v>
      </c>
      <c r="B1114" s="5" t="s">
        <v>10345</v>
      </c>
      <c r="C1114" s="5" t="s">
        <v>10346</v>
      </c>
      <c r="D1114" s="5"/>
      <c r="E1114" s="16">
        <v>1157857.0</v>
      </c>
      <c r="F1114" s="16">
        <v>1159050.0</v>
      </c>
      <c r="G1114" s="5"/>
      <c r="H1114" s="5" t="s">
        <v>10347</v>
      </c>
      <c r="I1114" s="5"/>
      <c r="J1114" s="11" t="str">
        <f t="shared" ref="J1114:J1115" si="362">HYPERLINK("http://www.ncbi.nlm.nih.gov/pubmed/25006695","Deghelt et al. 2014. Nat Commun. 9;5:4366")</f>
        <v>Deghelt et al. 2014. Nat Commun. 9;5:4366</v>
      </c>
      <c r="K1114" s="3"/>
      <c r="L1114" s="3"/>
      <c r="M1114" s="3"/>
      <c r="N1114" s="3"/>
      <c r="O1114" s="3"/>
      <c r="P1114" s="3"/>
      <c r="Q1114" s="3"/>
      <c r="R1114" s="3"/>
      <c r="S1114" s="3"/>
      <c r="T1114" s="3"/>
      <c r="U1114" s="3"/>
      <c r="V1114" s="3"/>
      <c r="W1114" s="3"/>
      <c r="X1114" s="3"/>
      <c r="Y1114" s="3"/>
      <c r="Z1114" s="3"/>
    </row>
    <row r="1115" ht="30.0" customHeight="1">
      <c r="A1115" s="5" t="s">
        <v>10348</v>
      </c>
      <c r="B1115" s="5" t="s">
        <v>10348</v>
      </c>
      <c r="C1115" s="5" t="s">
        <v>10349</v>
      </c>
      <c r="D1115" s="5"/>
      <c r="E1115" s="16">
        <v>1159115.0</v>
      </c>
      <c r="F1115" s="16">
        <v>1160101.0</v>
      </c>
      <c r="G1115" s="5"/>
      <c r="H1115" s="5" t="s">
        <v>10350</v>
      </c>
      <c r="I1115" s="5"/>
      <c r="J1115" s="11" t="str">
        <f t="shared" si="362"/>
        <v>Deghelt et al. 2014. Nat Commun. 9;5:4366</v>
      </c>
      <c r="K1115" s="3"/>
      <c r="L1115" s="3"/>
      <c r="M1115" s="3"/>
      <c r="N1115" s="3"/>
      <c r="O1115" s="3"/>
      <c r="P1115" s="3"/>
      <c r="Q1115" s="3"/>
      <c r="R1115" s="3"/>
      <c r="S1115" s="3"/>
      <c r="T1115" s="3"/>
      <c r="U1115" s="3"/>
      <c r="V1115" s="3"/>
      <c r="W1115" s="3"/>
      <c r="X1115" s="3"/>
      <c r="Y1115" s="3"/>
      <c r="Z1115" s="3"/>
    </row>
    <row r="1116" ht="30.0" customHeight="1">
      <c r="A1116" s="16" t="s">
        <v>10351</v>
      </c>
      <c r="B1116" s="16" t="s">
        <v>10351</v>
      </c>
      <c r="C1116" s="5" t="s">
        <v>10352</v>
      </c>
      <c r="D1116" s="5"/>
      <c r="E1116" s="5">
        <v>1057280.0</v>
      </c>
      <c r="F1116" s="5">
        <v>1057399.0</v>
      </c>
      <c r="G1116" s="5" t="s">
        <v>35</v>
      </c>
      <c r="H1116" s="5" t="s">
        <v>6794</v>
      </c>
      <c r="I1116" s="5"/>
      <c r="J1116" s="15" t="str">
        <f t="shared" ref="J1116:J1133" si="363">HYPERLINK("http://www.ncbi.nlm.nih.gov/pubmed/?term=16299333","Chain et al. 2005. Infect Immun. 73:8353-61")</f>
        <v>Chain et al. 2005. Infect Immun. 73:8353-61</v>
      </c>
      <c r="K1116" s="11" t="str">
        <f t="shared" ref="K1116:K1133" si="364">HYPERLINK("http://www.ncbi.nlm.nih.gov/nuccore/NC_007624","Brucella abortus 2308; accesion number NC_007624")</f>
        <v>Brucella abortus 2308; accesion number NC_007624</v>
      </c>
      <c r="L1116" s="3"/>
      <c r="M1116" s="3"/>
      <c r="N1116" s="3"/>
      <c r="O1116" s="3"/>
      <c r="P1116" s="3"/>
      <c r="Q1116" s="3"/>
      <c r="R1116" s="3"/>
      <c r="S1116" s="3"/>
      <c r="T1116" s="3"/>
      <c r="U1116" s="3"/>
      <c r="V1116" s="3"/>
      <c r="W1116" s="3"/>
      <c r="X1116" s="3"/>
      <c r="Y1116" s="3"/>
      <c r="Z1116" s="3"/>
    </row>
    <row r="1117" ht="30.0" customHeight="1">
      <c r="A1117" s="16" t="s">
        <v>10353</v>
      </c>
      <c r="B1117" s="16" t="s">
        <v>10353</v>
      </c>
      <c r="C1117" s="5" t="s">
        <v>10354</v>
      </c>
      <c r="D1117" s="5"/>
      <c r="E1117" s="5">
        <v>1057614.0</v>
      </c>
      <c r="F1117" s="5">
        <v>1060517.0</v>
      </c>
      <c r="G1117" s="5" t="s">
        <v>35</v>
      </c>
      <c r="H1117" s="5" t="s">
        <v>6797</v>
      </c>
      <c r="I1117" s="5"/>
      <c r="J1117" s="15" t="str">
        <f t="shared" si="363"/>
        <v>Chain et al. 2005. Infect Immun. 73:8353-61</v>
      </c>
      <c r="K1117" s="11" t="str">
        <f t="shared" si="364"/>
        <v>Brucella abortus 2308; accesion number NC_007624</v>
      </c>
      <c r="L1117" s="3"/>
      <c r="M1117" s="3"/>
      <c r="N1117" s="3"/>
      <c r="O1117" s="3"/>
      <c r="P1117" s="3"/>
      <c r="Q1117" s="3"/>
      <c r="R1117" s="3"/>
      <c r="S1117" s="3"/>
      <c r="T1117" s="3"/>
      <c r="U1117" s="3"/>
      <c r="V1117" s="3"/>
      <c r="W1117" s="3"/>
      <c r="X1117" s="3"/>
      <c r="Y1117" s="3"/>
      <c r="Z1117" s="3"/>
    </row>
    <row r="1118" ht="30.0" customHeight="1">
      <c r="A1118" s="16" t="s">
        <v>10355</v>
      </c>
      <c r="B1118" s="16" t="s">
        <v>10355</v>
      </c>
      <c r="C1118" s="5" t="s">
        <v>10356</v>
      </c>
      <c r="D1118" s="5"/>
      <c r="E1118" s="5">
        <v>1061309.0</v>
      </c>
      <c r="F1118" s="5">
        <v>1062762.0</v>
      </c>
      <c r="G1118" s="5" t="s">
        <v>35</v>
      </c>
      <c r="H1118" s="5" t="s">
        <v>6800</v>
      </c>
      <c r="I1118" s="5"/>
      <c r="J1118" s="15" t="str">
        <f t="shared" si="363"/>
        <v>Chain et al. 2005. Infect Immun. 73:8353-61</v>
      </c>
      <c r="K1118" s="11" t="str">
        <f t="shared" si="364"/>
        <v>Brucella abortus 2308; accesion number NC_007624</v>
      </c>
      <c r="L1118" s="3"/>
      <c r="M1118" s="3"/>
      <c r="N1118" s="3"/>
      <c r="O1118" s="3"/>
      <c r="P1118" s="3"/>
      <c r="Q1118" s="3"/>
      <c r="R1118" s="3"/>
      <c r="S1118" s="3"/>
      <c r="T1118" s="3"/>
      <c r="U1118" s="3"/>
      <c r="V1118" s="3"/>
      <c r="W1118" s="3"/>
      <c r="X1118" s="3"/>
      <c r="Y1118" s="3"/>
      <c r="Z1118" s="3"/>
    </row>
    <row r="1119" ht="30.0" customHeight="1">
      <c r="A1119" s="16" t="s">
        <v>10357</v>
      </c>
      <c r="B1119" s="16" t="s">
        <v>10357</v>
      </c>
      <c r="C1119" s="5" t="s">
        <v>10358</v>
      </c>
      <c r="D1119" s="5"/>
      <c r="E1119" s="16">
        <v>1.0</v>
      </c>
      <c r="F1119" s="16">
        <v>60.0</v>
      </c>
      <c r="G1119" s="16" t="s">
        <v>35</v>
      </c>
      <c r="H1119" s="16" t="s">
        <v>10359</v>
      </c>
      <c r="I1119" s="5"/>
      <c r="J1119" s="15" t="str">
        <f t="shared" si="363"/>
        <v>Chain et al. 2005. Infect Immun. 73:8353-61</v>
      </c>
      <c r="K1119" s="11" t="str">
        <f t="shared" si="364"/>
        <v>Brucella abortus 2308; accesion number NC_007624</v>
      </c>
      <c r="L1119" s="3"/>
      <c r="M1119" s="3"/>
      <c r="N1119" s="3"/>
      <c r="O1119" s="3"/>
      <c r="P1119" s="3"/>
      <c r="Q1119" s="3"/>
      <c r="R1119" s="3"/>
      <c r="S1119" s="3"/>
      <c r="T1119" s="3"/>
      <c r="U1119" s="3"/>
      <c r="V1119" s="3"/>
      <c r="W1119" s="3"/>
      <c r="X1119" s="3"/>
      <c r="Y1119" s="3"/>
      <c r="Z1119" s="3"/>
    </row>
    <row r="1120" ht="30.0" customHeight="1">
      <c r="A1120" s="16" t="s">
        <v>10360</v>
      </c>
      <c r="B1120" s="16" t="s">
        <v>10360</v>
      </c>
      <c r="C1120" s="5" t="s">
        <v>10361</v>
      </c>
      <c r="D1120" s="5"/>
      <c r="E1120" s="16">
        <v>39273.0</v>
      </c>
      <c r="F1120" s="16">
        <v>39347.0</v>
      </c>
      <c r="G1120" s="16" t="s">
        <v>35</v>
      </c>
      <c r="H1120" s="16" t="s">
        <v>6834</v>
      </c>
      <c r="I1120" s="5"/>
      <c r="J1120" s="15" t="str">
        <f t="shared" si="363"/>
        <v>Chain et al. 2005. Infect Immun. 73:8353-61</v>
      </c>
      <c r="K1120" s="11" t="str">
        <f t="shared" si="364"/>
        <v>Brucella abortus 2308; accesion number NC_007624</v>
      </c>
      <c r="L1120" s="3"/>
      <c r="M1120" s="3"/>
      <c r="N1120" s="3"/>
      <c r="O1120" s="3"/>
      <c r="P1120" s="3"/>
      <c r="Q1120" s="3"/>
      <c r="R1120" s="3"/>
      <c r="S1120" s="3"/>
      <c r="T1120" s="3"/>
      <c r="U1120" s="3"/>
      <c r="V1120" s="3"/>
      <c r="W1120" s="3"/>
      <c r="X1120" s="3"/>
      <c r="Y1120" s="3"/>
      <c r="Z1120" s="3"/>
    </row>
    <row r="1121" ht="30.0" customHeight="1">
      <c r="A1121" s="16" t="s">
        <v>10362</v>
      </c>
      <c r="B1121" s="16" t="s">
        <v>10362</v>
      </c>
      <c r="C1121" s="5" t="s">
        <v>10363</v>
      </c>
      <c r="D1121" s="5"/>
      <c r="E1121" s="16">
        <v>338501.0</v>
      </c>
      <c r="F1121" s="16">
        <v>338575.0</v>
      </c>
      <c r="G1121" s="16" t="s">
        <v>35</v>
      </c>
      <c r="H1121" s="16" t="s">
        <v>6844</v>
      </c>
      <c r="I1121" s="5"/>
      <c r="J1121" s="15" t="str">
        <f t="shared" si="363"/>
        <v>Chain et al. 2005. Infect Immun. 73:8353-61</v>
      </c>
      <c r="K1121" s="11" t="str">
        <f t="shared" si="364"/>
        <v>Brucella abortus 2308; accesion number NC_007624</v>
      </c>
      <c r="L1121" s="3"/>
      <c r="M1121" s="3"/>
      <c r="N1121" s="3"/>
      <c r="O1121" s="3"/>
      <c r="P1121" s="3"/>
      <c r="Q1121" s="3"/>
      <c r="R1121" s="3"/>
      <c r="S1121" s="3"/>
      <c r="T1121" s="3"/>
      <c r="U1121" s="3"/>
      <c r="V1121" s="3"/>
      <c r="W1121" s="3"/>
      <c r="X1121" s="3"/>
      <c r="Y1121" s="3"/>
      <c r="Z1121" s="3"/>
    </row>
    <row r="1122" ht="30.0" customHeight="1">
      <c r="A1122" s="16" t="s">
        <v>10364</v>
      </c>
      <c r="B1122" s="16" t="s">
        <v>10364</v>
      </c>
      <c r="C1122" s="5" t="s">
        <v>10365</v>
      </c>
      <c r="D1122" s="5"/>
      <c r="E1122" s="16">
        <v>398903.0</v>
      </c>
      <c r="F1122" s="16">
        <v>398978.0</v>
      </c>
      <c r="G1122" s="16" t="s">
        <v>35</v>
      </c>
      <c r="H1122" s="16" t="s">
        <v>6816</v>
      </c>
      <c r="I1122" s="5"/>
      <c r="J1122" s="15" t="str">
        <f t="shared" si="363"/>
        <v>Chain et al. 2005. Infect Immun. 73:8353-61</v>
      </c>
      <c r="K1122" s="11" t="str">
        <f t="shared" si="364"/>
        <v>Brucella abortus 2308; accesion number NC_007624</v>
      </c>
      <c r="L1122" s="3"/>
      <c r="M1122" s="3"/>
      <c r="N1122" s="3"/>
      <c r="O1122" s="3"/>
      <c r="P1122" s="3"/>
      <c r="Q1122" s="3"/>
      <c r="R1122" s="3"/>
      <c r="S1122" s="3"/>
      <c r="T1122" s="3"/>
      <c r="U1122" s="3"/>
      <c r="V1122" s="3"/>
      <c r="W1122" s="3"/>
      <c r="X1122" s="3"/>
      <c r="Y1122" s="3"/>
      <c r="Z1122" s="3"/>
    </row>
    <row r="1123" ht="30.0" customHeight="1">
      <c r="A1123" s="16" t="s">
        <v>10366</v>
      </c>
      <c r="B1123" s="16" t="s">
        <v>10366</v>
      </c>
      <c r="C1123" s="5" t="s">
        <v>10367</v>
      </c>
      <c r="D1123" s="5"/>
      <c r="E1123" s="16">
        <v>608312.0</v>
      </c>
      <c r="F1123" s="16">
        <v>608386.0</v>
      </c>
      <c r="G1123" s="16"/>
      <c r="H1123" s="16" t="s">
        <v>10368</v>
      </c>
      <c r="I1123" s="5"/>
      <c r="J1123" s="15" t="str">
        <f t="shared" si="363"/>
        <v>Chain et al. 2005. Infect Immun. 73:8353-61</v>
      </c>
      <c r="K1123" s="11" t="str">
        <f t="shared" si="364"/>
        <v>Brucella abortus 2308; accesion number NC_007624</v>
      </c>
      <c r="L1123" s="3"/>
      <c r="M1123" s="3"/>
      <c r="N1123" s="3"/>
      <c r="O1123" s="3"/>
      <c r="P1123" s="3"/>
      <c r="Q1123" s="3"/>
      <c r="R1123" s="3"/>
      <c r="S1123" s="3"/>
      <c r="T1123" s="3"/>
      <c r="U1123" s="3"/>
      <c r="V1123" s="3"/>
      <c r="W1123" s="3"/>
      <c r="X1123" s="3"/>
      <c r="Y1123" s="3"/>
      <c r="Z1123" s="3"/>
    </row>
    <row r="1124" ht="30.0" customHeight="1">
      <c r="A1124" s="16" t="s">
        <v>10369</v>
      </c>
      <c r="B1124" s="16" t="s">
        <v>10369</v>
      </c>
      <c r="C1124" s="5" t="s">
        <v>10370</v>
      </c>
      <c r="D1124" s="5"/>
      <c r="E1124" s="16">
        <v>612675.0</v>
      </c>
      <c r="F1124" s="16">
        <v>612748.0</v>
      </c>
      <c r="G1124" s="16" t="s">
        <v>35</v>
      </c>
      <c r="H1124" s="16" t="s">
        <v>10371</v>
      </c>
      <c r="I1124" s="5"/>
      <c r="J1124" s="15" t="str">
        <f t="shared" si="363"/>
        <v>Chain et al. 2005. Infect Immun. 73:8353-61</v>
      </c>
      <c r="K1124" s="11" t="str">
        <f t="shared" si="364"/>
        <v>Brucella abortus 2308; accesion number NC_007624</v>
      </c>
      <c r="L1124" s="3"/>
      <c r="M1124" s="3"/>
      <c r="N1124" s="3"/>
      <c r="O1124" s="3"/>
      <c r="P1124" s="3"/>
      <c r="Q1124" s="3"/>
      <c r="R1124" s="3"/>
      <c r="S1124" s="3"/>
      <c r="T1124" s="3"/>
      <c r="U1124" s="3"/>
      <c r="V1124" s="3"/>
      <c r="W1124" s="3"/>
      <c r="X1124" s="3"/>
      <c r="Y1124" s="3"/>
      <c r="Z1124" s="3"/>
    </row>
    <row r="1125" ht="30.0" customHeight="1">
      <c r="A1125" s="16" t="s">
        <v>10372</v>
      </c>
      <c r="B1125" s="16" t="s">
        <v>10372</v>
      </c>
      <c r="C1125" s="5" t="s">
        <v>10373</v>
      </c>
      <c r="D1125" s="5"/>
      <c r="E1125" s="16">
        <v>644630.0</v>
      </c>
      <c r="F1125" s="16">
        <v>644705.0</v>
      </c>
      <c r="G1125" s="16"/>
      <c r="H1125" s="16" t="s">
        <v>6867</v>
      </c>
      <c r="I1125" s="5"/>
      <c r="J1125" s="15" t="str">
        <f t="shared" si="363"/>
        <v>Chain et al. 2005. Infect Immun. 73:8353-61</v>
      </c>
      <c r="K1125" s="11" t="str">
        <f t="shared" si="364"/>
        <v>Brucella abortus 2308; accesion number NC_007624</v>
      </c>
      <c r="L1125" s="3"/>
      <c r="M1125" s="3"/>
      <c r="N1125" s="3"/>
      <c r="O1125" s="3"/>
      <c r="P1125" s="3"/>
      <c r="Q1125" s="3"/>
      <c r="R1125" s="3"/>
      <c r="S1125" s="3"/>
      <c r="T1125" s="3"/>
      <c r="U1125" s="3"/>
      <c r="V1125" s="3"/>
      <c r="W1125" s="3"/>
      <c r="X1125" s="3"/>
      <c r="Y1125" s="3"/>
      <c r="Z1125" s="3"/>
    </row>
    <row r="1126" ht="30.0" customHeight="1">
      <c r="A1126" s="16" t="s">
        <v>10374</v>
      </c>
      <c r="B1126" s="16" t="s">
        <v>10374</v>
      </c>
      <c r="C1126" s="5" t="s">
        <v>10375</v>
      </c>
      <c r="D1126" s="5"/>
      <c r="E1126" s="16">
        <v>677066.0</v>
      </c>
      <c r="F1126" s="16">
        <v>677155.0</v>
      </c>
      <c r="G1126" s="16"/>
      <c r="H1126" s="16" t="s">
        <v>6825</v>
      </c>
      <c r="I1126" s="5"/>
      <c r="J1126" s="15" t="str">
        <f t="shared" si="363"/>
        <v>Chain et al. 2005. Infect Immun. 73:8353-61</v>
      </c>
      <c r="K1126" s="11" t="str">
        <f t="shared" si="364"/>
        <v>Brucella abortus 2308; accesion number NC_007624</v>
      </c>
      <c r="L1126" s="3"/>
      <c r="M1126" s="3"/>
      <c r="N1126" s="3"/>
      <c r="O1126" s="3"/>
      <c r="P1126" s="3"/>
      <c r="Q1126" s="3"/>
      <c r="R1126" s="3"/>
      <c r="S1126" s="3"/>
      <c r="T1126" s="3"/>
      <c r="U1126" s="3"/>
      <c r="V1126" s="3"/>
      <c r="W1126" s="3"/>
      <c r="X1126" s="3"/>
      <c r="Y1126" s="3"/>
      <c r="Z1126" s="3"/>
    </row>
    <row r="1127" ht="30.0" customHeight="1">
      <c r="A1127" s="16" t="s">
        <v>10376</v>
      </c>
      <c r="B1127" s="16" t="s">
        <v>10376</v>
      </c>
      <c r="C1127" s="5" t="s">
        <v>10377</v>
      </c>
      <c r="D1127" s="5"/>
      <c r="E1127" s="16">
        <v>865989.0</v>
      </c>
      <c r="F1127" s="16">
        <v>866064.0</v>
      </c>
      <c r="G1127" s="16"/>
      <c r="H1127" s="16" t="s">
        <v>6837</v>
      </c>
      <c r="I1127" s="5"/>
      <c r="J1127" s="15" t="str">
        <f t="shared" si="363"/>
        <v>Chain et al. 2005. Infect Immun. 73:8353-61</v>
      </c>
      <c r="K1127" s="11" t="str">
        <f t="shared" si="364"/>
        <v>Brucella abortus 2308; accesion number NC_007624</v>
      </c>
      <c r="L1127" s="3"/>
      <c r="M1127" s="3"/>
      <c r="N1127" s="3"/>
      <c r="O1127" s="3"/>
      <c r="P1127" s="3"/>
      <c r="Q1127" s="3"/>
      <c r="R1127" s="3"/>
      <c r="S1127" s="3"/>
      <c r="T1127" s="3"/>
      <c r="U1127" s="3"/>
      <c r="V1127" s="3"/>
      <c r="W1127" s="3"/>
      <c r="X1127" s="3"/>
      <c r="Y1127" s="3"/>
      <c r="Z1127" s="3"/>
    </row>
    <row r="1128" ht="30.0" customHeight="1">
      <c r="A1128" s="16" t="s">
        <v>10378</v>
      </c>
      <c r="B1128" s="16" t="s">
        <v>10378</v>
      </c>
      <c r="C1128" s="5" t="s">
        <v>10379</v>
      </c>
      <c r="D1128" s="5"/>
      <c r="E1128" s="16">
        <v>962248.0</v>
      </c>
      <c r="F1128" s="16">
        <v>962322.0</v>
      </c>
      <c r="G1128" s="16"/>
      <c r="H1128" s="16" t="s">
        <v>6844</v>
      </c>
      <c r="I1128" s="5"/>
      <c r="J1128" s="15" t="str">
        <f t="shared" si="363"/>
        <v>Chain et al. 2005. Infect Immun. 73:8353-61</v>
      </c>
      <c r="K1128" s="11" t="str">
        <f t="shared" si="364"/>
        <v>Brucella abortus 2308; accesion number NC_007624</v>
      </c>
      <c r="L1128" s="3"/>
      <c r="M1128" s="3"/>
      <c r="N1128" s="3"/>
      <c r="O1128" s="3"/>
      <c r="P1128" s="3"/>
      <c r="Q1128" s="3"/>
      <c r="R1128" s="3"/>
      <c r="S1128" s="3"/>
      <c r="T1128" s="3"/>
      <c r="U1128" s="3"/>
      <c r="V1128" s="3"/>
      <c r="W1128" s="3"/>
      <c r="X1128" s="3"/>
      <c r="Y1128" s="3"/>
      <c r="Z1128" s="3"/>
    </row>
    <row r="1129" ht="30.0" customHeight="1">
      <c r="A1129" s="16" t="s">
        <v>10380</v>
      </c>
      <c r="B1129" s="16" t="s">
        <v>10380</v>
      </c>
      <c r="C1129" s="5" t="s">
        <v>10381</v>
      </c>
      <c r="D1129" s="5"/>
      <c r="E1129" s="16">
        <v>992262.0</v>
      </c>
      <c r="F1129" s="16">
        <v>992348.0</v>
      </c>
      <c r="G1129" s="16"/>
      <c r="H1129" s="16" t="s">
        <v>6847</v>
      </c>
      <c r="I1129" s="5"/>
      <c r="J1129" s="15" t="str">
        <f t="shared" si="363"/>
        <v>Chain et al. 2005. Infect Immun. 73:8353-61</v>
      </c>
      <c r="K1129" s="11" t="str">
        <f t="shared" si="364"/>
        <v>Brucella abortus 2308; accesion number NC_007624</v>
      </c>
      <c r="L1129" s="3"/>
      <c r="M1129" s="3"/>
      <c r="N1129" s="3"/>
      <c r="O1129" s="3"/>
      <c r="P1129" s="3"/>
      <c r="Q1129" s="3"/>
      <c r="R1129" s="3"/>
      <c r="S1129" s="3"/>
      <c r="T1129" s="3"/>
      <c r="U1129" s="3"/>
      <c r="V1129" s="3"/>
      <c r="W1129" s="3"/>
      <c r="X1129" s="3"/>
      <c r="Y1129" s="3"/>
      <c r="Z1129" s="3"/>
    </row>
    <row r="1130" ht="30.0" customHeight="1">
      <c r="A1130" s="16" t="s">
        <v>10382</v>
      </c>
      <c r="B1130" s="16" t="s">
        <v>10382</v>
      </c>
      <c r="C1130" s="5" t="s">
        <v>10383</v>
      </c>
      <c r="D1130" s="5"/>
      <c r="E1130" s="16">
        <v>1009689.0</v>
      </c>
      <c r="F1130" s="16">
        <v>1009778.0</v>
      </c>
      <c r="G1130" s="16"/>
      <c r="H1130" s="16" t="s">
        <v>6825</v>
      </c>
      <c r="I1130" s="5"/>
      <c r="J1130" s="15" t="str">
        <f t="shared" si="363"/>
        <v>Chain et al. 2005. Infect Immun. 73:8353-61</v>
      </c>
      <c r="K1130" s="11" t="str">
        <f t="shared" si="364"/>
        <v>Brucella abortus 2308; accesion number NC_007624</v>
      </c>
      <c r="L1130" s="3"/>
      <c r="M1130" s="3"/>
      <c r="N1130" s="3"/>
      <c r="O1130" s="3"/>
      <c r="P1130" s="3"/>
      <c r="Q1130" s="3"/>
      <c r="R1130" s="3"/>
      <c r="S1130" s="3"/>
      <c r="T1130" s="3"/>
      <c r="U1130" s="3"/>
      <c r="V1130" s="3"/>
      <c r="W1130" s="3"/>
      <c r="X1130" s="3"/>
      <c r="Y1130" s="3"/>
      <c r="Z1130" s="3"/>
    </row>
    <row r="1131" ht="30.0" customHeight="1">
      <c r="A1131" s="5" t="s">
        <v>10384</v>
      </c>
      <c r="B1131" s="5" t="s">
        <v>10384</v>
      </c>
      <c r="C1131" s="5" t="s">
        <v>10385</v>
      </c>
      <c r="D1131" s="5"/>
      <c r="E1131" s="5">
        <v>1057100.0</v>
      </c>
      <c r="F1131" s="5">
        <v>1057176.0</v>
      </c>
      <c r="G1131" s="5" t="s">
        <v>35</v>
      </c>
      <c r="H1131" s="5" t="s">
        <v>6870</v>
      </c>
      <c r="I1131" s="5"/>
      <c r="J1131" s="15" t="str">
        <f t="shared" si="363"/>
        <v>Chain et al. 2005. Infect Immun. 73:8353-61</v>
      </c>
      <c r="K1131" s="11" t="str">
        <f t="shared" si="364"/>
        <v>Brucella abortus 2308; accesion number NC_007624</v>
      </c>
      <c r="L1131" s="3"/>
      <c r="M1131" s="3"/>
      <c r="N1131" s="3"/>
      <c r="O1131" s="3"/>
      <c r="P1131" s="3"/>
      <c r="Q1131" s="3"/>
      <c r="R1131" s="3"/>
      <c r="S1131" s="3"/>
      <c r="T1131" s="3"/>
      <c r="U1131" s="3"/>
      <c r="V1131" s="3"/>
      <c r="W1131" s="3"/>
      <c r="X1131" s="3"/>
      <c r="Y1131" s="3"/>
      <c r="Z1131" s="3"/>
    </row>
    <row r="1132" ht="30.0" customHeight="1">
      <c r="A1132" s="5" t="s">
        <v>10386</v>
      </c>
      <c r="B1132" s="5" t="s">
        <v>10386</v>
      </c>
      <c r="C1132" s="5" t="s">
        <v>10387</v>
      </c>
      <c r="D1132" s="5"/>
      <c r="E1132" s="5">
        <v>1060841.0</v>
      </c>
      <c r="F1132" s="5">
        <v>1060916.0</v>
      </c>
      <c r="G1132" s="5" t="s">
        <v>35</v>
      </c>
      <c r="H1132" s="5" t="s">
        <v>6807</v>
      </c>
      <c r="I1132" s="5"/>
      <c r="J1132" s="15" t="str">
        <f t="shared" si="363"/>
        <v>Chain et al. 2005. Infect Immun. 73:8353-61</v>
      </c>
      <c r="K1132" s="11" t="str">
        <f t="shared" si="364"/>
        <v>Brucella abortus 2308; accesion number NC_007624</v>
      </c>
      <c r="L1132" s="3"/>
      <c r="M1132" s="3"/>
      <c r="N1132" s="3"/>
      <c r="O1132" s="3"/>
      <c r="P1132" s="3"/>
      <c r="Q1132" s="3"/>
      <c r="R1132" s="3"/>
      <c r="S1132" s="3"/>
      <c r="T1132" s="3"/>
      <c r="U1132" s="3"/>
      <c r="V1132" s="3"/>
      <c r="W1132" s="3"/>
      <c r="X1132" s="3"/>
      <c r="Y1132" s="3"/>
      <c r="Z1132" s="3"/>
    </row>
    <row r="1133" ht="30.0" customHeight="1">
      <c r="A1133" s="5" t="s">
        <v>10388</v>
      </c>
      <c r="B1133" s="5" t="s">
        <v>10388</v>
      </c>
      <c r="C1133" s="5" t="s">
        <v>10389</v>
      </c>
      <c r="D1133" s="5"/>
      <c r="E1133" s="5">
        <v>1060930.0</v>
      </c>
      <c r="F1133" s="5">
        <v>1061006.0</v>
      </c>
      <c r="G1133" s="5" t="s">
        <v>35</v>
      </c>
      <c r="H1133" s="5" t="s">
        <v>6890</v>
      </c>
      <c r="I1133" s="5"/>
      <c r="J1133" s="15" t="str">
        <f t="shared" si="363"/>
        <v>Chain et al. 2005. Infect Immun. 73:8353-61</v>
      </c>
      <c r="K1133" s="11" t="str">
        <f t="shared" si="364"/>
        <v>Brucella abortus 2308; accesion number NC_007624</v>
      </c>
      <c r="L1133" s="3"/>
      <c r="M1133" s="3"/>
      <c r="N1133" s="3"/>
      <c r="O1133" s="3"/>
      <c r="P1133" s="3"/>
      <c r="Q1133" s="3"/>
      <c r="R1133" s="3"/>
      <c r="S1133" s="3"/>
      <c r="T1133" s="3"/>
      <c r="U1133" s="3"/>
      <c r="V1133" s="3"/>
      <c r="W1133" s="3"/>
      <c r="X1133" s="3"/>
      <c r="Y1133" s="3"/>
      <c r="Z1133" s="3"/>
    </row>
    <row r="1134" ht="30.0" customHeight="1">
      <c r="A1134" s="28"/>
      <c r="B1134" s="5"/>
      <c r="C1134" s="5"/>
      <c r="D1134" s="5"/>
      <c r="E1134" s="29"/>
      <c r="F1134" s="29"/>
      <c r="G1134" s="5"/>
      <c r="H1134" s="5"/>
      <c r="I1134" s="5"/>
      <c r="J1134" s="3"/>
      <c r="K1134" s="3"/>
      <c r="L1134" s="3"/>
      <c r="M1134" s="3"/>
      <c r="N1134" s="3"/>
      <c r="O1134" s="3"/>
      <c r="P1134" s="3"/>
      <c r="Q1134" s="3"/>
      <c r="R1134" s="3"/>
      <c r="S1134" s="3"/>
      <c r="T1134" s="3"/>
      <c r="U1134" s="3"/>
      <c r="V1134" s="3"/>
      <c r="W1134" s="3"/>
      <c r="X1134" s="3"/>
      <c r="Y1134" s="3"/>
      <c r="Z1134" s="3"/>
    </row>
  </sheetData>
  <printOptions gridLines="1" horizontalCentered="1"/>
  <pageMargins bottom="0.75" footer="0.0" header="0.0" left="0.7" right="0.7" top="0.75"/>
  <pageSetup fitToHeight="0" paperSize="9" cellComments="atEnd" orientation="landscape" pageOrder="overThenDown"/>
  <drawing r:id="rId1"/>
</worksheet>
</file>