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1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os\Artículos 2022 2023\Extractivismo de tiempo\ALASRU\"/>
    </mc:Choice>
  </mc:AlternateContent>
  <xr:revisionPtr revIDLastSave="0" documentId="8_{C46A7343-41C4-4FB1-B647-932BBE4B533A}" xr6:coauthVersionLast="47" xr6:coauthVersionMax="47" xr10:uidLastSave="{00000000-0000-0000-0000-000000000000}"/>
  <bookViews>
    <workbookView xWindow="-108" yWindow="-108" windowWidth="23256" windowHeight="12576" firstSheet="6" activeTab="6" xr2:uid="{E35A4A89-5F7B-4958-A58A-1AEF3DF778F2}"/>
  </bookViews>
  <sheets>
    <sheet name="Datos originales" sheetId="1" r:id="rId1"/>
    <sheet name="Duración de ciclo" sheetId="9" r:id="rId2"/>
    <sheet name="Prueba 1" sheetId="2" r:id="rId3"/>
    <sheet name="Prueba 2" sheetId="3" r:id="rId4"/>
    <sheet name="Ciclos" sheetId="7" r:id="rId5"/>
    <sheet name="Cosecha-beneficio" sheetId="4" r:id="rId6"/>
    <sheet name="Producción corto plazo" sheetId="5" r:id="rId7"/>
    <sheet name="Produccón largo plazo" sheetId="8" r:id="rId8"/>
    <sheet name="Producción nacional" sheetId="6" r:id="rId9"/>
    <sheet name="Área cantonal" sheetId="10" r:id="rId10"/>
    <sheet name="Área distrital" sheetId="11" r:id="rId11"/>
    <sheet name="Hoja1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" i="10" l="1"/>
  <c r="Q4" i="10"/>
  <c r="P4" i="10"/>
  <c r="R3" i="10"/>
  <c r="Q3" i="10"/>
  <c r="P3" i="10"/>
  <c r="H5" i="10"/>
  <c r="G5" i="10"/>
  <c r="E4" i="10"/>
  <c r="E3" i="10"/>
  <c r="R199" i="3" l="1"/>
  <c r="R194" i="3"/>
  <c r="R193" i="3"/>
  <c r="P199" i="3"/>
  <c r="Q138" i="3"/>
  <c r="Q137" i="3"/>
  <c r="Q132" i="3"/>
  <c r="Q121" i="3"/>
  <c r="Q114" i="3"/>
  <c r="Q112" i="3"/>
  <c r="Q111" i="3"/>
  <c r="Q110" i="3"/>
  <c r="Q109" i="3"/>
  <c r="Q108" i="3"/>
  <c r="Q107" i="3"/>
  <c r="Q105" i="3"/>
  <c r="Q104" i="3"/>
  <c r="Q103" i="3"/>
  <c r="Q100" i="3"/>
  <c r="Q199" i="3" s="1"/>
  <c r="O199" i="3"/>
  <c r="O138" i="3"/>
  <c r="O137" i="3"/>
  <c r="O132" i="3"/>
  <c r="O121" i="3"/>
  <c r="O114" i="3"/>
  <c r="O112" i="3"/>
  <c r="O111" i="3"/>
  <c r="O110" i="3"/>
  <c r="O109" i="3"/>
  <c r="O108" i="3"/>
  <c r="O107" i="3"/>
  <c r="O105" i="3"/>
  <c r="O104" i="3"/>
  <c r="O103" i="3"/>
  <c r="O100" i="3"/>
  <c r="A195" i="1" l="1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AA7" i="7"/>
  <c r="Z7" i="7"/>
  <c r="Y7" i="7"/>
  <c r="X7" i="7"/>
  <c r="W7" i="7"/>
  <c r="AA6" i="7"/>
  <c r="Z6" i="7"/>
  <c r="Y6" i="7"/>
  <c r="X6" i="7"/>
  <c r="W6" i="7"/>
  <c r="AA5" i="7"/>
  <c r="Z5" i="7"/>
  <c r="Y5" i="7"/>
  <c r="X5" i="7"/>
  <c r="W5" i="7"/>
  <c r="AA4" i="7"/>
  <c r="Z4" i="7"/>
  <c r="Y4" i="7"/>
  <c r="X4" i="7"/>
  <c r="W4" i="7"/>
  <c r="T14" i="7"/>
  <c r="S14" i="7"/>
  <c r="R14" i="7"/>
  <c r="Q14" i="7"/>
  <c r="P14" i="7"/>
  <c r="M198" i="7"/>
  <c r="L198" i="7"/>
  <c r="K198" i="7"/>
  <c r="J198" i="7"/>
  <c r="I198" i="7"/>
  <c r="M181" i="7"/>
  <c r="L181" i="7"/>
  <c r="K181" i="7"/>
  <c r="J181" i="7"/>
  <c r="I181" i="7"/>
  <c r="M165" i="7"/>
  <c r="L165" i="7"/>
  <c r="K165" i="7"/>
  <c r="J165" i="7"/>
  <c r="I165" i="7"/>
  <c r="M152" i="7"/>
  <c r="L152" i="7"/>
  <c r="K152" i="7"/>
  <c r="J152" i="7"/>
  <c r="I152" i="7"/>
  <c r="M137" i="7"/>
  <c r="L137" i="7"/>
  <c r="K137" i="7"/>
  <c r="J137" i="7"/>
  <c r="I137" i="7"/>
  <c r="M121" i="7"/>
  <c r="L121" i="7"/>
  <c r="K121" i="7"/>
  <c r="J121" i="7"/>
  <c r="I121" i="7"/>
  <c r="M106" i="7"/>
  <c r="L106" i="7"/>
  <c r="K106" i="7"/>
  <c r="J106" i="7"/>
  <c r="I106" i="7"/>
  <c r="M90" i="7"/>
  <c r="L90" i="7"/>
  <c r="K90" i="7"/>
  <c r="J90" i="7"/>
  <c r="I90" i="7"/>
  <c r="M76" i="7"/>
  <c r="L76" i="7"/>
  <c r="K76" i="7"/>
  <c r="J76" i="7"/>
  <c r="I76" i="7"/>
  <c r="M46" i="7"/>
  <c r="L46" i="7"/>
  <c r="K46" i="7"/>
  <c r="J46" i="7"/>
  <c r="I46" i="7"/>
  <c r="F199" i="7"/>
  <c r="E199" i="7"/>
  <c r="C199" i="7"/>
  <c r="D194" i="7"/>
  <c r="D199" i="7" s="1"/>
  <c r="D193" i="7"/>
  <c r="G138" i="7"/>
  <c r="G137" i="7"/>
  <c r="G132" i="7"/>
  <c r="G121" i="7"/>
  <c r="G114" i="7"/>
  <c r="G112" i="7"/>
  <c r="G111" i="7"/>
  <c r="G110" i="7"/>
  <c r="G109" i="7"/>
  <c r="G108" i="7"/>
  <c r="G107" i="7"/>
  <c r="G199" i="7" s="1"/>
  <c r="G105" i="7"/>
  <c r="G104" i="7"/>
  <c r="G103" i="7"/>
  <c r="G100" i="7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13" i="4"/>
  <c r="E13" i="4"/>
  <c r="D13" i="4"/>
  <c r="C13" i="4"/>
  <c r="B13" i="4"/>
  <c r="F7" i="4"/>
  <c r="F12" i="4" s="1"/>
  <c r="E7" i="4"/>
  <c r="E12" i="4" s="1"/>
  <c r="D7" i="4"/>
  <c r="D12" i="4" s="1"/>
  <c r="C7" i="4"/>
  <c r="C12" i="4" s="1"/>
  <c r="B7" i="4"/>
  <c r="B12" i="4" s="1"/>
  <c r="N199" i="3"/>
  <c r="M138" i="3"/>
  <c r="M137" i="3"/>
  <c r="M132" i="3"/>
  <c r="M121" i="3"/>
  <c r="M114" i="3"/>
  <c r="M112" i="3"/>
  <c r="M111" i="3"/>
  <c r="M110" i="3"/>
  <c r="M109" i="3"/>
  <c r="M108" i="3"/>
  <c r="M107" i="3"/>
  <c r="M105" i="3"/>
  <c r="M104" i="3"/>
  <c r="M103" i="3"/>
  <c r="M100" i="3"/>
  <c r="M199" i="3" s="1"/>
  <c r="T198" i="3"/>
  <c r="T197" i="3"/>
  <c r="T196" i="3"/>
  <c r="T195" i="3"/>
  <c r="U195" i="3" s="1"/>
  <c r="T194" i="3"/>
  <c r="U194" i="3" s="1"/>
  <c r="T193" i="3"/>
  <c r="U193" i="3" s="1"/>
  <c r="T192" i="3"/>
  <c r="U192" i="3" s="1"/>
  <c r="T191" i="3"/>
  <c r="U191" i="3" s="1"/>
  <c r="T190" i="3"/>
  <c r="U190" i="3" s="1"/>
  <c r="T189" i="3"/>
  <c r="U189" i="3" s="1"/>
  <c r="T188" i="3"/>
  <c r="U188" i="3" s="1"/>
  <c r="T187" i="3"/>
  <c r="U187" i="3" s="1"/>
  <c r="T186" i="3"/>
  <c r="U186" i="3" s="1"/>
  <c r="T185" i="3"/>
  <c r="U185" i="3" s="1"/>
  <c r="T184" i="3"/>
  <c r="U184" i="3" s="1"/>
  <c r="T183" i="3"/>
  <c r="U183" i="3" s="1"/>
  <c r="T182" i="3"/>
  <c r="U182" i="3" s="1"/>
  <c r="T181" i="3"/>
  <c r="U181" i="3" s="1"/>
  <c r="T180" i="3"/>
  <c r="U180" i="3" s="1"/>
  <c r="T179" i="3"/>
  <c r="U179" i="3" s="1"/>
  <c r="T178" i="3"/>
  <c r="U178" i="3" s="1"/>
  <c r="T177" i="3"/>
  <c r="U177" i="3" s="1"/>
  <c r="T176" i="3"/>
  <c r="U176" i="3" s="1"/>
  <c r="T175" i="3"/>
  <c r="U175" i="3" s="1"/>
  <c r="T174" i="3"/>
  <c r="U174" i="3" s="1"/>
  <c r="T173" i="3"/>
  <c r="U173" i="3" s="1"/>
  <c r="T172" i="3"/>
  <c r="U172" i="3" s="1"/>
  <c r="T171" i="3"/>
  <c r="U171" i="3" s="1"/>
  <c r="T170" i="3"/>
  <c r="U170" i="3" s="1"/>
  <c r="T169" i="3"/>
  <c r="U169" i="3" s="1"/>
  <c r="T168" i="3"/>
  <c r="U168" i="3" s="1"/>
  <c r="T167" i="3"/>
  <c r="U167" i="3" s="1"/>
  <c r="T166" i="3"/>
  <c r="U166" i="3" s="1"/>
  <c r="T165" i="3"/>
  <c r="U165" i="3" s="1"/>
  <c r="T164" i="3"/>
  <c r="U164" i="3" s="1"/>
  <c r="T163" i="3"/>
  <c r="U163" i="3" s="1"/>
  <c r="T162" i="3"/>
  <c r="U162" i="3" s="1"/>
  <c r="T161" i="3"/>
  <c r="U161" i="3" s="1"/>
  <c r="T160" i="3"/>
  <c r="U160" i="3" s="1"/>
  <c r="T159" i="3"/>
  <c r="U159" i="3" s="1"/>
  <c r="T158" i="3"/>
  <c r="U158" i="3" s="1"/>
  <c r="T157" i="3"/>
  <c r="U157" i="3" s="1"/>
  <c r="T156" i="3"/>
  <c r="U156" i="3" s="1"/>
  <c r="T155" i="3"/>
  <c r="U155" i="3" s="1"/>
  <c r="T154" i="3"/>
  <c r="U154" i="3" s="1"/>
  <c r="T153" i="3"/>
  <c r="U153" i="3" s="1"/>
  <c r="T152" i="3"/>
  <c r="U152" i="3" s="1"/>
  <c r="T151" i="3"/>
  <c r="U151" i="3" s="1"/>
  <c r="T150" i="3"/>
  <c r="U150" i="3" s="1"/>
  <c r="T149" i="3"/>
  <c r="U149" i="3" s="1"/>
  <c r="T148" i="3"/>
  <c r="U148" i="3" s="1"/>
  <c r="T147" i="3"/>
  <c r="U147" i="3" s="1"/>
  <c r="T146" i="3"/>
  <c r="U146" i="3" s="1"/>
  <c r="T145" i="3"/>
  <c r="U145" i="3" s="1"/>
  <c r="T144" i="3"/>
  <c r="U144" i="3" s="1"/>
  <c r="T143" i="3"/>
  <c r="U143" i="3" s="1"/>
  <c r="T142" i="3"/>
  <c r="U142" i="3" s="1"/>
  <c r="T141" i="3"/>
  <c r="U141" i="3" s="1"/>
  <c r="T140" i="3"/>
  <c r="U140" i="3" s="1"/>
  <c r="T139" i="3"/>
  <c r="U139" i="3" s="1"/>
  <c r="T138" i="3"/>
  <c r="U138" i="3" s="1"/>
  <c r="T137" i="3"/>
  <c r="U137" i="3" s="1"/>
  <c r="T136" i="3"/>
  <c r="U136" i="3" s="1"/>
  <c r="T135" i="3"/>
  <c r="U135" i="3" s="1"/>
  <c r="T134" i="3"/>
  <c r="U134" i="3" s="1"/>
  <c r="T133" i="3"/>
  <c r="U133" i="3" s="1"/>
  <c r="T132" i="3"/>
  <c r="U132" i="3" s="1"/>
  <c r="T131" i="3"/>
  <c r="U131" i="3" s="1"/>
  <c r="T130" i="3"/>
  <c r="U130" i="3" s="1"/>
  <c r="T129" i="3"/>
  <c r="U129" i="3" s="1"/>
  <c r="T128" i="3"/>
  <c r="U128" i="3" s="1"/>
  <c r="T127" i="3"/>
  <c r="U127" i="3" s="1"/>
  <c r="T126" i="3"/>
  <c r="U126" i="3" s="1"/>
  <c r="T125" i="3"/>
  <c r="U125" i="3" s="1"/>
  <c r="T124" i="3"/>
  <c r="U124" i="3" s="1"/>
  <c r="T123" i="3"/>
  <c r="U123" i="3" s="1"/>
  <c r="T122" i="3"/>
  <c r="U122" i="3" s="1"/>
  <c r="T121" i="3"/>
  <c r="U121" i="3" s="1"/>
  <c r="T120" i="3"/>
  <c r="U120" i="3" s="1"/>
  <c r="T119" i="3"/>
  <c r="U119" i="3" s="1"/>
  <c r="T118" i="3"/>
  <c r="U118" i="3" s="1"/>
  <c r="T117" i="3"/>
  <c r="U117" i="3" s="1"/>
  <c r="T116" i="3"/>
  <c r="U116" i="3" s="1"/>
  <c r="T115" i="3"/>
  <c r="U115" i="3" s="1"/>
  <c r="T114" i="3"/>
  <c r="U114" i="3" s="1"/>
  <c r="T113" i="3"/>
  <c r="U113" i="3" s="1"/>
  <c r="T112" i="3"/>
  <c r="U112" i="3" s="1"/>
  <c r="T111" i="3"/>
  <c r="U111" i="3" s="1"/>
  <c r="T110" i="3"/>
  <c r="U110" i="3" s="1"/>
  <c r="T109" i="3"/>
  <c r="U109" i="3" s="1"/>
  <c r="T108" i="3"/>
  <c r="U108" i="3" s="1"/>
  <c r="T107" i="3"/>
  <c r="U107" i="3" s="1"/>
  <c r="T106" i="3"/>
  <c r="U106" i="3" s="1"/>
  <c r="T105" i="3"/>
  <c r="U105" i="3" s="1"/>
  <c r="T104" i="3"/>
  <c r="U104" i="3" s="1"/>
  <c r="T103" i="3"/>
  <c r="U103" i="3" s="1"/>
  <c r="T102" i="3"/>
  <c r="U102" i="3" s="1"/>
  <c r="T101" i="3"/>
  <c r="U101" i="3" s="1"/>
  <c r="T100" i="3"/>
  <c r="U100" i="3" s="1"/>
  <c r="T99" i="3"/>
  <c r="U99" i="3" s="1"/>
  <c r="T98" i="3"/>
  <c r="U98" i="3" s="1"/>
  <c r="T97" i="3"/>
  <c r="U97" i="3" s="1"/>
  <c r="T96" i="3"/>
  <c r="U96" i="3" s="1"/>
  <c r="T95" i="3"/>
  <c r="U95" i="3" s="1"/>
  <c r="T94" i="3"/>
  <c r="U94" i="3" s="1"/>
  <c r="T93" i="3"/>
  <c r="U93" i="3" s="1"/>
  <c r="T92" i="3"/>
  <c r="U92" i="3" s="1"/>
  <c r="T91" i="3"/>
  <c r="U91" i="3" s="1"/>
  <c r="T90" i="3"/>
  <c r="U90" i="3" s="1"/>
  <c r="T89" i="3"/>
  <c r="U89" i="3" s="1"/>
  <c r="T88" i="3"/>
  <c r="U88" i="3" s="1"/>
  <c r="T87" i="3"/>
  <c r="U87" i="3" s="1"/>
  <c r="T86" i="3"/>
  <c r="U86" i="3" s="1"/>
  <c r="T85" i="3"/>
  <c r="U85" i="3" s="1"/>
  <c r="T84" i="3"/>
  <c r="U84" i="3" s="1"/>
  <c r="T83" i="3"/>
  <c r="U83" i="3" s="1"/>
  <c r="T82" i="3"/>
  <c r="U82" i="3" s="1"/>
  <c r="T81" i="3"/>
  <c r="U81" i="3" s="1"/>
  <c r="T80" i="3"/>
  <c r="U80" i="3" s="1"/>
  <c r="T79" i="3"/>
  <c r="U79" i="3" s="1"/>
  <c r="T78" i="3"/>
  <c r="U78" i="3" s="1"/>
  <c r="T77" i="3"/>
  <c r="U77" i="3" s="1"/>
  <c r="T76" i="3"/>
  <c r="U76" i="3" s="1"/>
  <c r="T75" i="3"/>
  <c r="U75" i="3" s="1"/>
  <c r="T74" i="3"/>
  <c r="U74" i="3" s="1"/>
  <c r="T73" i="3"/>
  <c r="U73" i="3" s="1"/>
  <c r="T72" i="3"/>
  <c r="U72" i="3" s="1"/>
  <c r="T71" i="3"/>
  <c r="U71" i="3" s="1"/>
  <c r="T70" i="3"/>
  <c r="U70" i="3" s="1"/>
  <c r="T69" i="3"/>
  <c r="U69" i="3" s="1"/>
  <c r="T68" i="3"/>
  <c r="U68" i="3" s="1"/>
  <c r="T67" i="3"/>
  <c r="U67" i="3" s="1"/>
  <c r="T66" i="3"/>
  <c r="U66" i="3" s="1"/>
  <c r="T65" i="3"/>
  <c r="U65" i="3" s="1"/>
  <c r="T64" i="3"/>
  <c r="U64" i="3" s="1"/>
  <c r="T63" i="3"/>
  <c r="U63" i="3" s="1"/>
  <c r="T62" i="3"/>
  <c r="U62" i="3" s="1"/>
  <c r="T61" i="3"/>
  <c r="U61" i="3" s="1"/>
  <c r="T60" i="3"/>
  <c r="U60" i="3" s="1"/>
  <c r="T59" i="3"/>
  <c r="U59" i="3" s="1"/>
  <c r="T58" i="3"/>
  <c r="U58" i="3" s="1"/>
  <c r="T57" i="3"/>
  <c r="U57" i="3" s="1"/>
  <c r="T56" i="3"/>
  <c r="U56" i="3" s="1"/>
  <c r="T55" i="3"/>
  <c r="U55" i="3" s="1"/>
  <c r="T54" i="3"/>
  <c r="U54" i="3" s="1"/>
  <c r="T53" i="3"/>
  <c r="U53" i="3" s="1"/>
  <c r="T52" i="3"/>
  <c r="U52" i="3" s="1"/>
  <c r="T51" i="3"/>
  <c r="U51" i="3" s="1"/>
  <c r="T50" i="3"/>
  <c r="U50" i="3" s="1"/>
  <c r="T49" i="3"/>
  <c r="U49" i="3" s="1"/>
  <c r="T48" i="3"/>
  <c r="U48" i="3" s="1"/>
  <c r="T47" i="3"/>
  <c r="U47" i="3" s="1"/>
  <c r="T46" i="3"/>
  <c r="U46" i="3" s="1"/>
  <c r="T45" i="3"/>
  <c r="U45" i="3" s="1"/>
  <c r="T44" i="3"/>
  <c r="U44" i="3" s="1"/>
  <c r="T43" i="3"/>
  <c r="U43" i="3" s="1"/>
  <c r="T42" i="3"/>
  <c r="U42" i="3" s="1"/>
  <c r="T41" i="3"/>
  <c r="U41" i="3" s="1"/>
  <c r="T40" i="3"/>
  <c r="U40" i="3" s="1"/>
  <c r="T39" i="3"/>
  <c r="U39" i="3" s="1"/>
  <c r="T38" i="3"/>
  <c r="U38" i="3" s="1"/>
  <c r="T37" i="3"/>
  <c r="U37" i="3" s="1"/>
  <c r="T36" i="3"/>
  <c r="U36" i="3" s="1"/>
  <c r="T35" i="3"/>
  <c r="U35" i="3" s="1"/>
  <c r="T34" i="3"/>
  <c r="U34" i="3" s="1"/>
  <c r="T33" i="3"/>
  <c r="U33" i="3" s="1"/>
  <c r="T32" i="3"/>
  <c r="U32" i="3" s="1"/>
  <c r="T31" i="3"/>
  <c r="U31" i="3" s="1"/>
  <c r="T30" i="3"/>
  <c r="U30" i="3" s="1"/>
  <c r="T29" i="3"/>
  <c r="U29" i="3" s="1"/>
  <c r="T28" i="3"/>
  <c r="U28" i="3" s="1"/>
  <c r="T27" i="3"/>
  <c r="U27" i="3" s="1"/>
  <c r="T26" i="3"/>
  <c r="U26" i="3" s="1"/>
  <c r="T25" i="3"/>
  <c r="U25" i="3" s="1"/>
  <c r="T24" i="3"/>
  <c r="U24" i="3" s="1"/>
  <c r="T23" i="3"/>
  <c r="U23" i="3" s="1"/>
  <c r="T22" i="3"/>
  <c r="U22" i="3" s="1"/>
  <c r="T21" i="3"/>
  <c r="U21" i="3" s="1"/>
  <c r="T20" i="3"/>
  <c r="U20" i="3" s="1"/>
  <c r="T19" i="3"/>
  <c r="U19" i="3" s="1"/>
  <c r="T18" i="3"/>
  <c r="U18" i="3" s="1"/>
  <c r="T17" i="3"/>
  <c r="U17" i="3" s="1"/>
  <c r="T16" i="3"/>
  <c r="U16" i="3" s="1"/>
  <c r="T15" i="3"/>
  <c r="U15" i="3" s="1"/>
  <c r="T14" i="3"/>
  <c r="U14" i="3" s="1"/>
  <c r="T13" i="3"/>
  <c r="U13" i="3" s="1"/>
  <c r="T12" i="3"/>
  <c r="U12" i="3" s="1"/>
  <c r="T11" i="3"/>
  <c r="U11" i="3" s="1"/>
  <c r="T10" i="3"/>
  <c r="U10" i="3" s="1"/>
  <c r="T9" i="3"/>
  <c r="U9" i="3" s="1"/>
  <c r="T8" i="3"/>
  <c r="U8" i="3" s="1"/>
  <c r="T7" i="3"/>
  <c r="U7" i="3" s="1"/>
  <c r="T6" i="3"/>
  <c r="U6" i="3" s="1"/>
  <c r="T5" i="3"/>
  <c r="U5" i="3" s="1"/>
  <c r="T4" i="3"/>
  <c r="U4" i="3" s="1"/>
  <c r="H198" i="3"/>
  <c r="H197" i="3"/>
  <c r="H196" i="3"/>
  <c r="H195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6" i="3"/>
  <c r="H135" i="3"/>
  <c r="H134" i="3"/>
  <c r="H133" i="3"/>
  <c r="H131" i="3"/>
  <c r="H130" i="3"/>
  <c r="H129" i="3"/>
  <c r="H128" i="3"/>
  <c r="H127" i="3"/>
  <c r="H126" i="3"/>
  <c r="H125" i="3"/>
  <c r="H124" i="3"/>
  <c r="H123" i="3"/>
  <c r="H122" i="3"/>
  <c r="H120" i="3"/>
  <c r="H119" i="3"/>
  <c r="H118" i="3"/>
  <c r="H117" i="3"/>
  <c r="H116" i="3"/>
  <c r="H115" i="3"/>
  <c r="H113" i="3"/>
  <c r="H106" i="3"/>
  <c r="H102" i="3"/>
  <c r="H101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L199" i="3"/>
  <c r="K199" i="3"/>
  <c r="F199" i="3"/>
  <c r="E199" i="3"/>
  <c r="C199" i="3"/>
  <c r="G138" i="3"/>
  <c r="H138" i="3" s="1"/>
  <c r="G137" i="3"/>
  <c r="H137" i="3" s="1"/>
  <c r="G132" i="3"/>
  <c r="H132" i="3" s="1"/>
  <c r="G121" i="3"/>
  <c r="H121" i="3" s="1"/>
  <c r="G114" i="3"/>
  <c r="H114" i="3" s="1"/>
  <c r="G112" i="3"/>
  <c r="H112" i="3" s="1"/>
  <c r="G111" i="3"/>
  <c r="H111" i="3" s="1"/>
  <c r="G110" i="3"/>
  <c r="H110" i="3" s="1"/>
  <c r="G109" i="3"/>
  <c r="H109" i="3" s="1"/>
  <c r="G108" i="3"/>
  <c r="H108" i="3" s="1"/>
  <c r="G107" i="3"/>
  <c r="H107" i="3" s="1"/>
  <c r="G105" i="3"/>
  <c r="H105" i="3" s="1"/>
  <c r="G104" i="3"/>
  <c r="H104" i="3" s="1"/>
  <c r="G103" i="3"/>
  <c r="H103" i="3" s="1"/>
  <c r="G100" i="3"/>
  <c r="H100" i="3" s="1"/>
  <c r="D194" i="3"/>
  <c r="H194" i="3" s="1"/>
  <c r="D193" i="3"/>
  <c r="C202" i="2"/>
  <c r="C201" i="2"/>
  <c r="D199" i="3" l="1"/>
  <c r="H193" i="3"/>
  <c r="H199" i="3" s="1"/>
  <c r="I77" i="3" s="1"/>
  <c r="G199" i="3"/>
  <c r="E189" i="1"/>
  <c r="E188" i="1"/>
  <c r="AC169" i="1"/>
  <c r="P167" i="1"/>
  <c r="P166" i="1"/>
  <c r="P161" i="1"/>
  <c r="P150" i="1"/>
  <c r="I146" i="1"/>
  <c r="I145" i="1"/>
  <c r="I144" i="1"/>
  <c r="P143" i="1"/>
  <c r="I143" i="1"/>
  <c r="I142" i="1"/>
  <c r="P141" i="1"/>
  <c r="L141" i="1"/>
  <c r="I141" i="1" s="1"/>
  <c r="P140" i="1"/>
  <c r="I140" i="1"/>
  <c r="P139" i="1"/>
  <c r="I139" i="1"/>
  <c r="P138" i="1"/>
  <c r="I138" i="1"/>
  <c r="P137" i="1"/>
  <c r="I137" i="1"/>
  <c r="P136" i="1"/>
  <c r="I136" i="1"/>
  <c r="I135" i="1"/>
  <c r="P134" i="1"/>
  <c r="L134" i="1"/>
  <c r="I134" i="1" s="1"/>
  <c r="P133" i="1"/>
  <c r="I133" i="1"/>
  <c r="P132" i="1"/>
  <c r="I132" i="1"/>
  <c r="I131" i="1"/>
  <c r="I130" i="1"/>
  <c r="P129" i="1"/>
  <c r="I129" i="1"/>
  <c r="F129" i="1"/>
  <c r="F158" i="1" s="1"/>
  <c r="I128" i="1"/>
  <c r="I127" i="1"/>
  <c r="I126" i="1"/>
  <c r="I125" i="1"/>
  <c r="Q124" i="1"/>
  <c r="I124" i="1"/>
  <c r="I123" i="1"/>
  <c r="R122" i="1"/>
  <c r="R123" i="1" s="1"/>
  <c r="I122" i="1"/>
  <c r="I121" i="1"/>
  <c r="L120" i="1"/>
  <c r="I120" i="1" s="1"/>
  <c r="I119" i="1"/>
  <c r="I118" i="1"/>
  <c r="I117" i="1"/>
  <c r="I116" i="1"/>
  <c r="I115" i="1"/>
  <c r="I114" i="1"/>
  <c r="L113" i="1"/>
  <c r="I113" i="1" s="1"/>
  <c r="I112" i="1"/>
  <c r="I111" i="1"/>
  <c r="I110" i="1"/>
  <c r="I109" i="1"/>
  <c r="I108" i="1"/>
  <c r="I107" i="1"/>
  <c r="L106" i="1"/>
  <c r="I106" i="1" s="1"/>
  <c r="I105" i="1"/>
  <c r="I104" i="1"/>
  <c r="I103" i="1"/>
  <c r="L102" i="1"/>
  <c r="I102" i="1" s="1"/>
  <c r="I101" i="1"/>
  <c r="I100" i="1"/>
  <c r="L99" i="1"/>
  <c r="I99" i="1" s="1"/>
  <c r="I98" i="1"/>
  <c r="I97" i="1"/>
  <c r="I96" i="1"/>
  <c r="I95" i="1"/>
  <c r="I94" i="1"/>
  <c r="I93" i="1"/>
  <c r="L92" i="1"/>
  <c r="I92" i="1" s="1"/>
  <c r="I91" i="1"/>
  <c r="I90" i="1"/>
  <c r="I89" i="1"/>
  <c r="I88" i="1"/>
  <c r="I87" i="1"/>
  <c r="I86" i="1"/>
  <c r="L85" i="1"/>
  <c r="I85" i="1" s="1"/>
  <c r="I84" i="1"/>
  <c r="I83" i="1"/>
  <c r="I82" i="1"/>
  <c r="I81" i="1"/>
  <c r="I80" i="1"/>
  <c r="I79" i="1"/>
  <c r="L78" i="1"/>
  <c r="I78" i="1" s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M61" i="1"/>
  <c r="M62" i="1" s="1"/>
  <c r="M63" i="1" s="1"/>
  <c r="M64" i="1" s="1"/>
  <c r="M65" i="1" s="1"/>
  <c r="M66" i="1" s="1"/>
  <c r="M67" i="1" s="1"/>
  <c r="M68" i="1" s="1"/>
  <c r="M69" i="1" s="1"/>
  <c r="M70" i="1" s="1"/>
  <c r="M71" i="1" s="1"/>
  <c r="M72" i="1" s="1"/>
  <c r="M73" i="1" s="1"/>
  <c r="M74" i="1" s="1"/>
  <c r="M75" i="1" s="1"/>
  <c r="M76" i="1" s="1"/>
  <c r="M77" i="1" s="1"/>
  <c r="I61" i="1"/>
  <c r="P33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V6" i="1"/>
  <c r="V7" i="1" s="1"/>
  <c r="V8" i="1" s="1"/>
  <c r="V9" i="1" s="1"/>
  <c r="V10" i="1" s="1"/>
  <c r="V11" i="1" s="1"/>
  <c r="V12" i="1" s="1"/>
  <c r="V13" i="1" s="1"/>
  <c r="P6" i="1"/>
  <c r="I180" i="3" l="1"/>
  <c r="I95" i="3"/>
  <c r="I31" i="3"/>
  <c r="I199" i="3"/>
  <c r="I129" i="3"/>
  <c r="I65" i="3"/>
  <c r="I185" i="3"/>
  <c r="I89" i="3"/>
  <c r="I25" i="3"/>
  <c r="I26" i="3"/>
  <c r="I153" i="3"/>
  <c r="I57" i="3"/>
  <c r="I42" i="3"/>
  <c r="I177" i="3"/>
  <c r="I73" i="3"/>
  <c r="I41" i="3"/>
  <c r="I9" i="3"/>
  <c r="I34" i="3"/>
  <c r="I161" i="3"/>
  <c r="I97" i="3"/>
  <c r="I17" i="3"/>
  <c r="I186" i="3"/>
  <c r="I178" i="3"/>
  <c r="I170" i="3"/>
  <c r="I162" i="3"/>
  <c r="I154" i="3"/>
  <c r="I146" i="3"/>
  <c r="I130" i="3"/>
  <c r="I122" i="3"/>
  <c r="I106" i="3"/>
  <c r="I98" i="3"/>
  <c r="I90" i="3"/>
  <c r="I82" i="3"/>
  <c r="I74" i="3"/>
  <c r="I66" i="3"/>
  <c r="I58" i="3"/>
  <c r="I50" i="3"/>
  <c r="I18" i="3"/>
  <c r="I10" i="3"/>
  <c r="I169" i="3"/>
  <c r="I145" i="3"/>
  <c r="I113" i="3"/>
  <c r="I81" i="3"/>
  <c r="I33" i="3"/>
  <c r="I49" i="3"/>
  <c r="I140" i="3"/>
  <c r="I55" i="3"/>
  <c r="I115" i="3"/>
  <c r="I155" i="3"/>
  <c r="I70" i="3"/>
  <c r="I6" i="3"/>
  <c r="I102" i="3"/>
  <c r="I37" i="3"/>
  <c r="I182" i="3"/>
  <c r="I76" i="3"/>
  <c r="I184" i="3"/>
  <c r="I116" i="3"/>
  <c r="I43" i="3"/>
  <c r="I124" i="3"/>
  <c r="I166" i="3"/>
  <c r="I141" i="3"/>
  <c r="I48" i="3"/>
  <c r="I190" i="3"/>
  <c r="I198" i="3"/>
  <c r="I120" i="3"/>
  <c r="I47" i="3"/>
  <c r="I174" i="3"/>
  <c r="I147" i="3"/>
  <c r="I62" i="3"/>
  <c r="I138" i="3"/>
  <c r="I93" i="3"/>
  <c r="I29" i="3"/>
  <c r="I195" i="3"/>
  <c r="I68" i="3"/>
  <c r="I4" i="3"/>
  <c r="I176" i="3"/>
  <c r="I99" i="3"/>
  <c r="I35" i="3"/>
  <c r="I158" i="3"/>
  <c r="I112" i="3"/>
  <c r="I110" i="3"/>
  <c r="I40" i="3"/>
  <c r="I103" i="3"/>
  <c r="I188" i="3"/>
  <c r="I109" i="3"/>
  <c r="I39" i="3"/>
  <c r="I131" i="3"/>
  <c r="I139" i="3"/>
  <c r="I54" i="3"/>
  <c r="I114" i="3"/>
  <c r="I85" i="3"/>
  <c r="I21" i="3"/>
  <c r="I135" i="3"/>
  <c r="I60" i="3"/>
  <c r="I132" i="3"/>
  <c r="I168" i="3"/>
  <c r="I91" i="3"/>
  <c r="I27" i="3"/>
  <c r="I142" i="3"/>
  <c r="I189" i="3"/>
  <c r="I96" i="3"/>
  <c r="I32" i="3"/>
  <c r="I13" i="3"/>
  <c r="I69" i="3"/>
  <c r="I88" i="3"/>
  <c r="I128" i="3"/>
  <c r="I126" i="3"/>
  <c r="I107" i="3"/>
  <c r="I160" i="3"/>
  <c r="I83" i="3"/>
  <c r="I19" i="3"/>
  <c r="I191" i="3"/>
  <c r="I24" i="3"/>
  <c r="I172" i="3"/>
  <c r="I23" i="3"/>
  <c r="I119" i="3"/>
  <c r="I196" i="3"/>
  <c r="I117" i="3"/>
  <c r="I44" i="3"/>
  <c r="I152" i="3"/>
  <c r="I75" i="3"/>
  <c r="I11" i="3"/>
  <c r="I183" i="3"/>
  <c r="I173" i="3"/>
  <c r="I16" i="3"/>
  <c r="I79" i="3"/>
  <c r="I179" i="3"/>
  <c r="I94" i="3"/>
  <c r="I136" i="3"/>
  <c r="I61" i="3"/>
  <c r="I101" i="3"/>
  <c r="I104" i="3"/>
  <c r="I144" i="3"/>
  <c r="I121" i="3"/>
  <c r="I167" i="3"/>
  <c r="I165" i="3"/>
  <c r="I72" i="3"/>
  <c r="I156" i="3"/>
  <c r="I71" i="3"/>
  <c r="I7" i="3"/>
  <c r="I171" i="3"/>
  <c r="I86" i="3"/>
  <c r="I22" i="3"/>
  <c r="I127" i="3"/>
  <c r="I53" i="3"/>
  <c r="I108" i="3"/>
  <c r="I92" i="3"/>
  <c r="I28" i="3"/>
  <c r="I123" i="3"/>
  <c r="I134" i="3"/>
  <c r="I59" i="3"/>
  <c r="I105" i="3"/>
  <c r="I143" i="3"/>
  <c r="I157" i="3"/>
  <c r="I64" i="3"/>
  <c r="I111" i="3"/>
  <c r="I197" i="3"/>
  <c r="I150" i="3"/>
  <c r="I52" i="3"/>
  <c r="I181" i="3"/>
  <c r="I87" i="3"/>
  <c r="I187" i="3"/>
  <c r="I38" i="3"/>
  <c r="I5" i="3"/>
  <c r="I151" i="3"/>
  <c r="I80" i="3"/>
  <c r="I164" i="3"/>
  <c r="I15" i="3"/>
  <c r="I30" i="3"/>
  <c r="I137" i="3"/>
  <c r="I36" i="3"/>
  <c r="I67" i="3"/>
  <c r="I8" i="3"/>
  <c r="I193" i="3"/>
  <c r="I148" i="3"/>
  <c r="I63" i="3"/>
  <c r="I194" i="3"/>
  <c r="I163" i="3"/>
  <c r="I78" i="3"/>
  <c r="I14" i="3"/>
  <c r="I118" i="3"/>
  <c r="I45" i="3"/>
  <c r="I159" i="3"/>
  <c r="I84" i="3"/>
  <c r="I20" i="3"/>
  <c r="I192" i="3"/>
  <c r="I125" i="3"/>
  <c r="I51" i="3"/>
  <c r="I175" i="3"/>
  <c r="I133" i="3"/>
  <c r="I149" i="3"/>
  <c r="I56" i="3"/>
  <c r="I100" i="3"/>
  <c r="I46" i="3"/>
  <c r="I12" i="3"/>
  <c r="R124" i="1"/>
  <c r="R125" i="1" s="1"/>
  <c r="R126" i="1" s="1"/>
  <c r="R127" i="1" s="1"/>
  <c r="R128" i="1" s="1"/>
  <c r="R129" i="1" s="1"/>
  <c r="R130" i="1" s="1"/>
  <c r="R131" i="1" s="1"/>
  <c r="R132" i="1" s="1"/>
  <c r="R133" i="1" s="1"/>
  <c r="R134" i="1" s="1"/>
  <c r="R135" i="1" s="1"/>
  <c r="R136" i="1" s="1"/>
  <c r="R137" i="1" s="1"/>
  <c r="R138" i="1" s="1"/>
  <c r="R139" i="1" s="1"/>
  <c r="R140" i="1" s="1"/>
  <c r="R141" i="1" s="1"/>
  <c r="R142" i="1" s="1"/>
  <c r="R143" i="1" s="1"/>
  <c r="R144" i="1" s="1"/>
  <c r="R145" i="1" s="1"/>
  <c r="R146" i="1" s="1"/>
  <c r="R147" i="1" s="1"/>
  <c r="R148" i="1" s="1"/>
  <c r="R149" i="1" s="1"/>
  <c r="R150" i="1" s="1"/>
  <c r="R151" i="1" s="1"/>
  <c r="R152" i="1" s="1"/>
  <c r="R153" i="1" s="1"/>
  <c r="R154" i="1" s="1"/>
  <c r="R155" i="1" s="1"/>
  <c r="R156" i="1" s="1"/>
  <c r="R157" i="1" s="1"/>
  <c r="R158" i="1" s="1"/>
  <c r="R159" i="1" s="1"/>
  <c r="R160" i="1" s="1"/>
  <c r="R161" i="1" s="1"/>
  <c r="R162" i="1" s="1"/>
  <c r="R163" i="1" s="1"/>
  <c r="R164" i="1" s="1"/>
  <c r="R165" i="1" s="1"/>
  <c r="R166" i="1" s="1"/>
  <c r="R167" i="1" s="1"/>
  <c r="R168" i="1" s="1"/>
  <c r="R169" i="1" s="1"/>
  <c r="R170" i="1" s="1"/>
  <c r="R171" i="1" s="1"/>
  <c r="R172" i="1" s="1"/>
  <c r="R173" i="1" s="1"/>
  <c r="R174" i="1" s="1"/>
  <c r="R175" i="1" s="1"/>
  <c r="M78" i="1"/>
  <c r="M79" i="1" s="1"/>
  <c r="M80" i="1" s="1"/>
  <c r="M81" i="1" s="1"/>
  <c r="M82" i="1" s="1"/>
  <c r="M83" i="1" s="1"/>
  <c r="M84" i="1" s="1"/>
  <c r="M85" i="1" s="1"/>
  <c r="M86" i="1" s="1"/>
  <c r="M87" i="1" s="1"/>
  <c r="M88" i="1" s="1"/>
  <c r="M89" i="1" s="1"/>
  <c r="M90" i="1" s="1"/>
  <c r="M91" i="1" s="1"/>
  <c r="M92" i="1" s="1"/>
  <c r="M93" i="1" s="1"/>
  <c r="M94" i="1" s="1"/>
  <c r="M95" i="1" s="1"/>
  <c r="M96" i="1" s="1"/>
  <c r="M97" i="1" s="1"/>
  <c r="M98" i="1" s="1"/>
  <c r="M99" i="1" s="1"/>
  <c r="M100" i="1" s="1"/>
  <c r="M101" i="1" s="1"/>
  <c r="M102" i="1" s="1"/>
  <c r="M103" i="1" s="1"/>
  <c r="M104" i="1" s="1"/>
  <c r="M105" i="1" s="1"/>
  <c r="M106" i="1" s="1"/>
  <c r="M107" i="1" s="1"/>
  <c r="M108" i="1" s="1"/>
  <c r="M109" i="1" s="1"/>
  <c r="M110" i="1" s="1"/>
  <c r="M111" i="1" s="1"/>
  <c r="M112" i="1" s="1"/>
  <c r="M113" i="1" s="1"/>
  <c r="M114" i="1" s="1"/>
  <c r="M115" i="1" s="1"/>
  <c r="M116" i="1" s="1"/>
  <c r="M117" i="1" s="1"/>
  <c r="M118" i="1" s="1"/>
  <c r="M119" i="1" s="1"/>
  <c r="M120" i="1" s="1"/>
  <c r="M121" i="1" s="1"/>
  <c r="M122" i="1" s="1"/>
  <c r="M123" i="1" s="1"/>
  <c r="M124" i="1" s="1"/>
  <c r="M125" i="1" s="1"/>
  <c r="M126" i="1" s="1"/>
  <c r="M127" i="1" s="1"/>
  <c r="M128" i="1" s="1"/>
  <c r="M129" i="1" s="1"/>
  <c r="M130" i="1" s="1"/>
  <c r="M131" i="1" s="1"/>
  <c r="M132" i="1" s="1"/>
  <c r="M133" i="1" s="1"/>
  <c r="M134" i="1" s="1"/>
  <c r="M135" i="1" s="1"/>
  <c r="M136" i="1" s="1"/>
  <c r="M137" i="1" s="1"/>
  <c r="M138" i="1" s="1"/>
  <c r="M139" i="1" s="1"/>
  <c r="M140" i="1" s="1"/>
  <c r="M141" i="1" s="1"/>
  <c r="M142" i="1" s="1"/>
  <c r="M143" i="1" s="1"/>
  <c r="M144" i="1" s="1"/>
  <c r="M145" i="1" s="1"/>
  <c r="M146" i="1" s="1"/>
  <c r="L167" i="1"/>
  <c r="M190" i="1" s="1"/>
  <c r="S1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tc={8A0893F0-C19C-41D0-A876-871F4E7D3F2D}</author>
  </authors>
  <commentList>
    <comment ref="Q124" authorId="0" shapeId="0" xr:uid="{8A0893F0-C19C-41D0-A876-871F4E7D3F2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350 ff  quedaron pendientes en recibidores, se recibieron en el Marques</t>
      </text>
    </comment>
  </commentList>
</comments>
</file>

<file path=xl/sharedStrings.xml><?xml version="1.0" encoding="utf-8"?>
<sst xmlns="http://schemas.openxmlformats.org/spreadsheetml/2006/main" count="455" uniqueCount="189">
  <si>
    <t>COSECHA: 2018 - 2019</t>
  </si>
  <si>
    <t>COSECHA: 2019 - 2020</t>
  </si>
  <si>
    <t>COSECHA: 2020 - 2021</t>
  </si>
  <si>
    <t>COSECHA: 2022 - 2022</t>
  </si>
  <si>
    <t>INGRESOS CAFÉ FRUTA</t>
  </si>
  <si>
    <t>ACUM CENTRAL</t>
  </si>
  <si>
    <t>FECHA</t>
  </si>
  <si>
    <t xml:space="preserve">INGRESO </t>
  </si>
  <si>
    <t>ACUMULADO</t>
  </si>
  <si>
    <t>CENTRAL</t>
  </si>
  <si>
    <t>13/8/2020</t>
  </si>
  <si>
    <t>15/8/2020</t>
  </si>
  <si>
    <t>18/08/2020</t>
  </si>
  <si>
    <t>19/08/2020</t>
  </si>
  <si>
    <t>20/08/2020</t>
  </si>
  <si>
    <t>22/08/2020</t>
  </si>
  <si>
    <t>25/08/2020</t>
  </si>
  <si>
    <t>27/08/2020</t>
  </si>
  <si>
    <t>29/08/2020</t>
  </si>
  <si>
    <t>15-9-2020</t>
  </si>
  <si>
    <t>16/9/2020</t>
  </si>
  <si>
    <t>17/09/2020</t>
  </si>
  <si>
    <t>18/09/2020</t>
  </si>
  <si>
    <t>19/09/2020</t>
  </si>
  <si>
    <t>21/09/2020</t>
  </si>
  <si>
    <t>Recibido y procesado en el Central</t>
  </si>
  <si>
    <t>22/09/2020</t>
  </si>
  <si>
    <t>23/09/2020</t>
  </si>
  <si>
    <t>24/09/2020</t>
  </si>
  <si>
    <t>25/09/2020</t>
  </si>
  <si>
    <t>26/09/2020</t>
  </si>
  <si>
    <t>28/09/2020</t>
  </si>
  <si>
    <t>29/09/2020</t>
  </si>
  <si>
    <t>30/09/2020</t>
  </si>
  <si>
    <t>13/10/2020</t>
  </si>
  <si>
    <t>14/10/2020</t>
  </si>
  <si>
    <t>15/10/2020</t>
  </si>
  <si>
    <t>16/10/2020</t>
  </si>
  <si>
    <t>17/10/2020</t>
  </si>
  <si>
    <t>19/10/2020</t>
  </si>
  <si>
    <t>20/10/2020</t>
  </si>
  <si>
    <t>21/10/2020</t>
  </si>
  <si>
    <t>22/10/2020</t>
  </si>
  <si>
    <t>23/10/2020</t>
  </si>
  <si>
    <t>24/10/2020</t>
  </si>
  <si>
    <t>26/10/2020</t>
  </si>
  <si>
    <t>27/10/2020</t>
  </si>
  <si>
    <t>28/10/2020</t>
  </si>
  <si>
    <t>29/10/2020</t>
  </si>
  <si>
    <t>30/10/2020</t>
  </si>
  <si>
    <t>31/10/2020</t>
  </si>
  <si>
    <t>13/11/2020</t>
  </si>
  <si>
    <t>14/11/2020</t>
  </si>
  <si>
    <t>16/11/2020</t>
  </si>
  <si>
    <t>17/11/2020</t>
  </si>
  <si>
    <t>18/11/2020</t>
  </si>
  <si>
    <t>19/11/2020</t>
  </si>
  <si>
    <t>20/11/2020</t>
  </si>
  <si>
    <t>21/11/2020</t>
  </si>
  <si>
    <t>23/11/2020</t>
  </si>
  <si>
    <t>24/11/2020</t>
  </si>
  <si>
    <t>25/11/2020</t>
  </si>
  <si>
    <t>26/11/2020</t>
  </si>
  <si>
    <t>27/11/2020</t>
  </si>
  <si>
    <t>28/11/2020</t>
  </si>
  <si>
    <t>30/11/2020</t>
  </si>
  <si>
    <t>karen</t>
  </si>
  <si>
    <t>13/12/2020</t>
  </si>
  <si>
    <t>14/12/2020</t>
  </si>
  <si>
    <t>15/12/2020</t>
  </si>
  <si>
    <t>16/12/2020</t>
  </si>
  <si>
    <t>17/12/2020</t>
  </si>
  <si>
    <t>18/12/2020</t>
  </si>
  <si>
    <t>19/12/2020</t>
  </si>
  <si>
    <t>20/12/2020</t>
  </si>
  <si>
    <t>21/12/2020</t>
  </si>
  <si>
    <t>KAREN</t>
  </si>
  <si>
    <t>22/12/2020</t>
  </si>
  <si>
    <t>23/12/2020</t>
  </si>
  <si>
    <t>24/12/2020</t>
  </si>
  <si>
    <t>25/12/2020</t>
  </si>
  <si>
    <t>26/12/2020</t>
  </si>
  <si>
    <t>27/12/2020</t>
  </si>
  <si>
    <t>Marques</t>
  </si>
  <si>
    <t>Acumulado</t>
  </si>
  <si>
    <t>28/12/2020</t>
  </si>
  <si>
    <t>29/12/2020</t>
  </si>
  <si>
    <t>30/12/2020</t>
  </si>
  <si>
    <t>31/12/2020</t>
  </si>
  <si>
    <t xml:space="preserve"> </t>
  </si>
  <si>
    <t xml:space="preserve">Adriana </t>
  </si>
  <si>
    <t>2016-2017</t>
  </si>
  <si>
    <t>2017-2018</t>
  </si>
  <si>
    <t>Día</t>
  </si>
  <si>
    <t xml:space="preserve">2016-2017 </t>
  </si>
  <si>
    <t>2016-17</t>
  </si>
  <si>
    <t>2017-18</t>
  </si>
  <si>
    <t>2018-19</t>
  </si>
  <si>
    <t>2019-20</t>
  </si>
  <si>
    <t>2020-21</t>
  </si>
  <si>
    <t>Total</t>
  </si>
  <si>
    <t>Cajuelas</t>
  </si>
  <si>
    <t>Día/trabajo</t>
  </si>
  <si>
    <t>Tarrazú</t>
  </si>
  <si>
    <t>Dota</t>
  </si>
  <si>
    <t>León Cortés</t>
  </si>
  <si>
    <t>|</t>
  </si>
  <si>
    <t xml:space="preserve">Producción </t>
  </si>
  <si>
    <t>Beneficio</t>
  </si>
  <si>
    <t>Beneficio/Tarrazú</t>
  </si>
  <si>
    <t>Beneficio/Zona</t>
  </si>
  <si>
    <t>1974-75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</si>
  <si>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</si>
  <si>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</si>
  <si>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</si>
  <si>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</si>
  <si>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</si>
  <si>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</si>
  <si>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</si>
  <si>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</si>
  <si>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</si>
  <si>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</si>
  <si>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</si>
  <si>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</si>
  <si>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</si>
  <si>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</si>
  <si>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</si>
  <si>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</si>
  <si>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</si>
  <si>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</si>
  <si>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</si>
  <si>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</si>
  <si>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</si>
  <si>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</si>
  <si>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</si>
  <si>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</si>
  <si>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</si>
  <si>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</si>
  <si>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</si>
  <si>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</si>
  <si>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2004-05</t>
  </si>
  <si>
    <t>2005-06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</si>
  <si>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</si>
  <si>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</si>
  <si>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</si>
  <si>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</si>
  <si>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</si>
  <si>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</si>
  <si>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</si>
  <si>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</si>
  <si>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</si>
  <si>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2021-22</t>
  </si>
  <si>
    <t>Producción cantonal</t>
  </si>
  <si>
    <t xml:space="preserve">Producción nacional </t>
  </si>
  <si>
    <t>Nacional</t>
  </si>
  <si>
    <t>Zona de Los Santos</t>
  </si>
  <si>
    <t>2006-07</t>
  </si>
  <si>
    <t>2003-04</t>
  </si>
  <si>
    <t>+</t>
  </si>
  <si>
    <t>16-31 dic</t>
  </si>
  <si>
    <t>1-15 ene</t>
  </si>
  <si>
    <t>2 nov - 1 dic</t>
  </si>
  <si>
    <t>Antes 1 nov</t>
  </si>
  <si>
    <t>2-15 dic</t>
  </si>
  <si>
    <t>16-31 ene</t>
  </si>
  <si>
    <t>1-15 feb</t>
  </si>
  <si>
    <t>16-28 feb</t>
  </si>
  <si>
    <t>28 feb-15 mar</t>
  </si>
  <si>
    <t>16 mar-1 ab</t>
  </si>
  <si>
    <t>16 dic-31 ene</t>
  </si>
  <si>
    <t>Después 1 feb</t>
  </si>
  <si>
    <t>Antes 15 dic</t>
  </si>
  <si>
    <t>Inicio</t>
  </si>
  <si>
    <t>Cierre</t>
  </si>
  <si>
    <t>Rendimientos</t>
  </si>
  <si>
    <t>Área</t>
  </si>
  <si>
    <t>San Marcos</t>
  </si>
  <si>
    <t>San Lorenzo</t>
  </si>
  <si>
    <t>San Carlos</t>
  </si>
  <si>
    <t>Copey</t>
  </si>
  <si>
    <t>Jardín</t>
  </si>
  <si>
    <t>Santa María</t>
  </si>
  <si>
    <t>Léon Cortés</t>
  </si>
  <si>
    <t>Llano Bonito</t>
  </si>
  <si>
    <t>San Antonio</t>
  </si>
  <si>
    <t>San Isidro</t>
  </si>
  <si>
    <t>San Pablo</t>
  </si>
  <si>
    <t>Santa Cruz</t>
  </si>
  <si>
    <t>San Andres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</si>
</sst>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9" x14ac:knownFonts="1">
    <font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rgb="FF0070C0"/>
      <name val="Arial"/>
      <family val="2"/>
    </font>
    <font>
      <b/>
      <sz val="10"/>
      <name val="Arial"/>
      <family val="2"/>
    </font>
    <font>
      <sz val="11"/>
      <color theme="1"/>
      <name val="Avenir Next LT Pro"/>
      <family val="2"/>
    </font>
    <font>
      <b/>
      <sz val="11"/>
      <color theme="0"/>
      <name val="Avenir Next LT Pro"/>
      <family val="2"/>
    </font>
    <font>
      <sz val="11"/>
      <name val="Avenir Next LT Pro"/>
      <family val="2"/>
    </font>
    <font>
      <b/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A9D08E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00B0F0"/>
        <bgColor rgb="FF000000"/>
      </patternFill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1" xfId="0" applyFont="1" applyBorder="1" applyAlignment="1">
      <alignment horizontal="center"/>
    </xf>
    <xf numFmtId="0" fontId="1" fillId="0" borderId="3" xfId="0" applyFont="1" applyBorder="1"/>
    <xf numFmtId="14" fontId="0" fillId="0" borderId="0" xfId="0" applyNumberFormat="1"/>
    <xf numFmtId="14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2" fontId="0" fillId="0" borderId="0" xfId="0" applyNumberFormat="1"/>
    <xf numFmtId="14" fontId="0" fillId="3" borderId="0" xfId="0" applyNumberFormat="1" applyFill="1"/>
    <xf numFmtId="0" fontId="0" fillId="3" borderId="0" xfId="0" applyFill="1"/>
    <xf numFmtId="0" fontId="0" fillId="3" borderId="3" xfId="0" applyFill="1" applyBorder="1"/>
    <xf numFmtId="2" fontId="0" fillId="3" borderId="0" xfId="0" applyNumberFormat="1" applyFill="1" applyAlignment="1">
      <alignment horizontal="center"/>
    </xf>
    <xf numFmtId="14" fontId="0" fillId="3" borderId="4" xfId="0" applyNumberForma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/>
    <xf numFmtId="2" fontId="0" fillId="0" borderId="3" xfId="0" applyNumberFormat="1" applyBorder="1"/>
    <xf numFmtId="14" fontId="0" fillId="0" borderId="3" xfId="0" applyNumberFormat="1" applyBorder="1"/>
    <xf numFmtId="0" fontId="0" fillId="0" borderId="5" xfId="0" applyBorder="1"/>
    <xf numFmtId="0" fontId="0" fillId="4" borderId="0" xfId="0" applyFill="1" applyAlignment="1">
      <alignment horizontal="center"/>
    </xf>
    <xf numFmtId="2" fontId="0" fillId="4" borderId="0" xfId="0" applyNumberFormat="1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3" fillId="0" borderId="0" xfId="0" applyFont="1"/>
    <xf numFmtId="0" fontId="1" fillId="0" borderId="0" xfId="1"/>
    <xf numFmtId="0" fontId="1" fillId="6" borderId="0" xfId="0" applyFont="1" applyFill="1" applyAlignment="1">
      <alignment horizontal="center"/>
    </xf>
    <xf numFmtId="0" fontId="1" fillId="0" borderId="4" xfId="0" applyFont="1" applyBorder="1"/>
    <xf numFmtId="14" fontId="0" fillId="5" borderId="6" xfId="0" applyNumberForma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7" borderId="7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8" xfId="0" applyNumberFormat="1" applyBorder="1"/>
    <xf numFmtId="0" fontId="0" fillId="0" borderId="8" xfId="0" applyBorder="1"/>
    <xf numFmtId="14" fontId="0" fillId="0" borderId="5" xfId="0" applyNumberFormat="1" applyBorder="1"/>
    <xf numFmtId="2" fontId="0" fillId="0" borderId="5" xfId="0" applyNumberFormat="1" applyBorder="1"/>
    <xf numFmtId="2" fontId="0" fillId="0" borderId="4" xfId="0" applyNumberFormat="1" applyBorder="1"/>
    <xf numFmtId="14" fontId="0" fillId="0" borderId="4" xfId="0" applyNumberFormat="1" applyBorder="1"/>
    <xf numFmtId="2" fontId="1" fillId="0" borderId="4" xfId="0" applyNumberFormat="1" applyFont="1" applyBorder="1"/>
    <xf numFmtId="2" fontId="1" fillId="0" borderId="9" xfId="0" applyNumberFormat="1" applyFont="1" applyBorder="1"/>
    <xf numFmtId="0" fontId="0" fillId="0" borderId="9" xfId="0" applyBorder="1"/>
    <xf numFmtId="0" fontId="4" fillId="6" borderId="0" xfId="0" applyFont="1" applyFill="1"/>
    <xf numFmtId="0" fontId="0" fillId="6" borderId="0" xfId="0" applyFill="1"/>
    <xf numFmtId="14" fontId="0" fillId="0" borderId="0" xfId="0" applyNumberFormat="1" applyAlignment="1">
      <alignment horizontal="center"/>
    </xf>
    <xf numFmtId="0" fontId="2" fillId="2" borderId="0" xfId="0" applyFont="1" applyFill="1" applyAlignment="1">
      <alignment horizontal="left"/>
    </xf>
    <xf numFmtId="0" fontId="0" fillId="0" borderId="0" xfId="0" applyAlignment="1">
      <alignment horizontal="left"/>
    </xf>
    <xf numFmtId="17" fontId="4" fillId="0" borderId="0" xfId="0" applyNumberFormat="1" applyFont="1"/>
    <xf numFmtId="14" fontId="0" fillId="6" borderId="0" xfId="0" applyNumberFormat="1" applyFill="1"/>
    <xf numFmtId="14" fontId="0" fillId="6" borderId="3" xfId="0" applyNumberFormat="1" applyFill="1" applyBorder="1"/>
    <xf numFmtId="14" fontId="0" fillId="0" borderId="0" xfId="0" applyNumberFormat="1" applyFill="1"/>
    <xf numFmtId="16" fontId="0" fillId="0" borderId="0" xfId="0" applyNumberFormat="1"/>
    <xf numFmtId="0" fontId="0" fillId="0" borderId="0" xfId="0" applyNumberFormat="1" applyFill="1"/>
    <xf numFmtId="0" fontId="0" fillId="8" borderId="0" xfId="0" applyFill="1"/>
    <xf numFmtId="16" fontId="0" fillId="8" borderId="0" xfId="0" applyNumberFormat="1" applyFill="1"/>
    <xf numFmtId="0" fontId="0" fillId="9" borderId="0" xfId="0" applyFill="1"/>
    <xf numFmtId="0" fontId="4" fillId="0" borderId="0" xfId="0" applyFont="1"/>
    <xf numFmtId="0" fontId="4" fillId="0" borderId="0" xfId="0" applyFont="1" applyFill="1"/>
    <xf numFmtId="0" fontId="0" fillId="0" borderId="0" xfId="0" applyFill="1"/>
    <xf numFmtId="2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6" xfId="0" applyFill="1" applyBorder="1" applyAlignment="1">
      <alignment horizontal="center"/>
    </xf>
    <xf numFmtId="0" fontId="0" fillId="6" borderId="0" xfId="0" applyNumberFormat="1" applyFill="1"/>
    <xf numFmtId="164" fontId="0" fillId="0" borderId="0" xfId="0" applyNumberFormat="1" applyFill="1"/>
    <xf numFmtId="165" fontId="0" fillId="0" borderId="0" xfId="0" applyNumberFormat="1"/>
    <xf numFmtId="165" fontId="0" fillId="9" borderId="0" xfId="0" applyNumberFormat="1" applyFill="1"/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horizontal="center" vertical="center"/>
    </xf>
    <xf numFmtId="0" fontId="4" fillId="8" borderId="0" xfId="0" applyFont="1" applyFill="1"/>
    <xf numFmtId="0" fontId="1" fillId="8" borderId="0" xfId="0" applyFont="1" applyFill="1"/>
    <xf numFmtId="2" fontId="0" fillId="8" borderId="0" xfId="0" applyNumberFormat="1" applyFill="1"/>
    <xf numFmtId="2" fontId="0" fillId="8" borderId="0" xfId="0" applyNumberFormat="1" applyFill="1" applyAlignment="1">
      <alignment horizontal="center"/>
    </xf>
    <xf numFmtId="0" fontId="0" fillId="8" borderId="5" xfId="0" applyFill="1" applyBorder="1"/>
    <xf numFmtId="0" fontId="0" fillId="8" borderId="0" xfId="0" applyFill="1" applyAlignment="1">
      <alignment horizontal="center"/>
    </xf>
    <xf numFmtId="0" fontId="3" fillId="8" borderId="0" xfId="0" applyFont="1" applyFill="1"/>
    <xf numFmtId="0" fontId="1" fillId="8" borderId="0" xfId="1" applyFill="1"/>
    <xf numFmtId="0" fontId="0" fillId="8" borderId="6" xfId="0" applyFill="1" applyBorder="1" applyAlignment="1">
      <alignment horizontal="center"/>
    </xf>
    <xf numFmtId="0" fontId="1" fillId="8" borderId="4" xfId="0" applyFont="1" applyFill="1" applyBorder="1"/>
    <xf numFmtId="0" fontId="0" fillId="8" borderId="4" xfId="0" applyFill="1" applyBorder="1"/>
    <xf numFmtId="3" fontId="0" fillId="0" borderId="0" xfId="0" applyNumberFormat="1"/>
    <xf numFmtId="0" fontId="4" fillId="10" borderId="0" xfId="0" applyFont="1" applyFill="1" applyAlignment="1">
      <alignment vertical="center"/>
    </xf>
    <xf numFmtId="0" fontId="6" fillId="11" borderId="0" xfId="0" applyFont="1" applyFill="1" applyAlignment="1">
      <alignment horizontal="center" vertical="center"/>
    </xf>
    <xf numFmtId="3" fontId="7" fillId="12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ont="1" applyFill="1"/>
    <xf numFmtId="16" fontId="0" fillId="6" borderId="0" xfId="0" applyNumberFormat="1" applyFill="1"/>
    <xf numFmtId="0" fontId="0" fillId="8" borderId="0" xfId="0" applyFont="1" applyFill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1" fontId="0" fillId="0" borderId="0" xfId="0" applyNumberFormat="1" applyAlignment="1">
      <alignment horizontal="center" vertical="center"/>
    </xf>
    <xf numFmtId="1" fontId="0" fillId="0" borderId="0" xfId="0" applyNumberFormat="1"/>
    <xf numFmtId="16" fontId="8" fillId="0" borderId="0" xfId="0" applyNumberFormat="1" applyFont="1" applyAlignment="1">
      <alignment horizontal="left"/>
    </xf>
    <xf numFmtId="0" fontId="0" fillId="6" borderId="0" xfId="0" applyFill="1" applyAlignment="1">
      <alignment horizontal="center"/>
    </xf>
    <xf numFmtId="14" fontId="0" fillId="8" borderId="0" xfId="0" applyNumberFormat="1" applyFill="1"/>
    <xf numFmtId="14" fontId="0" fillId="8" borderId="3" xfId="0" applyNumberFormat="1" applyFill="1" applyBorder="1"/>
    <xf numFmtId="14" fontId="0" fillId="8" borderId="4" xfId="0" applyNumberFormat="1" applyFill="1" applyBorder="1"/>
    <xf numFmtId="14" fontId="0" fillId="13" borderId="0" xfId="0" applyNumberFormat="1" applyFill="1" applyAlignment="1">
      <alignment horizontal="center"/>
    </xf>
    <xf numFmtId="0" fontId="0" fillId="0" borderId="0" xfId="0" applyNumberFormat="1"/>
    <xf numFmtId="0" fontId="2" fillId="2" borderId="0" xfId="0" applyFont="1" applyFill="1" applyAlignment="1">
      <alignment horizontal="left"/>
    </xf>
    <xf numFmtId="0" fontId="1" fillId="0" borderId="0" xfId="0" applyFont="1" applyAlignment="1">
      <alignment horizontal="center" wrapText="1"/>
    </xf>
  </cellXfs>
  <cellStyles count="2">
    <cellStyle name="Normal" xfId="0" builtinId="0"/>
    <cellStyle name="Normal 31" xfId="1" xr:uid="{0BBA7E12-2556-4BA2-839A-3973E1328B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Curva de Ingreso</a:t>
            </a:r>
          </a:p>
          <a:p>
            <a:pPr>
              <a:defRPr/>
            </a:pPr>
            <a:r>
              <a:rPr lang="es-CR"/>
              <a:t>Cosecha 20-21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'Datos originales'!$O$6:$O$209</c:f>
              <c:strCache>
                <c:ptCount val="204"/>
                <c:pt idx="0">
                  <c:v>8/6/2020</c:v>
                </c:pt>
                <c:pt idx="1">
                  <c:v>8/8/2020</c:v>
                </c:pt>
                <c:pt idx="2">
                  <c:v>8/11/2020</c:v>
                </c:pt>
                <c:pt idx="3">
                  <c:v>13/8/2020</c:v>
                </c:pt>
                <c:pt idx="4">
                  <c:v>15/8/2020</c:v>
                </c:pt>
                <c:pt idx="5">
                  <c:v>18/08/2020</c:v>
                </c:pt>
                <c:pt idx="6">
                  <c:v>19/08/2020</c:v>
                </c:pt>
                <c:pt idx="7">
                  <c:v>20/08/2020</c:v>
                </c:pt>
                <c:pt idx="8">
                  <c:v>22/08/2020</c:v>
                </c:pt>
                <c:pt idx="9">
                  <c:v>25/08/2020</c:v>
                </c:pt>
                <c:pt idx="10">
                  <c:v>27/08/2020</c:v>
                </c:pt>
                <c:pt idx="11">
                  <c:v>29/08/2020</c:v>
                </c:pt>
                <c:pt idx="12">
                  <c:v>9/1/2020</c:v>
                </c:pt>
                <c:pt idx="13">
                  <c:v>9/2/2020</c:v>
                </c:pt>
                <c:pt idx="14">
                  <c:v>9/3/2020</c:v>
                </c:pt>
                <c:pt idx="15">
                  <c:v>9/4/2020</c:v>
                </c:pt>
                <c:pt idx="16">
                  <c:v>9/5/2020</c:v>
                </c:pt>
                <c:pt idx="17">
                  <c:v>9/8/2020</c:v>
                </c:pt>
                <c:pt idx="18">
                  <c:v>9/9/2020</c:v>
                </c:pt>
                <c:pt idx="19">
                  <c:v>9/10/2020</c:v>
                </c:pt>
                <c:pt idx="20">
                  <c:v>9/11/2020</c:v>
                </c:pt>
                <c:pt idx="21">
                  <c:v>9/12/2020</c:v>
                </c:pt>
                <c:pt idx="22">
                  <c:v>15-9-2020</c:v>
                </c:pt>
                <c:pt idx="23">
                  <c:v>16/9/2020</c:v>
                </c:pt>
                <c:pt idx="24">
                  <c:v>17/09/2020</c:v>
                </c:pt>
                <c:pt idx="25">
                  <c:v>18/09/2020</c:v>
                </c:pt>
                <c:pt idx="26">
                  <c:v>19/09/2020</c:v>
                </c:pt>
                <c:pt idx="27">
                  <c:v>19/09/2020</c:v>
                </c:pt>
                <c:pt idx="28">
                  <c:v>21/09/2020</c:v>
                </c:pt>
                <c:pt idx="29">
                  <c:v>22/09/2020</c:v>
                </c:pt>
                <c:pt idx="30">
                  <c:v>23/09/2020</c:v>
                </c:pt>
                <c:pt idx="31">
                  <c:v>24/09/2020</c:v>
                </c:pt>
                <c:pt idx="32">
                  <c:v>25/09/2020</c:v>
                </c:pt>
                <c:pt idx="33">
                  <c:v>26/09/2020</c:v>
                </c:pt>
                <c:pt idx="34">
                  <c:v>28/09/2020</c:v>
                </c:pt>
                <c:pt idx="35">
                  <c:v>29/09/2020</c:v>
                </c:pt>
                <c:pt idx="36">
                  <c:v>30/09/2020</c:v>
                </c:pt>
                <c:pt idx="37">
                  <c:v>10/1/2021</c:v>
                </c:pt>
                <c:pt idx="38">
                  <c:v>10/2/2020</c:v>
                </c:pt>
                <c:pt idx="39">
                  <c:v>10/3/2020</c:v>
                </c:pt>
                <c:pt idx="40">
                  <c:v>10/5/2020</c:v>
                </c:pt>
                <c:pt idx="41">
                  <c:v>10/6/2020</c:v>
                </c:pt>
                <c:pt idx="42">
                  <c:v>10/7/2020</c:v>
                </c:pt>
                <c:pt idx="43">
                  <c:v>10/8/2020</c:v>
                </c:pt>
                <c:pt idx="44">
                  <c:v>10/9/2020</c:v>
                </c:pt>
                <c:pt idx="45">
                  <c:v>10/10/2020</c:v>
                </c:pt>
                <c:pt idx="46">
                  <c:v>10/12/2020</c:v>
                </c:pt>
                <c:pt idx="47">
                  <c:v>13/10/2020</c:v>
                </c:pt>
                <c:pt idx="48">
                  <c:v>14/10/2020</c:v>
                </c:pt>
                <c:pt idx="49">
                  <c:v>15/10/2020</c:v>
                </c:pt>
                <c:pt idx="50">
                  <c:v>16/10/2020</c:v>
                </c:pt>
                <c:pt idx="51">
                  <c:v>17/10/2020</c:v>
                </c:pt>
                <c:pt idx="52">
                  <c:v>19/10/2020</c:v>
                </c:pt>
                <c:pt idx="53">
                  <c:v>20/10/2020</c:v>
                </c:pt>
                <c:pt idx="54">
                  <c:v>21/10/2020</c:v>
                </c:pt>
                <c:pt idx="55">
                  <c:v>22/10/2020</c:v>
                </c:pt>
                <c:pt idx="56">
                  <c:v>23/10/2020</c:v>
                </c:pt>
                <c:pt idx="57">
                  <c:v>24/10/2020</c:v>
                </c:pt>
                <c:pt idx="58">
                  <c:v>26/10/2020</c:v>
                </c:pt>
                <c:pt idx="59">
                  <c:v>27/10/2020</c:v>
                </c:pt>
                <c:pt idx="60">
                  <c:v>28/10/2020</c:v>
                </c:pt>
                <c:pt idx="61">
                  <c:v>29/10/2020</c:v>
                </c:pt>
                <c:pt idx="62">
                  <c:v>30/10/2020</c:v>
                </c:pt>
                <c:pt idx="63">
                  <c:v>31/10/2020</c:v>
                </c:pt>
                <c:pt idx="64">
                  <c:v>11/2/2020</c:v>
                </c:pt>
                <c:pt idx="65">
                  <c:v>11/3/2020</c:v>
                </c:pt>
                <c:pt idx="66">
                  <c:v>11/4/2020</c:v>
                </c:pt>
                <c:pt idx="67">
                  <c:v>11/5/2020</c:v>
                </c:pt>
                <c:pt idx="68">
                  <c:v>11/6/2020</c:v>
                </c:pt>
                <c:pt idx="69">
                  <c:v>11/7/2020</c:v>
                </c:pt>
                <c:pt idx="70">
                  <c:v>11/9/2020</c:v>
                </c:pt>
                <c:pt idx="71">
                  <c:v>11/10/2020</c:v>
                </c:pt>
                <c:pt idx="72">
                  <c:v>11/11/2020</c:v>
                </c:pt>
                <c:pt idx="73">
                  <c:v>11/12/2020</c:v>
                </c:pt>
                <c:pt idx="74">
                  <c:v>13/11/2020</c:v>
                </c:pt>
                <c:pt idx="75">
                  <c:v>14/11/2020</c:v>
                </c:pt>
                <c:pt idx="76">
                  <c:v>16/11/2020</c:v>
                </c:pt>
                <c:pt idx="77">
                  <c:v>17/11/2020</c:v>
                </c:pt>
                <c:pt idx="78">
                  <c:v>18/11/2020</c:v>
                </c:pt>
                <c:pt idx="79">
                  <c:v>19/11/2020</c:v>
                </c:pt>
                <c:pt idx="80">
                  <c:v>20/11/2020</c:v>
                </c:pt>
                <c:pt idx="81">
                  <c:v>21/11/2020</c:v>
                </c:pt>
                <c:pt idx="82">
                  <c:v>23/11/2020</c:v>
                </c:pt>
                <c:pt idx="83">
                  <c:v>24/11/2020</c:v>
                </c:pt>
                <c:pt idx="84">
                  <c:v>25/11/2020</c:v>
                </c:pt>
                <c:pt idx="85">
                  <c:v>26/11/2020</c:v>
                </c:pt>
                <c:pt idx="86">
                  <c:v>27/11/2020</c:v>
                </c:pt>
                <c:pt idx="87">
                  <c:v>28/11/2020</c:v>
                </c:pt>
                <c:pt idx="88">
                  <c:v>30/11/2020</c:v>
                </c:pt>
                <c:pt idx="89">
                  <c:v>12/1/2020</c:v>
                </c:pt>
                <c:pt idx="90">
                  <c:v>12/2/2020</c:v>
                </c:pt>
                <c:pt idx="91">
                  <c:v>12/3/2020</c:v>
                </c:pt>
                <c:pt idx="92">
                  <c:v>12/4/2020</c:v>
                </c:pt>
                <c:pt idx="93">
                  <c:v>12/5/2020</c:v>
                </c:pt>
                <c:pt idx="94">
                  <c:v>12/6/2020</c:v>
                </c:pt>
                <c:pt idx="95">
                  <c:v>12/7/2020</c:v>
                </c:pt>
                <c:pt idx="96">
                  <c:v>12/8/2020</c:v>
                </c:pt>
                <c:pt idx="97">
                  <c:v>12/9/2020</c:v>
                </c:pt>
                <c:pt idx="98">
                  <c:v>12/10/2020</c:v>
                </c:pt>
                <c:pt idx="99">
                  <c:v>12/11/2020</c:v>
                </c:pt>
                <c:pt idx="100">
                  <c:v>12/12/2020</c:v>
                </c:pt>
                <c:pt idx="101">
                  <c:v>13/12/2020</c:v>
                </c:pt>
                <c:pt idx="102">
                  <c:v>14/12/2020</c:v>
                </c:pt>
                <c:pt idx="103">
                  <c:v>15/12/2020</c:v>
                </c:pt>
                <c:pt idx="104">
                  <c:v>16/12/2020</c:v>
                </c:pt>
                <c:pt idx="105">
                  <c:v>17/12/2020</c:v>
                </c:pt>
                <c:pt idx="106">
                  <c:v>18/12/2020</c:v>
                </c:pt>
                <c:pt idx="107">
                  <c:v>19/12/2020</c:v>
                </c:pt>
                <c:pt idx="108">
                  <c:v>20/12/2020</c:v>
                </c:pt>
                <c:pt idx="109">
                  <c:v>21/12/2020</c:v>
                </c:pt>
                <c:pt idx="110">
                  <c:v>22/12/2020</c:v>
                </c:pt>
                <c:pt idx="111">
                  <c:v>23/12/2020</c:v>
                </c:pt>
                <c:pt idx="112">
                  <c:v>24/12/2020</c:v>
                </c:pt>
                <c:pt idx="113">
                  <c:v>25/12/2020</c:v>
                </c:pt>
                <c:pt idx="114">
                  <c:v>26/12/2020</c:v>
                </c:pt>
                <c:pt idx="115">
                  <c:v>27/12/2020</c:v>
                </c:pt>
                <c:pt idx="116">
                  <c:v>28/12/2020</c:v>
                </c:pt>
                <c:pt idx="117">
                  <c:v>29/12/2020</c:v>
                </c:pt>
                <c:pt idx="118">
                  <c:v>30/12/2020</c:v>
                </c:pt>
                <c:pt idx="119">
                  <c:v>31/12/2020</c:v>
                </c:pt>
                <c:pt idx="120">
                  <c:v>1/1/2021</c:v>
                </c:pt>
                <c:pt idx="121">
                  <c:v>2/1/2021</c:v>
                </c:pt>
                <c:pt idx="122">
                  <c:v>3/1/2021</c:v>
                </c:pt>
                <c:pt idx="123">
                  <c:v>4/1/2021</c:v>
                </c:pt>
                <c:pt idx="124">
                  <c:v>5/1/2021</c:v>
                </c:pt>
                <c:pt idx="125">
                  <c:v>6/1/2021</c:v>
                </c:pt>
                <c:pt idx="126">
                  <c:v>7/1/2021</c:v>
                </c:pt>
                <c:pt idx="127">
                  <c:v>8/1/2021</c:v>
                </c:pt>
                <c:pt idx="128">
                  <c:v>9/1/2021</c:v>
                </c:pt>
                <c:pt idx="129">
                  <c:v>10/1/2021</c:v>
                </c:pt>
                <c:pt idx="130">
                  <c:v>11/1/2021</c:v>
                </c:pt>
                <c:pt idx="131">
                  <c:v>12/1/2021</c:v>
                </c:pt>
                <c:pt idx="132">
                  <c:v>13/1/2021</c:v>
                </c:pt>
                <c:pt idx="133">
                  <c:v>14/1/2021</c:v>
                </c:pt>
                <c:pt idx="134">
                  <c:v>15/1/2021</c:v>
                </c:pt>
                <c:pt idx="135">
                  <c:v>16/1/2021</c:v>
                </c:pt>
                <c:pt idx="136">
                  <c:v>17/1/2021</c:v>
                </c:pt>
                <c:pt idx="137">
                  <c:v>18/1/2021</c:v>
                </c:pt>
                <c:pt idx="138">
                  <c:v>19/1/2021</c:v>
                </c:pt>
                <c:pt idx="139">
                  <c:v>20/1/2021</c:v>
                </c:pt>
                <c:pt idx="140">
                  <c:v>21/1/2021</c:v>
                </c:pt>
                <c:pt idx="141">
                  <c:v>22/1/2021</c:v>
                </c:pt>
                <c:pt idx="142">
                  <c:v>23/1/2021</c:v>
                </c:pt>
                <c:pt idx="143">
                  <c:v>24/1/2021</c:v>
                </c:pt>
                <c:pt idx="144">
                  <c:v>25/1/2021</c:v>
                </c:pt>
                <c:pt idx="145">
                  <c:v>26/1/2021</c:v>
                </c:pt>
                <c:pt idx="146">
                  <c:v>27/1/2021</c:v>
                </c:pt>
                <c:pt idx="147">
                  <c:v>28/1/2021</c:v>
                </c:pt>
                <c:pt idx="148">
                  <c:v>29/1/2021</c:v>
                </c:pt>
                <c:pt idx="149">
                  <c:v>30/1/2021</c:v>
                </c:pt>
                <c:pt idx="150">
                  <c:v>31/1/2021</c:v>
                </c:pt>
                <c:pt idx="151">
                  <c:v>1/2/2021</c:v>
                </c:pt>
                <c:pt idx="152">
                  <c:v>2/2/2021</c:v>
                </c:pt>
                <c:pt idx="153">
                  <c:v>3/2/2021</c:v>
                </c:pt>
                <c:pt idx="154">
                  <c:v>4/2/2021</c:v>
                </c:pt>
                <c:pt idx="155">
                  <c:v>5/2/2021</c:v>
                </c:pt>
                <c:pt idx="156">
                  <c:v>6/2/2021</c:v>
                </c:pt>
                <c:pt idx="157">
                  <c:v>7/2/2021</c:v>
                </c:pt>
                <c:pt idx="158">
                  <c:v>8/2/2021</c:v>
                </c:pt>
                <c:pt idx="159">
                  <c:v>9/2/2021</c:v>
                </c:pt>
                <c:pt idx="160">
                  <c:v>10/2/2021</c:v>
                </c:pt>
                <c:pt idx="161">
                  <c:v>11/2/2021</c:v>
                </c:pt>
                <c:pt idx="162">
                  <c:v>12/2/2021</c:v>
                </c:pt>
                <c:pt idx="163">
                  <c:v>13/2/2021</c:v>
                </c:pt>
                <c:pt idx="164">
                  <c:v>14/2/2021</c:v>
                </c:pt>
                <c:pt idx="165">
                  <c:v>15/2/2021</c:v>
                </c:pt>
                <c:pt idx="166">
                  <c:v>16/2/2021</c:v>
                </c:pt>
                <c:pt idx="167">
                  <c:v>17/2/2021</c:v>
                </c:pt>
                <c:pt idx="168">
                  <c:v>18/2/2021</c:v>
                </c:pt>
                <c:pt idx="169">
                  <c:v>19/2/2021</c:v>
                </c:pt>
                <c:pt idx="170">
                  <c:v>20/2/2021</c:v>
                </c:pt>
                <c:pt idx="171">
                  <c:v>21/2/2021</c:v>
                </c:pt>
                <c:pt idx="172">
                  <c:v>22/2/2021</c:v>
                </c:pt>
                <c:pt idx="173">
                  <c:v>23/2/2021</c:v>
                </c:pt>
                <c:pt idx="174">
                  <c:v>24/2/2021</c:v>
                </c:pt>
                <c:pt idx="175">
                  <c:v>25/2/2021</c:v>
                </c:pt>
                <c:pt idx="176">
                  <c:v>26/2/2021</c:v>
                </c:pt>
                <c:pt idx="177">
                  <c:v>27/2/2021</c:v>
                </c:pt>
                <c:pt idx="178">
                  <c:v>28/2/2021</c:v>
                </c:pt>
                <c:pt idx="179">
                  <c:v>1/3/2021</c:v>
                </c:pt>
                <c:pt idx="180">
                  <c:v>2/3/2021</c:v>
                </c:pt>
                <c:pt idx="181">
                  <c:v>3/3/2021</c:v>
                </c:pt>
                <c:pt idx="182">
                  <c:v>4/3/2021</c:v>
                </c:pt>
                <c:pt idx="183">
                  <c:v>5/3/2021</c:v>
                </c:pt>
                <c:pt idx="184">
                  <c:v>6/3/2021</c:v>
                </c:pt>
                <c:pt idx="185">
                  <c:v>7/3/2021</c:v>
                </c:pt>
                <c:pt idx="186">
                  <c:v>8/3/2021</c:v>
                </c:pt>
                <c:pt idx="187">
                  <c:v>9/3/2021</c:v>
                </c:pt>
                <c:pt idx="188">
                  <c:v>10/3/2021</c:v>
                </c:pt>
                <c:pt idx="189">
                  <c:v>11/3/2021</c:v>
                </c:pt>
                <c:pt idx="190">
                  <c:v>12/3/2021</c:v>
                </c:pt>
                <c:pt idx="191">
                  <c:v>13/3/2021</c:v>
                </c:pt>
                <c:pt idx="192">
                  <c:v>15/3/2021</c:v>
                </c:pt>
                <c:pt idx="193">
                  <c:v>16/3/2021</c:v>
                </c:pt>
                <c:pt idx="194">
                  <c:v>17/3/2021</c:v>
                </c:pt>
                <c:pt idx="195">
                  <c:v>18/3/2021</c:v>
                </c:pt>
                <c:pt idx="196">
                  <c:v>19/3/2021</c:v>
                </c:pt>
                <c:pt idx="197">
                  <c:v>20/3/2021</c:v>
                </c:pt>
                <c:pt idx="198">
                  <c:v>21/3/2021</c:v>
                </c:pt>
                <c:pt idx="199">
                  <c:v>22/3/2021</c:v>
                </c:pt>
                <c:pt idx="200">
                  <c:v>23/3/2021</c:v>
                </c:pt>
                <c:pt idx="201">
                  <c:v>24/3/2021</c:v>
                </c:pt>
                <c:pt idx="202">
                  <c:v>25/3/2021</c:v>
                </c:pt>
                <c:pt idx="203">
                  <c:v>26/3/2021</c:v>
                </c:pt>
              </c:strCache>
            </c:strRef>
          </c:cat>
          <c:val>
            <c:numRef>
              <c:f>INGRESO!#REF!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44-4EE5-BAEA-FDCE1B484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90508960"/>
        <c:axId val="1490513120"/>
      </c:lineChart>
      <c:catAx>
        <c:axId val="149050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90513120"/>
        <c:crosses val="autoZero"/>
        <c:auto val="1"/>
        <c:lblAlgn val="ctr"/>
        <c:lblOffset val="100"/>
        <c:noMultiLvlLbl val="0"/>
      </c:catAx>
      <c:valAx>
        <c:axId val="149051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490508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2017-18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5988382162889538E-2"/>
          <c:y val="9.4135802469135804E-2"/>
          <c:w val="0.92539909668651821"/>
          <c:h val="0.798350206224222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2'!$Q$3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2'!$Q$4:$Q$194</c:f>
              <c:numCache>
                <c:formatCode>0.00</c:formatCode>
                <c:ptCount val="191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BC-4C81-B0BE-7E9475BA4C4F}"/>
            </c:ext>
          </c:extLst>
        </c:ser>
        <c:ser>
          <c:idx val="1"/>
          <c:order val="1"/>
          <c:tx>
            <c:strRef>
              <c:f>'Prueba 2'!$R$3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2'!$R$4:$R$194</c:f>
              <c:numCache>
                <c:formatCode>General</c:formatCode>
                <c:ptCount val="191"/>
                <c:pt idx="17">
                  <c:v>98.51</c:v>
                </c:pt>
                <c:pt idx="19">
                  <c:v>3.23</c:v>
                </c:pt>
                <c:pt idx="20">
                  <c:v>21.05</c:v>
                </c:pt>
                <c:pt idx="21">
                  <c:v>5.93</c:v>
                </c:pt>
                <c:pt idx="22">
                  <c:v>52.23</c:v>
                </c:pt>
                <c:pt idx="23">
                  <c:v>10.75</c:v>
                </c:pt>
                <c:pt idx="24">
                  <c:v>37.630000000000003</c:v>
                </c:pt>
                <c:pt idx="26">
                  <c:v>31.1</c:v>
                </c:pt>
                <c:pt idx="27">
                  <c:v>56.94</c:v>
                </c:pt>
                <c:pt idx="28">
                  <c:v>60.13</c:v>
                </c:pt>
                <c:pt idx="29">
                  <c:v>66.78</c:v>
                </c:pt>
                <c:pt idx="30">
                  <c:v>61.74</c:v>
                </c:pt>
                <c:pt idx="31">
                  <c:v>92.74</c:v>
                </c:pt>
                <c:pt idx="33">
                  <c:v>76.959999999999994</c:v>
                </c:pt>
                <c:pt idx="34">
                  <c:v>180.99</c:v>
                </c:pt>
                <c:pt idx="35">
                  <c:v>100.36</c:v>
                </c:pt>
                <c:pt idx="36">
                  <c:v>213.01</c:v>
                </c:pt>
                <c:pt idx="37">
                  <c:v>154.63</c:v>
                </c:pt>
                <c:pt idx="38">
                  <c:v>217.79</c:v>
                </c:pt>
                <c:pt idx="40">
                  <c:v>167.55</c:v>
                </c:pt>
                <c:pt idx="41">
                  <c:v>265.08999999999997</c:v>
                </c:pt>
                <c:pt idx="42">
                  <c:v>163.80000000000001</c:v>
                </c:pt>
                <c:pt idx="43">
                  <c:v>288.08999999999997</c:v>
                </c:pt>
                <c:pt idx="44">
                  <c:v>174.81</c:v>
                </c:pt>
                <c:pt idx="45">
                  <c:v>242.36</c:v>
                </c:pt>
                <c:pt idx="47">
                  <c:v>227.14</c:v>
                </c:pt>
                <c:pt idx="48">
                  <c:v>385.25</c:v>
                </c:pt>
                <c:pt idx="49">
                  <c:v>265.67</c:v>
                </c:pt>
                <c:pt idx="50">
                  <c:v>421.38</c:v>
                </c:pt>
                <c:pt idx="51">
                  <c:v>328.73</c:v>
                </c:pt>
                <c:pt idx="52">
                  <c:v>441.44</c:v>
                </c:pt>
                <c:pt idx="54">
                  <c:v>482.06</c:v>
                </c:pt>
                <c:pt idx="55">
                  <c:v>684.76</c:v>
                </c:pt>
                <c:pt idx="56">
                  <c:v>481.83</c:v>
                </c:pt>
                <c:pt idx="57">
                  <c:v>890.36</c:v>
                </c:pt>
                <c:pt idx="58">
                  <c:v>657.53</c:v>
                </c:pt>
                <c:pt idx="59">
                  <c:v>687.46</c:v>
                </c:pt>
                <c:pt idx="61">
                  <c:v>776.53</c:v>
                </c:pt>
                <c:pt idx="62">
                  <c:v>1037.96</c:v>
                </c:pt>
                <c:pt idx="63">
                  <c:v>958.09</c:v>
                </c:pt>
                <c:pt idx="64">
                  <c:v>1205.21</c:v>
                </c:pt>
                <c:pt idx="65">
                  <c:v>1067.1099999999999</c:v>
                </c:pt>
                <c:pt idx="66">
                  <c:v>1060.18</c:v>
                </c:pt>
                <c:pt idx="68">
                  <c:v>1451.99</c:v>
                </c:pt>
                <c:pt idx="69">
                  <c:v>1641.79</c:v>
                </c:pt>
                <c:pt idx="70">
                  <c:v>1476.94</c:v>
                </c:pt>
                <c:pt idx="71">
                  <c:v>1763.4</c:v>
                </c:pt>
                <c:pt idx="72">
                  <c:v>1604.04</c:v>
                </c:pt>
                <c:pt idx="73">
                  <c:v>1209.28</c:v>
                </c:pt>
                <c:pt idx="74">
                  <c:v>64.510000000000005</c:v>
                </c:pt>
                <c:pt idx="75">
                  <c:v>1786.29</c:v>
                </c:pt>
                <c:pt idx="76">
                  <c:v>2205.83</c:v>
                </c:pt>
                <c:pt idx="77">
                  <c:v>1955.63</c:v>
                </c:pt>
                <c:pt idx="78">
                  <c:v>2255.48</c:v>
                </c:pt>
                <c:pt idx="79">
                  <c:v>2140.5</c:v>
                </c:pt>
                <c:pt idx="80">
                  <c:v>1767.11</c:v>
                </c:pt>
                <c:pt idx="81">
                  <c:v>185.43</c:v>
                </c:pt>
                <c:pt idx="82">
                  <c:v>2459.04</c:v>
                </c:pt>
                <c:pt idx="83">
                  <c:v>2691.09</c:v>
                </c:pt>
                <c:pt idx="84">
                  <c:v>2808.61</c:v>
                </c:pt>
                <c:pt idx="85">
                  <c:v>3117.21</c:v>
                </c:pt>
                <c:pt idx="86">
                  <c:v>2901.4</c:v>
                </c:pt>
                <c:pt idx="87">
                  <c:v>1936.88</c:v>
                </c:pt>
                <c:pt idx="88">
                  <c:v>119.46</c:v>
                </c:pt>
                <c:pt idx="89">
                  <c:v>3288.84</c:v>
                </c:pt>
                <c:pt idx="90">
                  <c:v>3561.48</c:v>
                </c:pt>
                <c:pt idx="91">
                  <c:v>3568.08</c:v>
                </c:pt>
                <c:pt idx="92">
                  <c:v>3829.66</c:v>
                </c:pt>
                <c:pt idx="93">
                  <c:v>3380.83</c:v>
                </c:pt>
                <c:pt idx="94">
                  <c:v>2234.96</c:v>
                </c:pt>
                <c:pt idx="95">
                  <c:v>205.45</c:v>
                </c:pt>
                <c:pt idx="96">
                  <c:v>717.3</c:v>
                </c:pt>
                <c:pt idx="97">
                  <c:v>4801.1400000000003</c:v>
                </c:pt>
                <c:pt idx="98">
                  <c:v>4495.25</c:v>
                </c:pt>
                <c:pt idx="99">
                  <c:v>4832.9799999999996</c:v>
                </c:pt>
                <c:pt idx="100">
                  <c:v>4682.3100000000004</c:v>
                </c:pt>
                <c:pt idx="101">
                  <c:v>3078.24</c:v>
                </c:pt>
                <c:pt idx="102">
                  <c:v>366.13</c:v>
                </c:pt>
                <c:pt idx="103">
                  <c:v>1497.9</c:v>
                </c:pt>
                <c:pt idx="104">
                  <c:v>5711.11</c:v>
                </c:pt>
                <c:pt idx="105">
                  <c:v>5088.53</c:v>
                </c:pt>
                <c:pt idx="106">
                  <c:v>5757.19</c:v>
                </c:pt>
                <c:pt idx="107">
                  <c:v>5290.29</c:v>
                </c:pt>
                <c:pt idx="108">
                  <c:v>3260.74</c:v>
                </c:pt>
                <c:pt idx="109">
                  <c:v>350.49</c:v>
                </c:pt>
                <c:pt idx="110">
                  <c:v>4985.3100000000004</c:v>
                </c:pt>
                <c:pt idx="111">
                  <c:v>5826.51</c:v>
                </c:pt>
                <c:pt idx="112">
                  <c:v>4682.41</c:v>
                </c:pt>
                <c:pt idx="113">
                  <c:v>5856.69</c:v>
                </c:pt>
                <c:pt idx="114">
                  <c:v>5388.39</c:v>
                </c:pt>
                <c:pt idx="115">
                  <c:v>3090.99</c:v>
                </c:pt>
                <c:pt idx="116">
                  <c:v>464.29</c:v>
                </c:pt>
                <c:pt idx="117">
                  <c:v>4451.1499999999996</c:v>
                </c:pt>
                <c:pt idx="118">
                  <c:v>4524.49</c:v>
                </c:pt>
                <c:pt idx="119">
                  <c:v>4372.8100000000004</c:v>
                </c:pt>
                <c:pt idx="120">
                  <c:v>4253.79</c:v>
                </c:pt>
                <c:pt idx="121">
                  <c:v>4039.19</c:v>
                </c:pt>
                <c:pt idx="122">
                  <c:v>2407.36</c:v>
                </c:pt>
                <c:pt idx="123">
                  <c:v>315.89999999999998</c:v>
                </c:pt>
                <c:pt idx="124">
                  <c:v>3931.33</c:v>
                </c:pt>
                <c:pt idx="125">
                  <c:v>3317.46</c:v>
                </c:pt>
                <c:pt idx="126">
                  <c:v>4004.13</c:v>
                </c:pt>
                <c:pt idx="127">
                  <c:v>3806.75</c:v>
                </c:pt>
                <c:pt idx="128">
                  <c:v>3533.71</c:v>
                </c:pt>
                <c:pt idx="129">
                  <c:v>1940.84</c:v>
                </c:pt>
                <c:pt idx="130">
                  <c:v>170.74</c:v>
                </c:pt>
                <c:pt idx="131">
                  <c:v>3115</c:v>
                </c:pt>
                <c:pt idx="132">
                  <c:v>3186.99</c:v>
                </c:pt>
                <c:pt idx="133">
                  <c:v>2926.4</c:v>
                </c:pt>
                <c:pt idx="134">
                  <c:v>3132.01</c:v>
                </c:pt>
                <c:pt idx="135">
                  <c:v>2575.5</c:v>
                </c:pt>
                <c:pt idx="136">
                  <c:v>1456.91</c:v>
                </c:pt>
                <c:pt idx="137">
                  <c:v>75.989999999999995</c:v>
                </c:pt>
                <c:pt idx="138">
                  <c:v>2173.38</c:v>
                </c:pt>
                <c:pt idx="139">
                  <c:v>2311.81</c:v>
                </c:pt>
                <c:pt idx="140">
                  <c:v>2116.3000000000002</c:v>
                </c:pt>
                <c:pt idx="141">
                  <c:v>2011.53</c:v>
                </c:pt>
                <c:pt idx="142">
                  <c:v>1843.76</c:v>
                </c:pt>
                <c:pt idx="143">
                  <c:v>1160.58</c:v>
                </c:pt>
                <c:pt idx="144">
                  <c:v>54.79</c:v>
                </c:pt>
                <c:pt idx="145">
                  <c:v>1652.03</c:v>
                </c:pt>
                <c:pt idx="146">
                  <c:v>1842.46</c:v>
                </c:pt>
                <c:pt idx="147">
                  <c:v>1570.13</c:v>
                </c:pt>
                <c:pt idx="148">
                  <c:v>1744.81</c:v>
                </c:pt>
                <c:pt idx="149">
                  <c:v>1288.46</c:v>
                </c:pt>
                <c:pt idx="150">
                  <c:v>1060.3</c:v>
                </c:pt>
                <c:pt idx="151">
                  <c:v>0</c:v>
                </c:pt>
                <c:pt idx="152">
                  <c:v>1163.3499999999999</c:v>
                </c:pt>
                <c:pt idx="153">
                  <c:v>1257.6199999999999</c:v>
                </c:pt>
                <c:pt idx="154">
                  <c:v>969.75</c:v>
                </c:pt>
                <c:pt idx="155">
                  <c:v>1114.31</c:v>
                </c:pt>
                <c:pt idx="156">
                  <c:v>719.78</c:v>
                </c:pt>
                <c:pt idx="157">
                  <c:v>564.67999999999995</c:v>
                </c:pt>
                <c:pt idx="158">
                  <c:v>0</c:v>
                </c:pt>
                <c:pt idx="159">
                  <c:v>490.39</c:v>
                </c:pt>
                <c:pt idx="160">
                  <c:v>660.78</c:v>
                </c:pt>
                <c:pt idx="161">
                  <c:v>356.16</c:v>
                </c:pt>
                <c:pt idx="163">
                  <c:v>448.13</c:v>
                </c:pt>
                <c:pt idx="164">
                  <c:v>302.29000000000002</c:v>
                </c:pt>
                <c:pt idx="165">
                  <c:v>264.58</c:v>
                </c:pt>
                <c:pt idx="166">
                  <c:v>0</c:v>
                </c:pt>
                <c:pt idx="167">
                  <c:v>192.43</c:v>
                </c:pt>
                <c:pt idx="168">
                  <c:v>268.35000000000002</c:v>
                </c:pt>
                <c:pt idx="169">
                  <c:v>133.69</c:v>
                </c:pt>
                <c:pt idx="170">
                  <c:v>184.5</c:v>
                </c:pt>
                <c:pt idx="171">
                  <c:v>100.38</c:v>
                </c:pt>
                <c:pt idx="172">
                  <c:v>99.64</c:v>
                </c:pt>
                <c:pt idx="173">
                  <c:v>0</c:v>
                </c:pt>
                <c:pt idx="174">
                  <c:v>73.84</c:v>
                </c:pt>
                <c:pt idx="175">
                  <c:v>87.51</c:v>
                </c:pt>
                <c:pt idx="176">
                  <c:v>36.03</c:v>
                </c:pt>
                <c:pt idx="177">
                  <c:v>78.7</c:v>
                </c:pt>
                <c:pt idx="178">
                  <c:v>21.36</c:v>
                </c:pt>
                <c:pt idx="179">
                  <c:v>26.04</c:v>
                </c:pt>
                <c:pt idx="180">
                  <c:v>0</c:v>
                </c:pt>
                <c:pt idx="181">
                  <c:v>14.2</c:v>
                </c:pt>
                <c:pt idx="182">
                  <c:v>23.18</c:v>
                </c:pt>
                <c:pt idx="183">
                  <c:v>7.41</c:v>
                </c:pt>
                <c:pt idx="184">
                  <c:v>25.19</c:v>
                </c:pt>
                <c:pt idx="185">
                  <c:v>22.52</c:v>
                </c:pt>
                <c:pt idx="188">
                  <c:v>4</c:v>
                </c:pt>
                <c:pt idx="189">
                  <c:v>2.5499999999999998</c:v>
                </c:pt>
                <c:pt idx="190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BC-4C81-B0BE-7E9475BA4C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235832"/>
        <c:axId val="539232312"/>
      </c:barChart>
      <c:catAx>
        <c:axId val="5392358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32312"/>
        <c:crosses val="autoZero"/>
        <c:auto val="1"/>
        <c:lblAlgn val="ctr"/>
        <c:lblOffset val="100"/>
        <c:noMultiLvlLbl val="0"/>
      </c:catAx>
      <c:valAx>
        <c:axId val="539232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3583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Afluencia de café al beneficio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central de Coopetarrazú según quincenas entre las cosechas 2016-17 y 2020-21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Ciclos!$P$3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Ciclos!$P$4:$P$13</c:f>
              <c:numCache>
                <c:formatCode>General</c:formatCode>
                <c:ptCount val="10"/>
                <c:pt idx="0">
                  <c:v>2348.643</c:v>
                </c:pt>
                <c:pt idx="1">
                  <c:v>14584.09</c:v>
                </c:pt>
                <c:pt idx="2">
                  <c:v>23408.38</c:v>
                </c:pt>
                <c:pt idx="3">
                  <c:v>38849.42</c:v>
                </c:pt>
                <c:pt idx="4">
                  <c:v>42369.98</c:v>
                </c:pt>
                <c:pt idx="5">
                  <c:v>41552.71</c:v>
                </c:pt>
                <c:pt idx="6">
                  <c:v>24693.87</c:v>
                </c:pt>
                <c:pt idx="7">
                  <c:v>10853.77</c:v>
                </c:pt>
                <c:pt idx="8">
                  <c:v>3408.37</c:v>
                </c:pt>
                <c:pt idx="9">
                  <c:v>526.84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ED-4560-AD1F-0DE06A9D1935}"/>
            </c:ext>
          </c:extLst>
        </c:ser>
        <c:ser>
          <c:idx val="1"/>
          <c:order val="1"/>
          <c:tx>
            <c:strRef>
              <c:f>Ciclos!$Q$3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Ciclos!$Q$4:$Q$13</c:f>
              <c:numCache>
                <c:formatCode>General</c:formatCode>
                <c:ptCount val="10"/>
                <c:pt idx="0">
                  <c:v>2138.94</c:v>
                </c:pt>
                <c:pt idx="1">
                  <c:v>20702.11</c:v>
                </c:pt>
                <c:pt idx="2">
                  <c:v>27547.41</c:v>
                </c:pt>
                <c:pt idx="3">
                  <c:v>45098.99</c:v>
                </c:pt>
                <c:pt idx="4">
                  <c:v>61701.99</c:v>
                </c:pt>
                <c:pt idx="5">
                  <c:v>49846.89</c:v>
                </c:pt>
                <c:pt idx="6">
                  <c:v>25721.99</c:v>
                </c:pt>
                <c:pt idx="7">
                  <c:v>9645.58</c:v>
                </c:pt>
                <c:pt idx="8">
                  <c:v>2270.0700000000002</c:v>
                </c:pt>
                <c:pt idx="9">
                  <c:v>149.35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ED-4560-AD1F-0DE06A9D1935}"/>
            </c:ext>
          </c:extLst>
        </c:ser>
        <c:ser>
          <c:idx val="2"/>
          <c:order val="2"/>
          <c:tx>
            <c:strRef>
              <c:f>Ciclos!$R$3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Ciclos!$R$4:$R$13</c:f>
              <c:numCache>
                <c:formatCode>General</c:formatCode>
                <c:ptCount val="10"/>
                <c:pt idx="0">
                  <c:v>1992.23</c:v>
                </c:pt>
                <c:pt idx="1">
                  <c:v>17841.419999999998</c:v>
                </c:pt>
                <c:pt idx="2">
                  <c:v>26988.17</c:v>
                </c:pt>
                <c:pt idx="3">
                  <c:v>48997.54</c:v>
                </c:pt>
                <c:pt idx="4">
                  <c:v>66918.11</c:v>
                </c:pt>
                <c:pt idx="5">
                  <c:v>58336.54</c:v>
                </c:pt>
                <c:pt idx="6">
                  <c:v>31899.18</c:v>
                </c:pt>
                <c:pt idx="7">
                  <c:v>13138.4</c:v>
                </c:pt>
                <c:pt idx="8">
                  <c:v>4350.8500000000004</c:v>
                </c:pt>
                <c:pt idx="9">
                  <c:v>365.28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ED-4560-AD1F-0DE06A9D1935}"/>
            </c:ext>
          </c:extLst>
        </c:ser>
        <c:ser>
          <c:idx val="3"/>
          <c:order val="3"/>
          <c:tx>
            <c:strRef>
              <c:f>Ciclos!$S$3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Ciclos!$S$4:$S$13</c:f>
              <c:numCache>
                <c:formatCode>General</c:formatCode>
                <c:ptCount val="10"/>
                <c:pt idx="0">
                  <c:v>5420.23</c:v>
                </c:pt>
                <c:pt idx="1">
                  <c:v>39390.065000000002</c:v>
                </c:pt>
                <c:pt idx="2">
                  <c:v>41342.92</c:v>
                </c:pt>
                <c:pt idx="3">
                  <c:v>64061.55</c:v>
                </c:pt>
                <c:pt idx="4">
                  <c:v>66061.86</c:v>
                </c:pt>
                <c:pt idx="5">
                  <c:v>61052.98</c:v>
                </c:pt>
                <c:pt idx="6">
                  <c:v>30414.75</c:v>
                </c:pt>
                <c:pt idx="7">
                  <c:v>11446.98</c:v>
                </c:pt>
                <c:pt idx="8">
                  <c:v>2826.32</c:v>
                </c:pt>
                <c:pt idx="9">
                  <c:v>281.42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ED-4560-AD1F-0DE06A9D1935}"/>
            </c:ext>
          </c:extLst>
        </c:ser>
        <c:ser>
          <c:idx val="4"/>
          <c:order val="4"/>
          <c:tx>
            <c:strRef>
              <c:f>Ciclos!$T$3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Ciclos!$O$4:$O$13</c:f>
              <c:strCache>
                <c:ptCount val="10"/>
                <c:pt idx="0">
                  <c:v>Antes 1 nov</c:v>
                </c:pt>
                <c:pt idx="1">
                  <c:v>2 nov - 1 dic</c:v>
                </c:pt>
                <c:pt idx="2">
                  <c:v>2-15 dic</c:v>
                </c:pt>
                <c:pt idx="3">
                  <c:v>16-31 dic</c:v>
                </c:pt>
                <c:pt idx="4">
                  <c:v>1-15 ene</c:v>
                </c:pt>
                <c:pt idx="5">
                  <c:v>16-31 ene</c:v>
                </c:pt>
                <c:pt idx="6">
                  <c:v>1-15 feb</c:v>
                </c:pt>
                <c:pt idx="7">
                  <c:v>16-28 feb</c:v>
                </c:pt>
                <c:pt idx="8">
                  <c:v>28 feb-15 mar</c:v>
                </c:pt>
                <c:pt idx="9">
                  <c:v>16 mar-1 ab</c:v>
                </c:pt>
              </c:strCache>
            </c:strRef>
          </c:cat>
          <c:val>
            <c:numRef>
              <c:f>Ciclos!$T$4:$T$13</c:f>
              <c:numCache>
                <c:formatCode>General</c:formatCode>
                <c:ptCount val="10"/>
                <c:pt idx="0">
                  <c:v>3834.66</c:v>
                </c:pt>
                <c:pt idx="1">
                  <c:v>29289.74</c:v>
                </c:pt>
                <c:pt idx="2">
                  <c:v>27622.17</c:v>
                </c:pt>
                <c:pt idx="3">
                  <c:v>49167.9</c:v>
                </c:pt>
                <c:pt idx="4">
                  <c:v>62565.36</c:v>
                </c:pt>
                <c:pt idx="5">
                  <c:v>62968</c:v>
                </c:pt>
                <c:pt idx="6">
                  <c:v>40860.19</c:v>
                </c:pt>
                <c:pt idx="7">
                  <c:v>16331.24</c:v>
                </c:pt>
                <c:pt idx="8">
                  <c:v>6367.57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ED-4560-AD1F-0DE06A9D19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7510456"/>
        <c:axId val="527510776"/>
      </c:barChart>
      <c:catAx>
        <c:axId val="527510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10776"/>
        <c:crosses val="autoZero"/>
        <c:auto val="1"/>
        <c:lblAlgn val="ctr"/>
        <c:lblOffset val="100"/>
        <c:noMultiLvlLbl val="0"/>
      </c:catAx>
      <c:valAx>
        <c:axId val="527510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1045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de café al beneficio central de Coopetarrazú según 3 fases de tiempo entre las cosechas 2016-17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(%)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5697431845821982E-2"/>
          <c:y val="0.12967143215450214"/>
          <c:w val="0.9136336466960796"/>
          <c:h val="0.7547695364264568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Ciclos!$V$4</c:f>
              <c:strCache>
                <c:ptCount val="1"/>
                <c:pt idx="0">
                  <c:v>Antes 15 dic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Ciclos!$W$3:$AA$3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Ciclos!$W$4:$AA$4</c:f>
              <c:numCache>
                <c:formatCode>General</c:formatCode>
                <c:ptCount val="5"/>
                <c:pt idx="0">
                  <c:v>40341.112999999998</c:v>
                </c:pt>
                <c:pt idx="1">
                  <c:v>50388.46</c:v>
                </c:pt>
                <c:pt idx="2">
                  <c:v>46821.819999999992</c:v>
                </c:pt>
                <c:pt idx="3">
                  <c:v>86153.214999999997</c:v>
                </c:pt>
                <c:pt idx="4">
                  <c:v>60746.57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0A-4AFD-BE44-2B1CBCA520F4}"/>
            </c:ext>
          </c:extLst>
        </c:ser>
        <c:ser>
          <c:idx val="1"/>
          <c:order val="1"/>
          <c:tx>
            <c:strRef>
              <c:f>Ciclos!$V$5</c:f>
              <c:strCache>
                <c:ptCount val="1"/>
                <c:pt idx="0">
                  <c:v>16 dic-31 ene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Ciclos!$W$3:$AA$3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Ciclos!$W$5:$AA$5</c:f>
              <c:numCache>
                <c:formatCode>General</c:formatCode>
                <c:ptCount val="5"/>
                <c:pt idx="0">
                  <c:v>122772.10999999999</c:v>
                </c:pt>
                <c:pt idx="1">
                  <c:v>156647.87</c:v>
                </c:pt>
                <c:pt idx="2">
                  <c:v>174252.19</c:v>
                </c:pt>
                <c:pt idx="3">
                  <c:v>191176.39</c:v>
                </c:pt>
                <c:pt idx="4">
                  <c:v>174701.26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0A-4AFD-BE44-2B1CBCA520F4}"/>
            </c:ext>
          </c:extLst>
        </c:ser>
        <c:ser>
          <c:idx val="2"/>
          <c:order val="2"/>
          <c:tx>
            <c:strRef>
              <c:f>Ciclos!$V$6</c:f>
              <c:strCache>
                <c:ptCount val="1"/>
                <c:pt idx="0">
                  <c:v>Después 1 feb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Ciclos!$W$3:$AA$3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Ciclos!$W$6:$AA$6</c:f>
              <c:numCache>
                <c:formatCode>General</c:formatCode>
                <c:ptCount val="5"/>
                <c:pt idx="0">
                  <c:v>39482.85</c:v>
                </c:pt>
                <c:pt idx="1">
                  <c:v>37786.99</c:v>
                </c:pt>
                <c:pt idx="2">
                  <c:v>49753.71</c:v>
                </c:pt>
                <c:pt idx="3">
                  <c:v>44969.469999999994</c:v>
                </c:pt>
                <c:pt idx="4">
                  <c:v>63559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0A-4AFD-BE44-2B1CBCA52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27520696"/>
        <c:axId val="527517816"/>
      </c:barChart>
      <c:catAx>
        <c:axId val="52752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17816"/>
        <c:crosses val="autoZero"/>
        <c:auto val="1"/>
        <c:lblAlgn val="ctr"/>
        <c:lblOffset val="100"/>
        <c:noMultiLvlLbl val="0"/>
      </c:catAx>
      <c:valAx>
        <c:axId val="527517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752069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Peso relativo del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café recibido en el beneficio central de Coopetarrazú respecto a la producción de Tarrazú y de la Zona de Los Santos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(Tarrazú+Dota+León Cortés) (%)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7149702068313291E-2"/>
          <c:y val="0.16348131427138202"/>
          <c:w val="0.91194569891990407"/>
          <c:h val="0.688353684909025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'Cosecha-beneficio'!$A$12</c:f>
              <c:strCache>
                <c:ptCount val="1"/>
                <c:pt idx="0">
                  <c:v>Beneficio/Zona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'Cosecha-beneficio'!$B$11:$F$11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'Cosecha-beneficio'!$B$12:$F$12</c:f>
              <c:numCache>
                <c:formatCode>0.0</c:formatCode>
                <c:ptCount val="5"/>
                <c:pt idx="0">
                  <c:v>47.020260502746503</c:v>
                </c:pt>
                <c:pt idx="1">
                  <c:v>47.492378652732995</c:v>
                </c:pt>
                <c:pt idx="2">
                  <c:v>55.067584069816746</c:v>
                </c:pt>
                <c:pt idx="3">
                  <c:v>55.45297671814722</c:v>
                </c:pt>
                <c:pt idx="4">
                  <c:v>56.269531220963167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3-4F9C-9713-CDA4F5D05223}"/>
            </c:ext>
          </c:extLst>
        </c:ser>
        <c:ser>
          <c:idx val="1"/>
          <c:order val="1"/>
          <c:tx>
            <c:strRef>
              <c:f>'Cosecha-beneficio'!$A$13</c:f>
              <c:strCache>
                <c:ptCount val="1"/>
                <c:pt idx="0">
                  <c:v>Beneficio/Tarrazú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'Cosecha-beneficio'!$B$11:$F$11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'Cosecha-beneficio'!$B$13:$F$13</c:f>
              <c:numCache>
                <c:formatCode>0.0</c:formatCode>
                <c:ptCount val="5"/>
                <c:pt idx="0">
                  <c:v>93.813517824479803</c:v>
                </c:pt>
                <c:pt idx="1">
                  <c:v>93.373806717849561</c:v>
                </c:pt>
                <c:pt idx="2">
                  <c:v>102.19163432773499</c:v>
                </c:pt>
                <c:pt idx="3">
                  <c:v>105.61779397859696</c:v>
                </c:pt>
                <c:pt idx="4">
                  <c:v>111.27152058111879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23-4F9C-9713-CDA4F5D05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4517552"/>
        <c:axId val="444514672"/>
      </c:barChart>
      <c:catAx>
        <c:axId val="44451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4514672"/>
        <c:crosses val="autoZero"/>
        <c:auto val="1"/>
        <c:lblAlgn val="ctr"/>
        <c:lblOffset val="100"/>
        <c:noMultiLvlLbl val="0"/>
      </c:catAx>
      <c:valAx>
        <c:axId val="444514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451755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Producción de café en la Zona de Los Santos </a:t>
            </a: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(Tarrazú+Dota+León Cortés) </a:t>
            </a:r>
            <a:r>
              <a:rPr lang="en-US" sz="1200">
                <a:latin typeface="Arial" panose="020B0604020202020204" pitchFamily="34" charset="0"/>
                <a:cs typeface="Arial" panose="020B0604020202020204" pitchFamily="34" charset="0"/>
              </a:rPr>
              <a:t>entre la cosecha 2005-06 y 2021-22 </a:t>
            </a:r>
            <a:r>
              <a:rPr lang="en-US" sz="100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0160282619281691"/>
          <c:y val="0.12369446609508963"/>
          <c:w val="0.84394365377606684"/>
          <c:h val="0.750882425745106"/>
        </c:manualLayout>
      </c:layout>
      <c:lineChart>
        <c:grouping val="standard"/>
        <c:varyColors val="0"/>
        <c:ser>
          <c:idx val="0"/>
          <c:order val="0"/>
          <c:tx>
            <c:strRef>
              <c:f>'Producción corto plazo'!$J$34</c:f>
              <c:strCache>
                <c:ptCount val="1"/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'Producción corto plazo'!$I$35:$I$51</c:f>
              <c:numCache>
                <c:formatCode>General</c:formatCode>
                <c:ptCount val="17"/>
              </c:numCache>
            </c:numRef>
          </c:cat>
          <c:val>
            <c:numRef>
              <c:f>'Producción corto plazo'!$J$35:$J$51</c:f>
              <c:numCache>
                <c:formatCode>#,##0</c:formatCode>
                <c:ptCount val="1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1A-48CF-88CC-AABE71555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5576912"/>
        <c:axId val="495581072"/>
      </c:lineChart>
      <c:catAx>
        <c:axId val="49557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95581072"/>
        <c:crosses val="autoZero"/>
        <c:auto val="1"/>
        <c:lblAlgn val="ctr"/>
        <c:lblOffset val="100"/>
        <c:noMultiLvlLbl val="0"/>
      </c:catAx>
      <c:valAx>
        <c:axId val="49558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9557691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Producción de café en Tarrazú, Dota y León Cortés entre las cosechas 1998-99 y 2020-21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339166228349073E-2"/>
          <c:y val="0.10162441690823015"/>
          <c:w val="0.9350324355018933"/>
          <c:h val="0.79831191788402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'Producción corto plazo'!$F$3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'Producción corto plazo'!$G$2:$AA$2</c:f>
              <c:strCache>
                <c:ptCount val="21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</c:strCache>
            </c:strRef>
          </c:cat>
          <c:val>
            <c:numRef>
              <c:f>'Producción corto plazo'!$G$3:$AA$3</c:f>
              <c:numCache>
                <c:formatCode>#,##0</c:formatCode>
                <c:ptCount val="21"/>
                <c:pt idx="0">
                  <c:v>58088.7</c:v>
                </c:pt>
                <c:pt idx="1">
                  <c:v>31756.7</c:v>
                </c:pt>
                <c:pt idx="2">
                  <c:v>55886.112499999996</c:v>
                </c:pt>
                <c:pt idx="3">
                  <c:v>56795.600000000013</c:v>
                </c:pt>
                <c:pt idx="4">
                  <c:v>63079.69999999999</c:v>
                </c:pt>
                <c:pt idx="5">
                  <c:v>51794.100000000006</c:v>
                </c:pt>
                <c:pt idx="6">
                  <c:v>64080.2575</c:v>
                </c:pt>
                <c:pt idx="7">
                  <c:v>51330.1875</c:v>
                </c:pt>
                <c:pt idx="8">
                  <c:v>64787.387500000004</c:v>
                </c:pt>
                <c:pt idx="9">
                  <c:v>52085.487500000003</c:v>
                </c:pt>
                <c:pt idx="10">
                  <c:v>46704.102500000001</c:v>
                </c:pt>
                <c:pt idx="11">
                  <c:v>53230.322500000002</c:v>
                </c:pt>
                <c:pt idx="12">
                  <c:v>47097.837500000001</c:v>
                </c:pt>
                <c:pt idx="13">
                  <c:v>55765.912499999999</c:v>
                </c:pt>
                <c:pt idx="14">
                  <c:v>45430.112500000003</c:v>
                </c:pt>
                <c:pt idx="15">
                  <c:v>79398.590000000011</c:v>
                </c:pt>
                <c:pt idx="16">
                  <c:v>49107.637499999997</c:v>
                </c:pt>
                <c:pt idx="17">
                  <c:v>84208.712500000009</c:v>
                </c:pt>
                <c:pt idx="18">
                  <c:v>57067.862500000003</c:v>
                </c:pt>
                <c:pt idx="19">
                  <c:v>38406.037499999999</c:v>
                </c:pt>
                <c:pt idx="20">
                  <c:v>59458.912495000011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7C-4511-A99A-84A745ADF98A}"/>
            </c:ext>
          </c:extLst>
        </c:ser>
        <c:ser>
          <c:idx val="1"/>
          <c:order val="1"/>
          <c:tx>
            <c:strRef>
              <c:f>'Producción corto plazo'!$F$4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strRef>
              <c:f>'Producción corto plazo'!$G$2:$AA$2</c:f>
              <c:strCache>
                <c:ptCount val="21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</c:strCache>
            </c:strRef>
          </c:cat>
          <c:val>
            <c:numRef>
              <c:f>'Producción corto plazo'!$G$4:$AA$4</c:f>
              <c:numCache>
                <c:formatCode>#,##0</c:formatCode>
                <c:ptCount val="21"/>
                <c:pt idx="0">
                  <c:v>204576.13749999995</c:v>
                </c:pt>
                <c:pt idx="1">
                  <c:v>146974.70549999998</c:v>
                </c:pt>
                <c:pt idx="2">
                  <c:v>168173.58750000005</c:v>
                </c:pt>
                <c:pt idx="3">
                  <c:v>165965.87000000002</c:v>
                </c:pt>
                <c:pt idx="4">
                  <c:v>197553.82750000001</c:v>
                </c:pt>
                <c:pt idx="5">
                  <c:v>133993.1875</c:v>
                </c:pt>
                <c:pt idx="6">
                  <c:v>183998.97750000007</c:v>
                </c:pt>
                <c:pt idx="7">
                  <c:v>145692.23749999996</c:v>
                </c:pt>
                <c:pt idx="8">
                  <c:v>154387.95500000007</c:v>
                </c:pt>
                <c:pt idx="9">
                  <c:v>151337.03229999996</c:v>
                </c:pt>
                <c:pt idx="10">
                  <c:v>132268.07250000001</c:v>
                </c:pt>
                <c:pt idx="11">
                  <c:v>124972.78499999999</c:v>
                </c:pt>
                <c:pt idx="12">
                  <c:v>136602.96250000002</c:v>
                </c:pt>
                <c:pt idx="13">
                  <c:v>142326.51249999998</c:v>
                </c:pt>
                <c:pt idx="14">
                  <c:v>124904.81250000006</c:v>
                </c:pt>
                <c:pt idx="15">
                  <c:v>182990.01000000004</c:v>
                </c:pt>
                <c:pt idx="16">
                  <c:v>141440.75</c:v>
                </c:pt>
                <c:pt idx="17">
                  <c:v>223926.45</c:v>
                </c:pt>
                <c:pt idx="18">
                  <c:v>157845.71249999997</c:v>
                </c:pt>
                <c:pt idx="19">
                  <c:v>214897.19</c:v>
                </c:pt>
                <c:pt idx="20">
                  <c:v>167331.32499999998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7C-4511-A99A-84A745ADF98A}"/>
            </c:ext>
          </c:extLst>
        </c:ser>
        <c:ser>
          <c:idx val="2"/>
          <c:order val="2"/>
          <c:tx>
            <c:strRef>
              <c:f>'Producción corto plazo'!$F$5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'Producción corto plazo'!$G$2:$AA$2</c:f>
              <c:strCache>
                <c:ptCount val="21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</c:strCache>
            </c:strRef>
          </c:cat>
          <c:val>
            <c:numRef>
              <c:f>'Producción corto plazo'!$G$5:$AA$5</c:f>
              <c:numCache>
                <c:formatCode>#,##0</c:formatCode>
                <c:ptCount val="21"/>
                <c:pt idx="0">
                  <c:v>281494.31250000006</c:v>
                </c:pt>
                <c:pt idx="1">
                  <c:v>178135.1825</c:v>
                </c:pt>
                <c:pt idx="2">
                  <c:v>206257.28750000001</c:v>
                </c:pt>
                <c:pt idx="3">
                  <c:v>213067.73850000004</c:v>
                </c:pt>
                <c:pt idx="4">
                  <c:v>242824.47000000003</c:v>
                </c:pt>
                <c:pt idx="5">
                  <c:v>166296.54750000004</c:v>
                </c:pt>
                <c:pt idx="6">
                  <c:v>218033.86250000002</c:v>
                </c:pt>
                <c:pt idx="7">
                  <c:v>163383.155</c:v>
                </c:pt>
                <c:pt idx="8">
                  <c:v>178186.35749999998</c:v>
                </c:pt>
                <c:pt idx="9">
                  <c:v>174904.90750000006</c:v>
                </c:pt>
                <c:pt idx="10">
                  <c:v>166497.48000000004</c:v>
                </c:pt>
                <c:pt idx="11">
                  <c:v>168361.00499999995</c:v>
                </c:pt>
                <c:pt idx="12">
                  <c:v>166638.31249999997</c:v>
                </c:pt>
                <c:pt idx="13">
                  <c:v>188336.65</c:v>
                </c:pt>
                <c:pt idx="14">
                  <c:v>194524.85</c:v>
                </c:pt>
                <c:pt idx="15">
                  <c:v>246827.17624999999</c:v>
                </c:pt>
                <c:pt idx="16">
                  <c:v>183789.35000000003</c:v>
                </c:pt>
                <c:pt idx="17">
                  <c:v>271532.97499999998</c:v>
                </c:pt>
                <c:pt idx="18">
                  <c:v>215956.16249999995</c:v>
                </c:pt>
                <c:pt idx="19">
                  <c:v>262197</c:v>
                </c:pt>
                <c:pt idx="20">
                  <c:v>265019.46248499997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7C-4511-A99A-84A745ADF9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7545720"/>
        <c:axId val="657550520"/>
      </c:barChart>
      <c:catAx>
        <c:axId val="657545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50520"/>
        <c:crosses val="autoZero"/>
        <c:auto val="1"/>
        <c:lblAlgn val="ctr"/>
        <c:lblOffset val="100"/>
        <c:noMultiLvlLbl val="0"/>
      </c:catAx>
      <c:valAx>
        <c:axId val="6575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457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Producción de café en la Zona de Los Santos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(Tarrazú+Dota+León Cortés)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entre las cosechas 1998-99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7.2666272841250976E-2"/>
          <c:y val="0.11555576511019955"/>
          <c:w val="0.91321996037017517"/>
          <c:h val="0.79945463403900863"/>
        </c:manualLayout>
      </c:layout>
      <c:lineChart>
        <c:grouping val="standard"/>
        <c:varyColors val="0"/>
        <c:ser>
          <c:idx val="0"/>
          <c:order val="0"/>
          <c:tx>
            <c:strRef>
              <c:f>'Producción corto plazo'!$F$7</c:f>
              <c:strCache>
                <c:ptCount val="1"/>
                <c:pt idx="0">
                  <c:v>Zona de Los Santos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'Producción corto plazo'!$G$6:$AC$6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corto plazo'!$G$7:$AC$7</c:f>
              <c:numCache>
                <c:formatCode>#,##0</c:formatCode>
                <c:ptCount val="23"/>
                <c:pt idx="0">
                  <c:v>544159.15</c:v>
                </c:pt>
                <c:pt idx="1">
                  <c:v>356866.58799999999</c:v>
                </c:pt>
                <c:pt idx="2">
                  <c:v>430316.98750000005</c:v>
                </c:pt>
                <c:pt idx="3">
                  <c:v>435829.20850000007</c:v>
                </c:pt>
                <c:pt idx="4">
                  <c:v>503457.99750000006</c:v>
                </c:pt>
                <c:pt idx="5">
                  <c:v>352083.83500000008</c:v>
                </c:pt>
                <c:pt idx="6">
                  <c:v>466113.09750000009</c:v>
                </c:pt>
                <c:pt idx="7">
                  <c:v>360405.57999999996</c:v>
                </c:pt>
                <c:pt idx="8">
                  <c:v>397361.70000000007</c:v>
                </c:pt>
                <c:pt idx="9">
                  <c:v>378327.42729999998</c:v>
                </c:pt>
                <c:pt idx="10">
                  <c:v>345469.65500000003</c:v>
                </c:pt>
                <c:pt idx="11">
                  <c:v>346564.11249999993</c:v>
                </c:pt>
                <c:pt idx="12">
                  <c:v>350339.11249999999</c:v>
                </c:pt>
                <c:pt idx="13">
                  <c:v>386429.07499999995</c:v>
                </c:pt>
                <c:pt idx="14">
                  <c:v>364859.77500000002</c:v>
                </c:pt>
                <c:pt idx="15">
                  <c:v>509215.77625</c:v>
                </c:pt>
                <c:pt idx="16">
                  <c:v>374337.73750000005</c:v>
                </c:pt>
                <c:pt idx="17">
                  <c:v>579668.13749999995</c:v>
                </c:pt>
                <c:pt idx="18">
                  <c:v>430869.73749999993</c:v>
                </c:pt>
                <c:pt idx="19">
                  <c:v>515500.22750000004</c:v>
                </c:pt>
                <c:pt idx="20">
                  <c:v>491809.69997999998</c:v>
                </c:pt>
                <c:pt idx="21">
                  <c:v>581211.4949899998</c:v>
                </c:pt>
                <c:pt idx="22">
                  <c:v>531383.18999999994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0D-4FD3-B22D-253F9F346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7555320"/>
        <c:axId val="657552760"/>
      </c:lineChart>
      <c:catAx>
        <c:axId val="657555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52760"/>
        <c:crosses val="autoZero"/>
        <c:auto val="1"/>
        <c:lblAlgn val="ctr"/>
        <c:lblOffset val="100"/>
        <c:noMultiLvlLbl val="0"/>
      </c:catAx>
      <c:valAx>
        <c:axId val="657552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553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Producción de café en Tarrazú, Dota y León Cortés entre las cosechas 1974-75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7.6549027671867456E-2"/>
          <c:y val="0.11051984863680658"/>
          <c:w val="0.89740731538046314"/>
          <c:h val="0.75764053375441887"/>
        </c:manualLayout>
      </c:layout>
      <c:lineChart>
        <c:grouping val="standard"/>
        <c:varyColors val="0"/>
        <c:ser>
          <c:idx val="0"/>
          <c:order val="0"/>
          <c:tx>
            <c:strRef>
              <c:f>'Produccón largo plazo'!$C$2</c:f>
              <c:strCache>
                <c:ptCount val="1"/>
                <c:pt idx="0">
                  <c:v>Tarrazú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'Produccón largo plazo'!$B$3:$B$49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'Produccón largo plazo'!$C$3:$C$49</c:f>
              <c:numCache>
                <c:formatCode>0</c:formatCode>
                <c:ptCount val="47"/>
                <c:pt idx="0">
                  <c:v>27355</c:v>
                </c:pt>
                <c:pt idx="1">
                  <c:v>32647</c:v>
                </c:pt>
                <c:pt idx="2">
                  <c:v>32245.5</c:v>
                </c:pt>
                <c:pt idx="3">
                  <c:v>50737</c:v>
                </c:pt>
                <c:pt idx="4">
                  <c:v>46188</c:v>
                </c:pt>
                <c:pt idx="5">
                  <c:v>46872</c:v>
                </c:pt>
                <c:pt idx="6">
                  <c:v>59518.5</c:v>
                </c:pt>
                <c:pt idx="7">
                  <c:v>57549</c:v>
                </c:pt>
                <c:pt idx="8">
                  <c:v>62297.5</c:v>
                </c:pt>
                <c:pt idx="9">
                  <c:v>59454.5</c:v>
                </c:pt>
                <c:pt idx="10">
                  <c:v>94622</c:v>
                </c:pt>
                <c:pt idx="11">
                  <c:v>63977.5</c:v>
                </c:pt>
                <c:pt idx="12">
                  <c:v>74348</c:v>
                </c:pt>
                <c:pt idx="13">
                  <c:v>54263</c:v>
                </c:pt>
                <c:pt idx="14">
                  <c:v>94963</c:v>
                </c:pt>
                <c:pt idx="15">
                  <c:v>74926</c:v>
                </c:pt>
                <c:pt idx="16">
                  <c:v>107608.5</c:v>
                </c:pt>
                <c:pt idx="17" formatCode="General">
                  <c:v>131411</c:v>
                </c:pt>
                <c:pt idx="18" formatCode="General">
                  <c:v>156898</c:v>
                </c:pt>
                <c:pt idx="19" formatCode="General">
                  <c:v>132073</c:v>
                </c:pt>
                <c:pt idx="20" formatCode="General">
                  <c:v>185947</c:v>
                </c:pt>
                <c:pt idx="21" formatCode="General">
                  <c:v>122321</c:v>
                </c:pt>
                <c:pt idx="22" formatCode="General">
                  <c:v>170773</c:v>
                </c:pt>
                <c:pt idx="23" formatCode="General">
                  <c:v>153190</c:v>
                </c:pt>
                <c:pt idx="24" formatCode="General">
                  <c:v>281494</c:v>
                </c:pt>
                <c:pt idx="25" formatCode="General">
                  <c:v>178135</c:v>
                </c:pt>
                <c:pt idx="26" formatCode="General">
                  <c:v>206257</c:v>
                </c:pt>
                <c:pt idx="27" formatCode="General">
                  <c:v>213067</c:v>
                </c:pt>
                <c:pt idx="28" formatCode="General">
                  <c:v>242824</c:v>
                </c:pt>
                <c:pt idx="29" formatCode="General">
                  <c:v>166296</c:v>
                </c:pt>
                <c:pt idx="30" formatCode="General">
                  <c:v>218033</c:v>
                </c:pt>
                <c:pt idx="31" formatCode="General">
                  <c:v>163383</c:v>
                </c:pt>
                <c:pt idx="32" formatCode="General">
                  <c:v>178186</c:v>
                </c:pt>
                <c:pt idx="33" formatCode="General">
                  <c:v>174904</c:v>
                </c:pt>
                <c:pt idx="34" formatCode="General">
                  <c:v>166497</c:v>
                </c:pt>
                <c:pt idx="35" formatCode="General">
                  <c:v>168361</c:v>
                </c:pt>
                <c:pt idx="36" formatCode="General">
                  <c:v>166638</c:v>
                </c:pt>
                <c:pt idx="37" formatCode="General">
                  <c:v>188336</c:v>
                </c:pt>
                <c:pt idx="38" formatCode="General">
                  <c:v>194524</c:v>
                </c:pt>
                <c:pt idx="39" formatCode="General">
                  <c:v>246827</c:v>
                </c:pt>
                <c:pt idx="40" formatCode="General">
                  <c:v>183789</c:v>
                </c:pt>
                <c:pt idx="41" formatCode="General">
                  <c:v>271532</c:v>
                </c:pt>
                <c:pt idx="42" formatCode="General">
                  <c:v>215956</c:v>
                </c:pt>
                <c:pt idx="43" formatCode="General">
                  <c:v>262197</c:v>
                </c:pt>
                <c:pt idx="44" formatCode="General">
                  <c:v>265019</c:v>
                </c:pt>
                <c:pt idx="45" formatCode="General">
                  <c:v>305156</c:v>
                </c:pt>
                <c:pt idx="46" formatCode="#,##0">
                  <c:v>268718.20250000001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6C-4443-BFEF-5CC1A3FE046E}"/>
            </c:ext>
          </c:extLst>
        </c:ser>
        <c:ser>
          <c:idx val="1"/>
          <c:order val="1"/>
          <c:tx>
            <c:strRef>
              <c:f>'Produccón largo plazo'!$D$2</c:f>
              <c:strCache>
                <c:ptCount val="1"/>
                <c:pt idx="0">
                  <c:v>Dota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'Produccón largo plazo'!$B$3:$B$49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'Produccón largo plazo'!$D$3:$D$49</c:f>
              <c:numCache>
                <c:formatCode>0</c:formatCode>
                <c:ptCount val="47"/>
                <c:pt idx="0">
                  <c:v>9943</c:v>
                </c:pt>
                <c:pt idx="1">
                  <c:v>13807.5</c:v>
                </c:pt>
                <c:pt idx="2">
                  <c:v>10389.5</c:v>
                </c:pt>
                <c:pt idx="3">
                  <c:v>16336</c:v>
                </c:pt>
                <c:pt idx="4">
                  <c:v>15878.5</c:v>
                </c:pt>
                <c:pt idx="5">
                  <c:v>15466</c:v>
                </c:pt>
                <c:pt idx="6">
                  <c:v>23506.5</c:v>
                </c:pt>
                <c:pt idx="7">
                  <c:v>19023</c:v>
                </c:pt>
                <c:pt idx="8">
                  <c:v>21414.5</c:v>
                </c:pt>
                <c:pt idx="9">
                  <c:v>21156</c:v>
                </c:pt>
                <c:pt idx="10">
                  <c:v>26932.5</c:v>
                </c:pt>
                <c:pt idx="11">
                  <c:v>12776</c:v>
                </c:pt>
                <c:pt idx="12">
                  <c:v>20052.5</c:v>
                </c:pt>
                <c:pt idx="13">
                  <c:v>22481.5</c:v>
                </c:pt>
                <c:pt idx="14">
                  <c:v>28513.5</c:v>
                </c:pt>
                <c:pt idx="15">
                  <c:v>18049.5</c:v>
                </c:pt>
                <c:pt idx="16">
                  <c:v>28676</c:v>
                </c:pt>
                <c:pt idx="17">
                  <c:v>31284</c:v>
                </c:pt>
                <c:pt idx="18">
                  <c:v>44450.5</c:v>
                </c:pt>
                <c:pt idx="19" formatCode="General">
                  <c:v>25282</c:v>
                </c:pt>
                <c:pt idx="20" formatCode="General">
                  <c:v>41751</c:v>
                </c:pt>
                <c:pt idx="21" formatCode="General">
                  <c:v>31025</c:v>
                </c:pt>
                <c:pt idx="22" formatCode="General">
                  <c:v>36086</c:v>
                </c:pt>
                <c:pt idx="23" formatCode="General">
                  <c:v>40558</c:v>
                </c:pt>
                <c:pt idx="24" formatCode="General">
                  <c:v>58088</c:v>
                </c:pt>
                <c:pt idx="25" formatCode="General">
                  <c:v>31756</c:v>
                </c:pt>
                <c:pt idx="26" formatCode="General">
                  <c:v>55886</c:v>
                </c:pt>
                <c:pt idx="27" formatCode="General">
                  <c:v>56795</c:v>
                </c:pt>
                <c:pt idx="28" formatCode="General">
                  <c:v>63079</c:v>
                </c:pt>
                <c:pt idx="29" formatCode="General">
                  <c:v>51794</c:v>
                </c:pt>
                <c:pt idx="30" formatCode="General">
                  <c:v>64080</c:v>
                </c:pt>
                <c:pt idx="31" formatCode="General">
                  <c:v>51330</c:v>
                </c:pt>
                <c:pt idx="32" formatCode="General">
                  <c:v>64787</c:v>
                </c:pt>
                <c:pt idx="33" formatCode="General">
                  <c:v>52085</c:v>
                </c:pt>
                <c:pt idx="34" formatCode="General">
                  <c:v>46704</c:v>
                </c:pt>
                <c:pt idx="35" formatCode="General">
                  <c:v>53230</c:v>
                </c:pt>
                <c:pt idx="36" formatCode="General">
                  <c:v>47097</c:v>
                </c:pt>
                <c:pt idx="37" formatCode="General">
                  <c:v>55765</c:v>
                </c:pt>
                <c:pt idx="38" formatCode="General">
                  <c:v>45430</c:v>
                </c:pt>
                <c:pt idx="39" formatCode="General">
                  <c:v>79398</c:v>
                </c:pt>
                <c:pt idx="40" formatCode="General">
                  <c:v>49107</c:v>
                </c:pt>
                <c:pt idx="41" formatCode="General">
                  <c:v>84208</c:v>
                </c:pt>
                <c:pt idx="42" formatCode="General">
                  <c:v>57067</c:v>
                </c:pt>
                <c:pt idx="43" formatCode="General">
                  <c:v>38406</c:v>
                </c:pt>
                <c:pt idx="44" formatCode="General">
                  <c:v>59458</c:v>
                </c:pt>
                <c:pt idx="45" formatCode="General">
                  <c:v>73532</c:v>
                </c:pt>
                <c:pt idx="46" formatCode="#,##0">
                  <c:v>72959.412499999991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6C-4443-BFEF-5CC1A3FE046E}"/>
            </c:ext>
          </c:extLst>
        </c:ser>
        <c:ser>
          <c:idx val="2"/>
          <c:order val="2"/>
          <c:tx>
            <c:strRef>
              <c:f>'Produccón largo plazo'!$E$2</c:f>
              <c:strCache>
                <c:ptCount val="1"/>
                <c:pt idx="0">
                  <c:v>León Cortés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strRef>
              <c:f>'Produccón largo plazo'!$B$3:$B$49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'Produccón largo plazo'!$E$3:$E$49</c:f>
              <c:numCache>
                <c:formatCode>0</c:formatCode>
                <c:ptCount val="47"/>
                <c:pt idx="0">
                  <c:v>27211</c:v>
                </c:pt>
                <c:pt idx="1">
                  <c:v>30260</c:v>
                </c:pt>
                <c:pt idx="2">
                  <c:v>22479</c:v>
                </c:pt>
                <c:pt idx="3">
                  <c:v>49174</c:v>
                </c:pt>
                <c:pt idx="4">
                  <c:v>36038.5</c:v>
                </c:pt>
                <c:pt idx="5">
                  <c:v>40526</c:v>
                </c:pt>
                <c:pt idx="6">
                  <c:v>54844.5</c:v>
                </c:pt>
                <c:pt idx="7">
                  <c:v>47517.5</c:v>
                </c:pt>
                <c:pt idx="8">
                  <c:v>50329.5</c:v>
                </c:pt>
                <c:pt idx="9">
                  <c:v>62534</c:v>
                </c:pt>
                <c:pt idx="10">
                  <c:v>76789.5</c:v>
                </c:pt>
                <c:pt idx="11">
                  <c:v>52795</c:v>
                </c:pt>
                <c:pt idx="12">
                  <c:v>63484</c:v>
                </c:pt>
                <c:pt idx="13">
                  <c:v>108954</c:v>
                </c:pt>
                <c:pt idx="14">
                  <c:v>96655.5</c:v>
                </c:pt>
                <c:pt idx="15">
                  <c:v>77936.5</c:v>
                </c:pt>
                <c:pt idx="16">
                  <c:v>83533</c:v>
                </c:pt>
                <c:pt idx="17">
                  <c:v>122879.5</c:v>
                </c:pt>
                <c:pt idx="18">
                  <c:v>139340</c:v>
                </c:pt>
                <c:pt idx="19" formatCode="General">
                  <c:v>126443</c:v>
                </c:pt>
                <c:pt idx="20" formatCode="General">
                  <c:v>165622</c:v>
                </c:pt>
                <c:pt idx="21" formatCode="General">
                  <c:v>116473</c:v>
                </c:pt>
                <c:pt idx="22" formatCode="General">
                  <c:v>173644</c:v>
                </c:pt>
                <c:pt idx="23" formatCode="General">
                  <c:v>130693</c:v>
                </c:pt>
                <c:pt idx="24" formatCode="General">
                  <c:v>204576</c:v>
                </c:pt>
                <c:pt idx="25" formatCode="General">
                  <c:v>146974</c:v>
                </c:pt>
                <c:pt idx="26" formatCode="General">
                  <c:v>168173</c:v>
                </c:pt>
                <c:pt idx="27" formatCode="General">
                  <c:v>165965</c:v>
                </c:pt>
                <c:pt idx="28">
                  <c:v>197553</c:v>
                </c:pt>
                <c:pt idx="29">
                  <c:v>133993</c:v>
                </c:pt>
                <c:pt idx="30">
                  <c:v>183998</c:v>
                </c:pt>
                <c:pt idx="31">
                  <c:v>145692</c:v>
                </c:pt>
                <c:pt idx="32">
                  <c:v>154387</c:v>
                </c:pt>
                <c:pt idx="33">
                  <c:v>151337</c:v>
                </c:pt>
                <c:pt idx="34">
                  <c:v>132268</c:v>
                </c:pt>
                <c:pt idx="35">
                  <c:v>124972</c:v>
                </c:pt>
                <c:pt idx="36">
                  <c:v>136602</c:v>
                </c:pt>
                <c:pt idx="37">
                  <c:v>142326</c:v>
                </c:pt>
                <c:pt idx="38">
                  <c:v>124904</c:v>
                </c:pt>
                <c:pt idx="39">
                  <c:v>182990</c:v>
                </c:pt>
                <c:pt idx="40">
                  <c:v>141440</c:v>
                </c:pt>
                <c:pt idx="41">
                  <c:v>223926</c:v>
                </c:pt>
                <c:pt idx="42">
                  <c:v>157845</c:v>
                </c:pt>
                <c:pt idx="43">
                  <c:v>214897</c:v>
                </c:pt>
                <c:pt idx="44">
                  <c:v>167331</c:v>
                </c:pt>
                <c:pt idx="45" formatCode="General">
                  <c:v>202522</c:v>
                </c:pt>
                <c:pt idx="46" formatCode="#,##0">
                  <c:v>189705.57500000001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6C-4443-BFEF-5CC1A3FE04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6216624"/>
        <c:axId val="396215664"/>
      </c:lineChart>
      <c:catAx>
        <c:axId val="39621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96215664"/>
        <c:crosses val="autoZero"/>
        <c:auto val="1"/>
        <c:lblAlgn val="ctr"/>
        <c:lblOffset val="100"/>
        <c:noMultiLvlLbl val="0"/>
      </c:catAx>
      <c:valAx>
        <c:axId val="39621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962166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Producción de café en la Zona de Los Santos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(Tarrazú+Dota+León Cortés)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entre las cosechas 1974-75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7.4998461013268861E-2"/>
          <c:y val="0.11179195620130554"/>
          <c:w val="0.89970087694262102"/>
          <c:h val="0.7930337592829322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E619-4841-AA8A-884A9A3A8E69}"/>
              </c:ext>
            </c:extLst>
          </c:dPt>
          <c:dPt>
            <c:idx val="1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E619-4841-AA8A-884A9A3A8E69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E619-4841-AA8A-884A9A3A8E69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E619-4841-AA8A-884A9A3A8E69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E619-4841-AA8A-884A9A3A8E69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E619-4841-AA8A-884A9A3A8E69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7-E619-4841-AA8A-884A9A3A8E69}"/>
              </c:ext>
            </c:extLst>
          </c:dPt>
          <c:dPt>
            <c:idx val="7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9-E619-4841-AA8A-884A9A3A8E69}"/>
              </c:ext>
            </c:extLst>
          </c:dPt>
          <c:dPt>
            <c:idx val="8"/>
            <c:marker>
              <c:symbol val="none"/>
            </c:marker>
            <c:bubble3D val="0"/>
            <c:spPr>
              <a:ln w="28575" cap="rnd">
                <a:solidFill>
                  <a:srgbClr val="FFC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E619-4841-AA8A-884A9A3A8E69}"/>
              </c:ext>
            </c:extLst>
          </c:dPt>
          <c:dPt>
            <c:idx val="9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E619-4841-AA8A-884A9A3A8E69}"/>
              </c:ext>
            </c:extLst>
          </c:dPt>
          <c:dPt>
            <c:idx val="10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E619-4841-AA8A-884A9A3A8E69}"/>
              </c:ext>
            </c:extLst>
          </c:dPt>
          <c:dPt>
            <c:idx val="11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E619-4841-AA8A-884A9A3A8E69}"/>
              </c:ext>
            </c:extLst>
          </c:dPt>
          <c:dPt>
            <c:idx val="12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6-E619-4841-AA8A-884A9A3A8E69}"/>
              </c:ext>
            </c:extLst>
          </c:dPt>
          <c:dPt>
            <c:idx val="13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E619-4841-AA8A-884A9A3A8E69}"/>
              </c:ext>
            </c:extLst>
          </c:dPt>
          <c:dPt>
            <c:idx val="14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E619-4841-AA8A-884A9A3A8E69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E619-4841-AA8A-884A9A3A8E69}"/>
              </c:ext>
            </c:extLst>
          </c:dPt>
          <c:dPt>
            <c:idx val="16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E619-4841-AA8A-884A9A3A8E69}"/>
              </c:ext>
            </c:extLst>
          </c:dPt>
          <c:dPt>
            <c:idx val="17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E619-4841-AA8A-884A9A3A8E69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E619-4841-AA8A-884A9A3A8E69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E619-4841-AA8A-884A9A3A8E69}"/>
              </c:ext>
            </c:extLst>
          </c:dPt>
          <c:dPt>
            <c:idx val="20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E619-4841-AA8A-884A9A3A8E69}"/>
              </c:ext>
            </c:extLst>
          </c:dPt>
          <c:dPt>
            <c:idx val="21"/>
            <c:marker>
              <c:symbol val="none"/>
            </c:marker>
            <c:bubble3D val="0"/>
            <c:spPr>
              <a:ln w="28575" cap="rnd">
                <a:solidFill>
                  <a:srgbClr val="92D05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E619-4841-AA8A-884A9A3A8E69}"/>
              </c:ext>
            </c:extLst>
          </c:dPt>
          <c:dPt>
            <c:idx val="22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E619-4841-AA8A-884A9A3A8E69}"/>
              </c:ext>
            </c:extLst>
          </c:dPt>
          <c:dPt>
            <c:idx val="23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E619-4841-AA8A-884A9A3A8E69}"/>
              </c:ext>
            </c:extLst>
          </c:dPt>
          <c:dPt>
            <c:idx val="24"/>
            <c:marker>
              <c:symbol val="none"/>
            </c:marker>
            <c:bubble3D val="0"/>
            <c:spPr>
              <a:ln w="28575" cap="rnd">
                <a:solidFill>
                  <a:srgbClr val="0070C0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E619-4841-AA8A-884A9A3A8E69}"/>
              </c:ext>
            </c:extLst>
          </c:dPt>
          <c:cat>
            <c:strRef>
              <c:f>'Produccón largo plazo'!$F$3:$F$49</c:f>
              <c:strCache>
                <c:ptCount val="47"/>
                <c:pt idx="0">
                  <c:v>1974-75</c:v>
                </c:pt>
                <c:pt idx="1">
                  <c:v>1975-76</c:v>
                </c:pt>
                <c:pt idx="2">
                  <c:v>1976-77</c:v>
                </c:pt>
                <c:pt idx="3">
                  <c:v>1977-78</c:v>
                </c:pt>
                <c:pt idx="4">
                  <c:v>1978-79</c:v>
                </c:pt>
                <c:pt idx="5">
                  <c:v>1979-80</c:v>
                </c:pt>
                <c:pt idx="6">
                  <c:v>1980-81</c:v>
                </c:pt>
                <c:pt idx="7">
                  <c:v>1981-82</c:v>
                </c:pt>
                <c:pt idx="8">
                  <c:v>1982-83</c:v>
                </c:pt>
                <c:pt idx="9">
                  <c:v>1983-84</c:v>
                </c:pt>
                <c:pt idx="10">
                  <c:v>1984-85</c:v>
                </c:pt>
                <c:pt idx="11">
                  <c:v>1985-86</c:v>
                </c:pt>
                <c:pt idx="12">
                  <c:v>1986-87</c:v>
                </c:pt>
                <c:pt idx="13">
                  <c:v>1987-88</c:v>
                </c:pt>
                <c:pt idx="14">
                  <c:v>1988-89</c:v>
                </c:pt>
                <c:pt idx="15">
                  <c:v>1989-90</c:v>
                </c:pt>
                <c:pt idx="16">
                  <c:v>1990-91</c:v>
                </c:pt>
                <c:pt idx="17">
                  <c:v>1991-92</c:v>
                </c:pt>
                <c:pt idx="18">
                  <c:v>1992-93</c:v>
                </c:pt>
                <c:pt idx="19">
                  <c:v>1993-94</c:v>
                </c:pt>
                <c:pt idx="20">
                  <c:v>1994-95</c:v>
                </c:pt>
                <c:pt idx="21">
                  <c:v>1995-96</c:v>
                </c:pt>
                <c:pt idx="22">
                  <c:v>1996-97</c:v>
                </c:pt>
                <c:pt idx="23">
                  <c:v>1997-98</c:v>
                </c:pt>
                <c:pt idx="24">
                  <c:v>1998-99</c:v>
                </c:pt>
                <c:pt idx="25">
                  <c:v>1999-00</c:v>
                </c:pt>
                <c:pt idx="26">
                  <c:v>2000-01</c:v>
                </c:pt>
                <c:pt idx="27">
                  <c:v>2001-02</c:v>
                </c:pt>
                <c:pt idx="28">
                  <c:v>2002-03</c:v>
                </c:pt>
                <c:pt idx="29">
                  <c:v>2003-04</c:v>
                </c:pt>
                <c:pt idx="30">
                  <c:v>2004-05</c:v>
                </c:pt>
                <c:pt idx="31">
                  <c:v>2005-06</c:v>
                </c:pt>
                <c:pt idx="32">
                  <c:v>2006-07</c:v>
                </c:pt>
                <c:pt idx="33">
                  <c:v>2007-08</c:v>
                </c:pt>
                <c:pt idx="34">
                  <c:v>2008-09</c:v>
                </c:pt>
                <c:pt idx="35">
                  <c:v>2009-10</c:v>
                </c:pt>
                <c:pt idx="36">
                  <c:v>2010-11</c:v>
                </c:pt>
                <c:pt idx="37">
                  <c:v>2011-12</c:v>
                </c:pt>
                <c:pt idx="38">
                  <c:v>2012-13</c:v>
                </c:pt>
                <c:pt idx="39">
                  <c:v>2013-14</c:v>
                </c:pt>
                <c:pt idx="40">
                  <c:v>2014-15</c:v>
                </c:pt>
                <c:pt idx="41">
                  <c:v>2015-16</c:v>
                </c:pt>
                <c:pt idx="42">
                  <c:v>2016-17</c:v>
                </c:pt>
                <c:pt idx="43">
                  <c:v>2017-18</c:v>
                </c:pt>
                <c:pt idx="44">
                  <c:v>2018-19</c:v>
                </c:pt>
                <c:pt idx="45">
                  <c:v>2019-20</c:v>
                </c:pt>
                <c:pt idx="46">
                  <c:v>2020-21</c:v>
                </c:pt>
              </c:strCache>
            </c:strRef>
          </c:cat>
          <c:val>
            <c:numRef>
              <c:f>'Produccón largo plazo'!$G$3:$G$49</c:f>
              <c:numCache>
                <c:formatCode>0</c:formatCode>
                <c:ptCount val="47"/>
                <c:pt idx="0">
                  <c:v>64509</c:v>
                </c:pt>
                <c:pt idx="1">
                  <c:v>76714.5</c:v>
                </c:pt>
                <c:pt idx="2">
                  <c:v>65114</c:v>
                </c:pt>
                <c:pt idx="3">
                  <c:v>116247</c:v>
                </c:pt>
                <c:pt idx="4">
                  <c:v>98105</c:v>
                </c:pt>
                <c:pt idx="5">
                  <c:v>102864</c:v>
                </c:pt>
                <c:pt idx="6">
                  <c:v>137869.5</c:v>
                </c:pt>
                <c:pt idx="7">
                  <c:v>124089.5</c:v>
                </c:pt>
                <c:pt idx="8">
                  <c:v>134041.5</c:v>
                </c:pt>
                <c:pt idx="9">
                  <c:v>143144.5</c:v>
                </c:pt>
                <c:pt idx="10">
                  <c:v>198344</c:v>
                </c:pt>
                <c:pt idx="11">
                  <c:v>129548.5</c:v>
                </c:pt>
                <c:pt idx="12">
                  <c:v>157884.5</c:v>
                </c:pt>
                <c:pt idx="13">
                  <c:v>185698.5</c:v>
                </c:pt>
                <c:pt idx="14">
                  <c:v>220132</c:v>
                </c:pt>
                <c:pt idx="15">
                  <c:v>170912</c:v>
                </c:pt>
                <c:pt idx="16">
                  <c:v>219817.5</c:v>
                </c:pt>
                <c:pt idx="17">
                  <c:v>285574.5</c:v>
                </c:pt>
                <c:pt idx="18">
                  <c:v>340688.5</c:v>
                </c:pt>
                <c:pt idx="19">
                  <c:v>283798</c:v>
                </c:pt>
                <c:pt idx="20">
                  <c:v>393320</c:v>
                </c:pt>
                <c:pt idx="21">
                  <c:v>269819</c:v>
                </c:pt>
                <c:pt idx="22">
                  <c:v>380503</c:v>
                </c:pt>
                <c:pt idx="23">
                  <c:v>324441</c:v>
                </c:pt>
                <c:pt idx="24">
                  <c:v>544158</c:v>
                </c:pt>
                <c:pt idx="25">
                  <c:v>356865</c:v>
                </c:pt>
                <c:pt idx="26">
                  <c:v>430316</c:v>
                </c:pt>
                <c:pt idx="27">
                  <c:v>435827</c:v>
                </c:pt>
                <c:pt idx="28">
                  <c:v>503456</c:v>
                </c:pt>
                <c:pt idx="29">
                  <c:v>352083</c:v>
                </c:pt>
                <c:pt idx="30">
                  <c:v>466111</c:v>
                </c:pt>
                <c:pt idx="31">
                  <c:v>360405</c:v>
                </c:pt>
                <c:pt idx="32">
                  <c:v>397360</c:v>
                </c:pt>
                <c:pt idx="33">
                  <c:v>378326</c:v>
                </c:pt>
                <c:pt idx="34">
                  <c:v>345469</c:v>
                </c:pt>
                <c:pt idx="35">
                  <c:v>346563</c:v>
                </c:pt>
                <c:pt idx="36">
                  <c:v>350337</c:v>
                </c:pt>
                <c:pt idx="37">
                  <c:v>386427</c:v>
                </c:pt>
                <c:pt idx="38">
                  <c:v>364858</c:v>
                </c:pt>
                <c:pt idx="39">
                  <c:v>509215</c:v>
                </c:pt>
                <c:pt idx="40">
                  <c:v>374336</c:v>
                </c:pt>
                <c:pt idx="41">
                  <c:v>579666</c:v>
                </c:pt>
                <c:pt idx="42">
                  <c:v>430868</c:v>
                </c:pt>
                <c:pt idx="43">
                  <c:v>515500</c:v>
                </c:pt>
                <c:pt idx="44">
                  <c:v>491808</c:v>
                </c:pt>
                <c:pt idx="45">
                  <c:v>581210</c:v>
                </c:pt>
                <c:pt idx="46">
                  <c:v>531383.18999999994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0C-46A1-BC85-8B3761A9F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6969848"/>
        <c:axId val="626970808"/>
      </c:lineChart>
      <c:catAx>
        <c:axId val="626969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6970808"/>
        <c:crosses val="autoZero"/>
        <c:auto val="1"/>
        <c:lblAlgn val="ctr"/>
        <c:lblOffset val="100"/>
        <c:noMultiLvlLbl val="0"/>
      </c:catAx>
      <c:valAx>
        <c:axId val="626970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69698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Importancia relativa de la producción de café en la Zona de Los Santos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respecto a la producción de Costa Rica entre las cosechas 1998-99 y 2020-21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(%)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'Producción nacional'!$A$5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nacional'!$B$5:$X$5</c:f>
              <c:numCache>
                <c:formatCode>#,##0</c:formatCode>
                <c:ptCount val="23"/>
                <c:pt idx="0">
                  <c:v>3278715.8874999997</c:v>
                </c:pt>
                <c:pt idx="1">
                  <c:v>3609523.3624999993</c:v>
                </c:pt>
                <c:pt idx="2">
                  <c:v>3349868.9</c:v>
                </c:pt>
                <c:pt idx="3">
                  <c:v>3148617.7624999997</c:v>
                </c:pt>
                <c:pt idx="4">
                  <c:v>2924503.7375000003</c:v>
                </c:pt>
                <c:pt idx="5">
                  <c:v>2789867.9130000016</c:v>
                </c:pt>
                <c:pt idx="6">
                  <c:v>2514444.8749999995</c:v>
                </c:pt>
                <c:pt idx="7">
                  <c:v>2333648.125</c:v>
                </c:pt>
                <c:pt idx="8">
                  <c:v>2383313.2374999998</c:v>
                </c:pt>
                <c:pt idx="9">
                  <c:v>2483413.3250000007</c:v>
                </c:pt>
                <c:pt idx="10">
                  <c:v>2111592.3874999997</c:v>
                </c:pt>
                <c:pt idx="11">
                  <c:v>1938973.9924999999</c:v>
                </c:pt>
                <c:pt idx="12">
                  <c:v>2103287.3125</c:v>
                </c:pt>
                <c:pt idx="13">
                  <c:v>2382964.8874999997</c:v>
                </c:pt>
                <c:pt idx="14">
                  <c:v>2245543.350000001</c:v>
                </c:pt>
                <c:pt idx="15">
                  <c:v>1946641.3124999993</c:v>
                </c:pt>
                <c:pt idx="16">
                  <c:v>1897935.8749999998</c:v>
                </c:pt>
                <c:pt idx="17">
                  <c:v>2233453.0699999998</c:v>
                </c:pt>
                <c:pt idx="18">
                  <c:v>1840336.2149899998</c:v>
                </c:pt>
                <c:pt idx="19">
                  <c:v>2017935.0150000004</c:v>
                </c:pt>
                <c:pt idx="20">
                  <c:v>1717658.7374800006</c:v>
                </c:pt>
                <c:pt idx="21">
                  <c:v>1974801.1554650005</c:v>
                </c:pt>
                <c:pt idx="22">
                  <c:v>1886594.0354750005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41-4737-B192-849E5716BA38}"/>
            </c:ext>
          </c:extLst>
        </c:ser>
        <c:ser>
          <c:idx val="1"/>
          <c:order val="1"/>
          <c:tx>
            <c:strRef>
              <c:f>'Producción nacional'!$A$6</c:f>
              <c:strCache>
                <c:ptCount val="1"/>
                <c:pt idx="0">
                  <c:v>Zona de Los Santos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nacional'!$B$6:$X$6</c:f>
              <c:numCache>
                <c:formatCode>#,##0</c:formatCode>
                <c:ptCount val="23"/>
                <c:pt idx="0">
                  <c:v>544159</c:v>
                </c:pt>
                <c:pt idx="1">
                  <c:v>356867</c:v>
                </c:pt>
                <c:pt idx="2">
                  <c:v>430317</c:v>
                </c:pt>
                <c:pt idx="3">
                  <c:v>435829</c:v>
                </c:pt>
                <c:pt idx="4">
                  <c:v>503458</c:v>
                </c:pt>
                <c:pt idx="5">
                  <c:v>352084</c:v>
                </c:pt>
                <c:pt idx="6">
                  <c:v>466113</c:v>
                </c:pt>
                <c:pt idx="7">
                  <c:v>360406</c:v>
                </c:pt>
                <c:pt idx="8">
                  <c:v>397362</c:v>
                </c:pt>
                <c:pt idx="9">
                  <c:v>378327</c:v>
                </c:pt>
                <c:pt idx="10">
                  <c:v>345470</c:v>
                </c:pt>
                <c:pt idx="11">
                  <c:v>346564</c:v>
                </c:pt>
                <c:pt idx="12">
                  <c:v>350339</c:v>
                </c:pt>
                <c:pt idx="13">
                  <c:v>386429</c:v>
                </c:pt>
                <c:pt idx="14">
                  <c:v>364860</c:v>
                </c:pt>
                <c:pt idx="15">
                  <c:v>509216</c:v>
                </c:pt>
                <c:pt idx="16">
                  <c:v>374338</c:v>
                </c:pt>
                <c:pt idx="17">
                  <c:v>579668</c:v>
                </c:pt>
                <c:pt idx="18">
                  <c:v>430870</c:v>
                </c:pt>
                <c:pt idx="19">
                  <c:v>515500</c:v>
                </c:pt>
                <c:pt idx="20">
                  <c:v>491810</c:v>
                </c:pt>
                <c:pt idx="21">
                  <c:v>581211</c:v>
                </c:pt>
                <c:pt idx="22">
                  <c:v>531383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41-4737-B192-849E5716B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2238264"/>
        <c:axId val="532239864"/>
      </c:barChart>
      <c:catAx>
        <c:axId val="532238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2239864"/>
        <c:crosses val="autoZero"/>
        <c:auto val="1"/>
        <c:lblAlgn val="ctr"/>
        <c:lblOffset val="100"/>
        <c:noMultiLvlLbl val="0"/>
      </c:catAx>
      <c:valAx>
        <c:axId val="532239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223826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Duración del ciclo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de entrega de café en el beneficio central de Coopetarrazú entre las cosechas 2016-17 y 2020-21 (Días)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4716405558626231E-2"/>
          <c:y val="0.1199546485260771"/>
          <c:w val="0.9241865480278717"/>
          <c:h val="0.8014404945413569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'Duración de ciclo'!$H$3:$L$3</c:f>
              <c:strCache>
                <c:ptCount val="5"/>
                <c:pt idx="0">
                  <c:v>2016-17</c:v>
                </c:pt>
                <c:pt idx="1">
                  <c:v>2017-18</c:v>
                </c:pt>
                <c:pt idx="2">
                  <c:v>2018-19</c:v>
                </c:pt>
                <c:pt idx="3">
                  <c:v>2019-20</c:v>
                </c:pt>
                <c:pt idx="4">
                  <c:v>2020-21</c:v>
                </c:pt>
              </c:strCache>
            </c:strRef>
          </c:cat>
          <c:val>
            <c:numRef>
              <c:f>'Duración de ciclo'!$H$4:$L$4</c:f>
              <c:numCache>
                <c:formatCode>General</c:formatCode>
                <c:ptCount val="5"/>
                <c:pt idx="0">
                  <c:v>187</c:v>
                </c:pt>
                <c:pt idx="1">
                  <c:v>173</c:v>
                </c:pt>
                <c:pt idx="2">
                  <c:v>190</c:v>
                </c:pt>
                <c:pt idx="3">
                  <c:v>191</c:v>
                </c:pt>
                <c:pt idx="4">
                  <c:v>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8C-476B-8816-F9BE4A8AF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39225592"/>
        <c:axId val="539223352"/>
      </c:barChart>
      <c:catAx>
        <c:axId val="539225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23352"/>
        <c:crosses val="autoZero"/>
        <c:auto val="1"/>
        <c:lblAlgn val="ctr"/>
        <c:lblOffset val="100"/>
        <c:noMultiLvlLbl val="0"/>
      </c:catAx>
      <c:valAx>
        <c:axId val="539223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392255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Evolución de la producción de café en Costa Rica y en la Zona de Los Santos entre las cosechas 1998-99 y 2020-21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Fanegas)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'Producción nacional'!$A$5</c:f>
              <c:strCache>
                <c:ptCount val="1"/>
                <c:pt idx="0">
                  <c:v>Nacional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nacional'!$B$5:$X$5</c:f>
              <c:numCache>
                <c:formatCode>#,##0</c:formatCode>
                <c:ptCount val="23"/>
                <c:pt idx="0">
                  <c:v>3278715.8874999997</c:v>
                </c:pt>
                <c:pt idx="1">
                  <c:v>3609523.3624999993</c:v>
                </c:pt>
                <c:pt idx="2">
                  <c:v>3349868.9</c:v>
                </c:pt>
                <c:pt idx="3">
                  <c:v>3148617.7624999997</c:v>
                </c:pt>
                <c:pt idx="4">
                  <c:v>2924503.7375000003</c:v>
                </c:pt>
                <c:pt idx="5">
                  <c:v>2789867.9130000016</c:v>
                </c:pt>
                <c:pt idx="6">
                  <c:v>2514444.8749999995</c:v>
                </c:pt>
                <c:pt idx="7">
                  <c:v>2333648.125</c:v>
                </c:pt>
                <c:pt idx="8">
                  <c:v>2383313.2374999998</c:v>
                </c:pt>
                <c:pt idx="9">
                  <c:v>2483413.3250000007</c:v>
                </c:pt>
                <c:pt idx="10">
                  <c:v>2111592.3874999997</c:v>
                </c:pt>
                <c:pt idx="11">
                  <c:v>1938973.9924999999</c:v>
                </c:pt>
                <c:pt idx="12">
                  <c:v>2103287.3125</c:v>
                </c:pt>
                <c:pt idx="13">
                  <c:v>2382964.8874999997</c:v>
                </c:pt>
                <c:pt idx="14">
                  <c:v>2245543.350000001</c:v>
                </c:pt>
                <c:pt idx="15">
                  <c:v>1946641.3124999993</c:v>
                </c:pt>
                <c:pt idx="16">
                  <c:v>1897935.8749999998</c:v>
                </c:pt>
                <c:pt idx="17">
                  <c:v>2233453.0699999998</c:v>
                </c:pt>
                <c:pt idx="18">
                  <c:v>1840336.2149899998</c:v>
                </c:pt>
                <c:pt idx="19">
                  <c:v>2017935.0150000004</c:v>
                </c:pt>
                <c:pt idx="20">
                  <c:v>1717658.7374800006</c:v>
                </c:pt>
                <c:pt idx="21">
                  <c:v>1974801.1554650005</c:v>
                </c:pt>
                <c:pt idx="22">
                  <c:v>1886594.0354750005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35-4902-8E20-9FE656EE33F7}"/>
            </c:ext>
          </c:extLst>
        </c:ser>
        <c:ser>
          <c:idx val="1"/>
          <c:order val="1"/>
          <c:tx>
            <c:strRef>
              <c:f>'Producción nacional'!$A$6</c:f>
              <c:strCache>
                <c:ptCount val="1"/>
                <c:pt idx="0">
                  <c:v>Zona de Los Santos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'Producción nacional'!$B$4:$X$4</c:f>
              <c:strCache>
                <c:ptCount val="23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</c:v>
                </c:pt>
                <c:pt idx="17">
                  <c:v>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</c:strCache>
            </c:strRef>
          </c:cat>
          <c:val>
            <c:numRef>
              <c:f>'Producción nacional'!$B$6:$X$6</c:f>
              <c:numCache>
                <c:formatCode>#,##0</c:formatCode>
                <c:ptCount val="23"/>
                <c:pt idx="0">
                  <c:v>544159</c:v>
                </c:pt>
                <c:pt idx="1">
                  <c:v>356867</c:v>
                </c:pt>
                <c:pt idx="2">
                  <c:v>430317</c:v>
                </c:pt>
                <c:pt idx="3">
                  <c:v>435829</c:v>
                </c:pt>
                <c:pt idx="4">
                  <c:v>503458</c:v>
                </c:pt>
                <c:pt idx="5">
                  <c:v>352084</c:v>
                </c:pt>
                <c:pt idx="6">
                  <c:v>466113</c:v>
                </c:pt>
                <c:pt idx="7">
                  <c:v>360406</c:v>
                </c:pt>
                <c:pt idx="8">
                  <c:v>397362</c:v>
                </c:pt>
                <c:pt idx="9">
                  <c:v>378327</c:v>
                </c:pt>
                <c:pt idx="10">
                  <c:v>345470</c:v>
                </c:pt>
                <c:pt idx="11">
                  <c:v>346564</c:v>
                </c:pt>
                <c:pt idx="12">
                  <c:v>350339</c:v>
                </c:pt>
                <c:pt idx="13">
                  <c:v>386429</c:v>
                </c:pt>
                <c:pt idx="14">
                  <c:v>364860</c:v>
                </c:pt>
                <c:pt idx="15">
                  <c:v>509216</c:v>
                </c:pt>
                <c:pt idx="16">
                  <c:v>374338</c:v>
                </c:pt>
                <c:pt idx="17">
                  <c:v>579668</c:v>
                </c:pt>
                <c:pt idx="18">
                  <c:v>430870</c:v>
                </c:pt>
                <c:pt idx="19">
                  <c:v>515500</c:v>
                </c:pt>
                <c:pt idx="20">
                  <c:v>491810</c:v>
                </c:pt>
                <c:pt idx="21">
                  <c:v>581211</c:v>
                </c:pt>
                <c:pt idx="22">
                  <c:v>531383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35-4902-8E20-9FE656EE3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7573560"/>
        <c:axId val="657581240"/>
      </c:lineChart>
      <c:catAx>
        <c:axId val="65757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81240"/>
        <c:crosses val="autoZero"/>
        <c:auto val="1"/>
        <c:lblAlgn val="ctr"/>
        <c:lblOffset val="100"/>
        <c:noMultiLvlLbl val="0"/>
      </c:catAx>
      <c:valAx>
        <c:axId val="657581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757356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Área cultivada de café en la Zona de Los Santos en 2012 y 2017-18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(Hectáreas)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cantonal'!$A$3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cantonal'!$B$2:$D$2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cantonal'!$B$3:$D$3</c:f>
              <c:numCache>
                <c:formatCode>General</c:formatCode>
                <c:ptCount val="3"/>
                <c:pt idx="0">
                  <c:v>6087</c:v>
                </c:pt>
                <c:pt idx="1">
                  <c:v>1442</c:v>
                </c:pt>
                <c:pt idx="2">
                  <c:v>4998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B7-4D2D-A4F5-15C7D9D01553}"/>
            </c:ext>
          </c:extLst>
        </c:ser>
        <c:ser>
          <c:idx val="1"/>
          <c:order val="1"/>
          <c:tx>
            <c:strRef>
              <c:f>'Área cantonal'!$A$4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cantonal'!$B$2:$D$2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cantonal'!$B$4:$D$4</c:f>
              <c:numCache>
                <c:formatCode>General</c:formatCode>
                <c:ptCount val="3"/>
                <c:pt idx="0">
                  <c:v>7085</c:v>
                </c:pt>
                <c:pt idx="1">
                  <c:v>1741</c:v>
                </c:pt>
                <c:pt idx="2">
                  <c:v>6036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B7-4D2D-A4F5-15C7D9D01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9327688"/>
        <c:axId val="679325768"/>
      </c:barChart>
      <c:catAx>
        <c:axId val="679327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5768"/>
        <c:crosses val="autoZero"/>
        <c:auto val="1"/>
        <c:lblAlgn val="ctr"/>
        <c:lblOffset val="100"/>
        <c:noMultiLvlLbl val="0"/>
      </c:catAx>
      <c:valAx>
        <c:axId val="679325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76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Rendimientos por hectárea del café en la Zona de Los Santos entre 2012 y 2017-18 </a:t>
            </a:r>
            <a:r>
              <a:rPr lang="es-CR" sz="1000">
                <a:latin typeface="Arial" panose="020B0604020202020204" pitchFamily="34" charset="0"/>
                <a:cs typeface="Arial" panose="020B0604020202020204" pitchFamily="34" charset="0"/>
              </a:rPr>
              <a:t>(Fanegas/ha)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cantonal'!$O$3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cantonal'!$P$2:$R$2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cantonal'!$P$3:$R$3</c:f>
              <c:numCache>
                <c:formatCode>0.0</c:formatCode>
                <c:ptCount val="3"/>
                <c:pt idx="0">
                  <c:v>31.957425661245278</c:v>
                </c:pt>
                <c:pt idx="1">
                  <c:v>32.661468446601944</c:v>
                </c:pt>
                <c:pt idx="2">
                  <c:v>24.990958883553432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53-481A-978F-7A76D520E06B}"/>
            </c:ext>
          </c:extLst>
        </c:ser>
        <c:ser>
          <c:idx val="1"/>
          <c:order val="1"/>
          <c:tx>
            <c:strRef>
              <c:f>'Área cantonal'!$O$4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cantonal'!$P$2:$R$2</c:f>
              <c:strCache>
                <c:ptCount val="3"/>
                <c:pt idx="0">
                  <c:v>Tarrazú</c:v>
                </c:pt>
                <c:pt idx="1">
                  <c:v>Dota</c:v>
                </c:pt>
                <c:pt idx="2">
                  <c:v>León Cortés</c:v>
                </c:pt>
              </c:strCache>
            </c:strRef>
          </c:cat>
          <c:val>
            <c:numRef>
              <c:f>'Área cantonal'!$P$4:$R$4</c:f>
              <c:numCache>
                <c:formatCode>0.0</c:formatCode>
                <c:ptCount val="3"/>
                <c:pt idx="0">
                  <c:v>37.007339449541284</c:v>
                </c:pt>
                <c:pt idx="1">
                  <c:v>22.059757323377369</c:v>
                </c:pt>
                <c:pt idx="2">
                  <c:v>35.602582836315442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53-481A-978F-7A76D520E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9326728"/>
        <c:axId val="679328648"/>
      </c:barChart>
      <c:catAx>
        <c:axId val="679326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8648"/>
        <c:crosses val="autoZero"/>
        <c:auto val="1"/>
        <c:lblAlgn val="ctr"/>
        <c:lblOffset val="100"/>
        <c:noMultiLvlLbl val="0"/>
      </c:catAx>
      <c:valAx>
        <c:axId val="679328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672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Área cultivada de café en los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distritos de Tarrazú en 2012 y 2017-18 </a:t>
            </a:r>
            <a:r>
              <a:rPr lang="es-CR" sz="1000" baseline="0">
                <a:latin typeface="Arial" panose="020B0604020202020204" pitchFamily="34" charset="0"/>
                <a:cs typeface="Arial" panose="020B0604020202020204" pitchFamily="34" charset="0"/>
              </a:rPr>
              <a:t>(Has)</a:t>
            </a:r>
            <a:endParaRPr lang="es-CR" sz="10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distrital'!$B$3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distrital'!$A$4:$A$6</c:f>
              <c:strCache>
                <c:ptCount val="3"/>
                <c:pt idx="0">
                  <c:v>San Marcos</c:v>
                </c:pt>
                <c:pt idx="1">
                  <c:v>San Lorenzo</c:v>
                </c:pt>
                <c:pt idx="2">
                  <c:v>San Carlos</c:v>
                </c:pt>
              </c:strCache>
            </c:strRef>
          </c:cat>
          <c:val>
            <c:numRef>
              <c:f>'Área distrital'!$B$4:$B$6</c:f>
              <c:numCache>
                <c:formatCode>General</c:formatCode>
                <c:ptCount val="3"/>
                <c:pt idx="0">
                  <c:v>1913</c:v>
                </c:pt>
                <c:pt idx="1">
                  <c:v>2905</c:v>
                </c:pt>
                <c:pt idx="2">
                  <c:v>1269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A7-4ED0-85CE-EE8A7E0DFD5E}"/>
            </c:ext>
          </c:extLst>
        </c:ser>
        <c:ser>
          <c:idx val="1"/>
          <c:order val="1"/>
          <c:tx>
            <c:strRef>
              <c:f>'Área distrital'!$C$3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distrital'!$A$4:$A$6</c:f>
              <c:strCache>
                <c:ptCount val="3"/>
                <c:pt idx="0">
                  <c:v>San Marcos</c:v>
                </c:pt>
                <c:pt idx="1">
                  <c:v>San Lorenzo</c:v>
                </c:pt>
                <c:pt idx="2">
                  <c:v>San Carlos</c:v>
                </c:pt>
              </c:strCache>
            </c:strRef>
          </c:cat>
          <c:val>
            <c:numRef>
              <c:f>'Área distrital'!$C$4:$C$6</c:f>
              <c:numCache>
                <c:formatCode>General</c:formatCode>
                <c:ptCount val="3"/>
                <c:pt idx="0">
                  <c:v>2293</c:v>
                </c:pt>
                <c:pt idx="1">
                  <c:v>3211</c:v>
                </c:pt>
                <c:pt idx="2">
                  <c:v>1581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A7-4ED0-85CE-EE8A7E0DF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769528"/>
        <c:axId val="600769848"/>
      </c:barChart>
      <c:catAx>
        <c:axId val="600769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9848"/>
        <c:crosses val="autoZero"/>
        <c:auto val="1"/>
        <c:lblAlgn val="ctr"/>
        <c:lblOffset val="100"/>
        <c:noMultiLvlLbl val="0"/>
      </c:catAx>
      <c:valAx>
        <c:axId val="600769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952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Área cultivada de café en los distritos de Dota en 2012 y 2017-18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(Has)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6444043892103843E-2"/>
          <c:y val="9.5966048285415106E-2"/>
          <c:w val="0.91146760269424154"/>
          <c:h val="0.7903567105925228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'Área distrital'!$F$3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distrital'!$E$4:$E$6</c:f>
              <c:strCache>
                <c:ptCount val="3"/>
                <c:pt idx="0">
                  <c:v>Copey</c:v>
                </c:pt>
                <c:pt idx="1">
                  <c:v>Jardín</c:v>
                </c:pt>
                <c:pt idx="2">
                  <c:v>Santa María</c:v>
                </c:pt>
              </c:strCache>
            </c:strRef>
          </c:cat>
          <c:val>
            <c:numRef>
              <c:f>'Área distrital'!$F$4:$F$6</c:f>
              <c:numCache>
                <c:formatCode>General</c:formatCode>
                <c:ptCount val="3"/>
                <c:pt idx="0">
                  <c:v>67</c:v>
                </c:pt>
                <c:pt idx="1">
                  <c:v>54</c:v>
                </c:pt>
                <c:pt idx="2">
                  <c:v>1321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37-430F-8D1D-AF57510C1F79}"/>
            </c:ext>
          </c:extLst>
        </c:ser>
        <c:ser>
          <c:idx val="1"/>
          <c:order val="1"/>
          <c:tx>
            <c:strRef>
              <c:f>'Área distrital'!$G$3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distrital'!$E$4:$E$6</c:f>
              <c:strCache>
                <c:ptCount val="3"/>
                <c:pt idx="0">
                  <c:v>Copey</c:v>
                </c:pt>
                <c:pt idx="1">
                  <c:v>Jardín</c:v>
                </c:pt>
                <c:pt idx="2">
                  <c:v>Santa María</c:v>
                </c:pt>
              </c:strCache>
            </c:strRef>
          </c:cat>
          <c:val>
            <c:numRef>
              <c:f>'Área distrital'!$G$4:$G$6</c:f>
              <c:numCache>
                <c:formatCode>General</c:formatCode>
                <c:ptCount val="3"/>
                <c:pt idx="0">
                  <c:v>149</c:v>
                </c:pt>
                <c:pt idx="1">
                  <c:v>101</c:v>
                </c:pt>
                <c:pt idx="2">
                  <c:v>1491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37-430F-8D1D-AF57510C1F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765368"/>
        <c:axId val="600765688"/>
      </c:barChart>
      <c:catAx>
        <c:axId val="600765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5688"/>
        <c:crosses val="autoZero"/>
        <c:auto val="1"/>
        <c:lblAlgn val="ctr"/>
        <c:lblOffset val="100"/>
        <c:noMultiLvlLbl val="0"/>
      </c:catAx>
      <c:valAx>
        <c:axId val="600765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653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Área cultivada de café en los distritos de León Cortés en 2012 y 2017-18 (Has)</a:t>
            </a:r>
            <a:endParaRPr lang="es-CR" sz="12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'Área distrital'!$J$3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distrital'!$I$4:$I$9</c:f>
              <c:strCache>
                <c:ptCount val="6"/>
                <c:pt idx="0">
                  <c:v>Llano Bonito</c:v>
                </c:pt>
                <c:pt idx="1">
                  <c:v>San Antonio</c:v>
                </c:pt>
                <c:pt idx="2">
                  <c:v>San Isidro</c:v>
                </c:pt>
                <c:pt idx="3">
                  <c:v>San Pablo</c:v>
                </c:pt>
                <c:pt idx="4">
                  <c:v>Santa Cruz</c:v>
                </c:pt>
                <c:pt idx="5">
                  <c:v>San Andres</c:v>
                </c:pt>
              </c:strCache>
            </c:strRef>
          </c:cat>
          <c:val>
            <c:numRef>
              <c:f>'Área distrital'!$J$4:$J$9</c:f>
              <c:numCache>
                <c:formatCode>General</c:formatCode>
                <c:ptCount val="6"/>
                <c:pt idx="0">
                  <c:v>1143</c:v>
                </c:pt>
                <c:pt idx="1">
                  <c:v>430</c:v>
                </c:pt>
                <c:pt idx="2">
                  <c:v>986</c:v>
                </c:pt>
                <c:pt idx="3">
                  <c:v>1087</c:v>
                </c:pt>
                <c:pt idx="4">
                  <c:v>506</c:v>
                </c:pt>
                <c:pt idx="5">
                  <c:v>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AB-4658-91BA-5C0901E0E23D}"/>
            </c:ext>
          </c:extLst>
        </c:ser>
        <c:ser>
          <c:idx val="1"/>
          <c:order val="1"/>
          <c:tx>
            <c:strRef>
              <c:f>'Área distrital'!$K$3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'Área distrital'!$I$4:$I$9</c:f>
              <c:strCache>
                <c:ptCount val="6"/>
                <c:pt idx="0">
                  <c:v>Llano Bonito</c:v>
                </c:pt>
                <c:pt idx="1">
                  <c:v>San Antonio</c:v>
                </c:pt>
                <c:pt idx="2">
                  <c:v>San Isidro</c:v>
                </c:pt>
                <c:pt idx="3">
                  <c:v>San Pablo</c:v>
                </c:pt>
                <c:pt idx="4">
                  <c:v>Santa Cruz</c:v>
                </c:pt>
                <c:pt idx="5">
                  <c:v>San Andres</c:v>
                </c:pt>
              </c:strCache>
            </c:strRef>
          </c:cat>
          <c:val>
            <c:numRef>
              <c:f>'Área distrital'!$K$4:$K$9</c:f>
              <c:numCache>
                <c:formatCode>General</c:formatCode>
                <c:ptCount val="6"/>
                <c:pt idx="0">
                  <c:v>1456</c:v>
                </c:pt>
                <c:pt idx="1">
                  <c:v>514</c:v>
                </c:pt>
                <c:pt idx="2">
                  <c:v>1146</c:v>
                </c:pt>
                <c:pt idx="3">
                  <c:v>1196</c:v>
                </c:pt>
                <c:pt idx="4">
                  <c:v>776</c:v>
                </c:pt>
                <c:pt idx="5">
                  <c:v>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AB-4658-91BA-5C0901E0E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0782968"/>
        <c:axId val="600787768"/>
      </c:barChart>
      <c:catAx>
        <c:axId val="600782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87768"/>
        <c:crosses val="autoZero"/>
        <c:auto val="1"/>
        <c:lblAlgn val="ctr"/>
        <c:lblOffset val="100"/>
        <c:noMultiLvlLbl val="0"/>
      </c:catAx>
      <c:valAx>
        <c:axId val="600787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0078296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'Prueba 1'!$B$19</c:f>
              <c:strCache>
                <c:ptCount val="1"/>
              </c:strCache>
            </c:strRef>
          </c:tx>
          <c:spPr>
            <a:solidFill>
              <a:srgbClr val="002060"/>
            </a:solid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'Prueba 1'!$A$20:$A$206</c:f>
              <c:numCache>
                <c:formatCode>m/d/yyyy</c:formatCode>
                <c:ptCount val="187"/>
                <c:pt idx="0">
                  <c:v>42640</c:v>
                </c:pt>
                <c:pt idx="1">
                  <c:v>42641</c:v>
                </c:pt>
                <c:pt idx="2">
                  <c:v>42642</c:v>
                </c:pt>
                <c:pt idx="3">
                  <c:v>42643</c:v>
                </c:pt>
                <c:pt idx="4">
                  <c:v>42644</c:v>
                </c:pt>
                <c:pt idx="5">
                  <c:v>42645</c:v>
                </c:pt>
                <c:pt idx="6">
                  <c:v>42646</c:v>
                </c:pt>
                <c:pt idx="7">
                  <c:v>42647</c:v>
                </c:pt>
                <c:pt idx="8">
                  <c:v>42648</c:v>
                </c:pt>
                <c:pt idx="9">
                  <c:v>42649</c:v>
                </c:pt>
                <c:pt idx="10">
                  <c:v>42650</c:v>
                </c:pt>
                <c:pt idx="11">
                  <c:v>42651</c:v>
                </c:pt>
                <c:pt idx="12">
                  <c:v>42652</c:v>
                </c:pt>
                <c:pt idx="13">
                  <c:v>42653</c:v>
                </c:pt>
                <c:pt idx="14">
                  <c:v>42654</c:v>
                </c:pt>
                <c:pt idx="15">
                  <c:v>42655</c:v>
                </c:pt>
                <c:pt idx="16">
                  <c:v>42656</c:v>
                </c:pt>
                <c:pt idx="17">
                  <c:v>42657</c:v>
                </c:pt>
                <c:pt idx="18">
                  <c:v>42658</c:v>
                </c:pt>
                <c:pt idx="19">
                  <c:v>42659</c:v>
                </c:pt>
                <c:pt idx="20">
                  <c:v>42660</c:v>
                </c:pt>
                <c:pt idx="21">
                  <c:v>42661</c:v>
                </c:pt>
                <c:pt idx="22">
                  <c:v>42662</c:v>
                </c:pt>
                <c:pt idx="23">
                  <c:v>42663</c:v>
                </c:pt>
                <c:pt idx="24">
                  <c:v>42664</c:v>
                </c:pt>
                <c:pt idx="25">
                  <c:v>42665</c:v>
                </c:pt>
                <c:pt idx="26">
                  <c:v>42666</c:v>
                </c:pt>
                <c:pt idx="27">
                  <c:v>42667</c:v>
                </c:pt>
                <c:pt idx="28">
                  <c:v>42668</c:v>
                </c:pt>
                <c:pt idx="29">
                  <c:v>42669</c:v>
                </c:pt>
                <c:pt idx="30">
                  <c:v>42670</c:v>
                </c:pt>
                <c:pt idx="31">
                  <c:v>42671</c:v>
                </c:pt>
                <c:pt idx="32">
                  <c:v>42672</c:v>
                </c:pt>
                <c:pt idx="33">
                  <c:v>42673</c:v>
                </c:pt>
                <c:pt idx="34">
                  <c:v>42674</c:v>
                </c:pt>
                <c:pt idx="35">
                  <c:v>42675</c:v>
                </c:pt>
                <c:pt idx="36">
                  <c:v>42676</c:v>
                </c:pt>
                <c:pt idx="37">
                  <c:v>42677</c:v>
                </c:pt>
                <c:pt idx="38">
                  <c:v>42678</c:v>
                </c:pt>
                <c:pt idx="39">
                  <c:v>42679</c:v>
                </c:pt>
                <c:pt idx="40">
                  <c:v>42680</c:v>
                </c:pt>
                <c:pt idx="41">
                  <c:v>42681</c:v>
                </c:pt>
                <c:pt idx="42">
                  <c:v>42682</c:v>
                </c:pt>
                <c:pt idx="43">
                  <c:v>42683</c:v>
                </c:pt>
                <c:pt idx="44">
                  <c:v>42684</c:v>
                </c:pt>
                <c:pt idx="45">
                  <c:v>42685</c:v>
                </c:pt>
                <c:pt idx="46">
                  <c:v>42686</c:v>
                </c:pt>
                <c:pt idx="47">
                  <c:v>42687</c:v>
                </c:pt>
                <c:pt idx="48">
                  <c:v>42688</c:v>
                </c:pt>
                <c:pt idx="49">
                  <c:v>42689</c:v>
                </c:pt>
                <c:pt idx="50">
                  <c:v>42690</c:v>
                </c:pt>
                <c:pt idx="51">
                  <c:v>42691</c:v>
                </c:pt>
                <c:pt idx="52">
                  <c:v>42692</c:v>
                </c:pt>
                <c:pt idx="53">
                  <c:v>42693</c:v>
                </c:pt>
                <c:pt idx="54">
                  <c:v>42694</c:v>
                </c:pt>
                <c:pt idx="55">
                  <c:v>42695</c:v>
                </c:pt>
                <c:pt idx="56">
                  <c:v>42696</c:v>
                </c:pt>
                <c:pt idx="57">
                  <c:v>42697</c:v>
                </c:pt>
                <c:pt idx="58">
                  <c:v>42698</c:v>
                </c:pt>
                <c:pt idx="59">
                  <c:v>42699</c:v>
                </c:pt>
                <c:pt idx="60">
                  <c:v>42700</c:v>
                </c:pt>
                <c:pt idx="61">
                  <c:v>42701</c:v>
                </c:pt>
                <c:pt idx="62">
                  <c:v>42702</c:v>
                </c:pt>
                <c:pt idx="63">
                  <c:v>42703</c:v>
                </c:pt>
                <c:pt idx="64">
                  <c:v>42704</c:v>
                </c:pt>
                <c:pt idx="65">
                  <c:v>42705</c:v>
                </c:pt>
                <c:pt idx="66">
                  <c:v>42706</c:v>
                </c:pt>
                <c:pt idx="67">
                  <c:v>42707</c:v>
                </c:pt>
                <c:pt idx="68">
                  <c:v>42708</c:v>
                </c:pt>
                <c:pt idx="69">
                  <c:v>42709</c:v>
                </c:pt>
                <c:pt idx="70">
                  <c:v>42710</c:v>
                </c:pt>
                <c:pt idx="71">
                  <c:v>42711</c:v>
                </c:pt>
                <c:pt idx="72">
                  <c:v>42712</c:v>
                </c:pt>
                <c:pt idx="73">
                  <c:v>42713</c:v>
                </c:pt>
                <c:pt idx="74">
                  <c:v>42714</c:v>
                </c:pt>
                <c:pt idx="75">
                  <c:v>42715</c:v>
                </c:pt>
                <c:pt idx="76">
                  <c:v>42716</c:v>
                </c:pt>
                <c:pt idx="77">
                  <c:v>42717</c:v>
                </c:pt>
                <c:pt idx="78">
                  <c:v>42718</c:v>
                </c:pt>
                <c:pt idx="79">
                  <c:v>42719</c:v>
                </c:pt>
                <c:pt idx="80">
                  <c:v>42720</c:v>
                </c:pt>
                <c:pt idx="81">
                  <c:v>42721</c:v>
                </c:pt>
                <c:pt idx="82">
                  <c:v>42722</c:v>
                </c:pt>
                <c:pt idx="83">
                  <c:v>42723</c:v>
                </c:pt>
                <c:pt idx="84">
                  <c:v>42724</c:v>
                </c:pt>
                <c:pt idx="85">
                  <c:v>42725</c:v>
                </c:pt>
                <c:pt idx="86">
                  <c:v>42726</c:v>
                </c:pt>
                <c:pt idx="87">
                  <c:v>42727</c:v>
                </c:pt>
                <c:pt idx="88">
                  <c:v>42728</c:v>
                </c:pt>
                <c:pt idx="89">
                  <c:v>42729</c:v>
                </c:pt>
                <c:pt idx="90">
                  <c:v>42730</c:v>
                </c:pt>
                <c:pt idx="91">
                  <c:v>42731</c:v>
                </c:pt>
                <c:pt idx="92">
                  <c:v>42732</c:v>
                </c:pt>
                <c:pt idx="93">
                  <c:v>42733</c:v>
                </c:pt>
                <c:pt idx="94">
                  <c:v>42734</c:v>
                </c:pt>
                <c:pt idx="95">
                  <c:v>42735</c:v>
                </c:pt>
                <c:pt idx="96">
                  <c:v>42736</c:v>
                </c:pt>
                <c:pt idx="97">
                  <c:v>42737</c:v>
                </c:pt>
                <c:pt idx="98">
                  <c:v>42738</c:v>
                </c:pt>
                <c:pt idx="99">
                  <c:v>42739</c:v>
                </c:pt>
                <c:pt idx="100">
                  <c:v>42740</c:v>
                </c:pt>
                <c:pt idx="101">
                  <c:v>42741</c:v>
                </c:pt>
                <c:pt idx="102">
                  <c:v>42742</c:v>
                </c:pt>
                <c:pt idx="103">
                  <c:v>42743</c:v>
                </c:pt>
                <c:pt idx="104">
                  <c:v>42744</c:v>
                </c:pt>
                <c:pt idx="105">
                  <c:v>42745</c:v>
                </c:pt>
                <c:pt idx="106">
                  <c:v>42746</c:v>
                </c:pt>
                <c:pt idx="107">
                  <c:v>42747</c:v>
                </c:pt>
                <c:pt idx="108">
                  <c:v>42748</c:v>
                </c:pt>
                <c:pt idx="109">
                  <c:v>42749</c:v>
                </c:pt>
                <c:pt idx="110">
                  <c:v>42750</c:v>
                </c:pt>
                <c:pt idx="111">
                  <c:v>42751</c:v>
                </c:pt>
                <c:pt idx="112">
                  <c:v>42752</c:v>
                </c:pt>
                <c:pt idx="113">
                  <c:v>42753</c:v>
                </c:pt>
                <c:pt idx="114">
                  <c:v>42754</c:v>
                </c:pt>
                <c:pt idx="115">
                  <c:v>42755</c:v>
                </c:pt>
                <c:pt idx="116">
                  <c:v>42756</c:v>
                </c:pt>
                <c:pt idx="117">
                  <c:v>42757</c:v>
                </c:pt>
                <c:pt idx="118">
                  <c:v>42758</c:v>
                </c:pt>
                <c:pt idx="119">
                  <c:v>42759</c:v>
                </c:pt>
                <c:pt idx="120">
                  <c:v>42760</c:v>
                </c:pt>
                <c:pt idx="121">
                  <c:v>42761</c:v>
                </c:pt>
                <c:pt idx="122">
                  <c:v>42762</c:v>
                </c:pt>
                <c:pt idx="123">
                  <c:v>42763</c:v>
                </c:pt>
                <c:pt idx="124">
                  <c:v>42764</c:v>
                </c:pt>
                <c:pt idx="125">
                  <c:v>42765</c:v>
                </c:pt>
                <c:pt idx="126">
                  <c:v>42766</c:v>
                </c:pt>
                <c:pt idx="127">
                  <c:v>42767</c:v>
                </c:pt>
                <c:pt idx="128">
                  <c:v>42768</c:v>
                </c:pt>
                <c:pt idx="129">
                  <c:v>42769</c:v>
                </c:pt>
                <c:pt idx="130">
                  <c:v>42770</c:v>
                </c:pt>
                <c:pt idx="131">
                  <c:v>42771</c:v>
                </c:pt>
                <c:pt idx="132">
                  <c:v>42772</c:v>
                </c:pt>
                <c:pt idx="133">
                  <c:v>42773</c:v>
                </c:pt>
                <c:pt idx="134">
                  <c:v>42774</c:v>
                </c:pt>
                <c:pt idx="135">
                  <c:v>42775</c:v>
                </c:pt>
                <c:pt idx="136">
                  <c:v>42776</c:v>
                </c:pt>
                <c:pt idx="137">
                  <c:v>42777</c:v>
                </c:pt>
                <c:pt idx="138">
                  <c:v>42778</c:v>
                </c:pt>
                <c:pt idx="139">
                  <c:v>42779</c:v>
                </c:pt>
                <c:pt idx="140">
                  <c:v>42780</c:v>
                </c:pt>
                <c:pt idx="141">
                  <c:v>42781</c:v>
                </c:pt>
                <c:pt idx="142">
                  <c:v>42782</c:v>
                </c:pt>
                <c:pt idx="143">
                  <c:v>42783</c:v>
                </c:pt>
                <c:pt idx="144">
                  <c:v>42784</c:v>
                </c:pt>
                <c:pt idx="145">
                  <c:v>42785</c:v>
                </c:pt>
                <c:pt idx="146">
                  <c:v>42786</c:v>
                </c:pt>
                <c:pt idx="147">
                  <c:v>42787</c:v>
                </c:pt>
                <c:pt idx="148">
                  <c:v>42788</c:v>
                </c:pt>
                <c:pt idx="149">
                  <c:v>42789</c:v>
                </c:pt>
                <c:pt idx="150">
                  <c:v>42790</c:v>
                </c:pt>
                <c:pt idx="151">
                  <c:v>42791</c:v>
                </c:pt>
                <c:pt idx="152">
                  <c:v>42792</c:v>
                </c:pt>
                <c:pt idx="153">
                  <c:v>42793</c:v>
                </c:pt>
                <c:pt idx="154">
                  <c:v>42794</c:v>
                </c:pt>
                <c:pt idx="155">
                  <c:v>42795</c:v>
                </c:pt>
                <c:pt idx="156">
                  <c:v>42796</c:v>
                </c:pt>
                <c:pt idx="157">
                  <c:v>42797</c:v>
                </c:pt>
                <c:pt idx="158">
                  <c:v>42798</c:v>
                </c:pt>
                <c:pt idx="159">
                  <c:v>42799</c:v>
                </c:pt>
                <c:pt idx="160">
                  <c:v>42800</c:v>
                </c:pt>
                <c:pt idx="161">
                  <c:v>42801</c:v>
                </c:pt>
                <c:pt idx="162">
                  <c:v>42802</c:v>
                </c:pt>
                <c:pt idx="163">
                  <c:v>42803</c:v>
                </c:pt>
                <c:pt idx="164">
                  <c:v>42804</c:v>
                </c:pt>
                <c:pt idx="165">
                  <c:v>42805</c:v>
                </c:pt>
                <c:pt idx="166">
                  <c:v>42806</c:v>
                </c:pt>
                <c:pt idx="167">
                  <c:v>42807</c:v>
                </c:pt>
                <c:pt idx="168">
                  <c:v>42808</c:v>
                </c:pt>
                <c:pt idx="169">
                  <c:v>42809</c:v>
                </c:pt>
                <c:pt idx="170">
                  <c:v>42810</c:v>
                </c:pt>
                <c:pt idx="171">
                  <c:v>42811</c:v>
                </c:pt>
                <c:pt idx="172">
                  <c:v>42812</c:v>
                </c:pt>
                <c:pt idx="173">
                  <c:v>42813</c:v>
                </c:pt>
                <c:pt idx="174">
                  <c:v>42814</c:v>
                </c:pt>
                <c:pt idx="175">
                  <c:v>42815</c:v>
                </c:pt>
                <c:pt idx="176">
                  <c:v>42816</c:v>
                </c:pt>
                <c:pt idx="177">
                  <c:v>42817</c:v>
                </c:pt>
                <c:pt idx="178">
                  <c:v>42818</c:v>
                </c:pt>
                <c:pt idx="179">
                  <c:v>42819</c:v>
                </c:pt>
                <c:pt idx="180">
                  <c:v>42820</c:v>
                </c:pt>
                <c:pt idx="181">
                  <c:v>42821</c:v>
                </c:pt>
                <c:pt idx="182">
                  <c:v>42822</c:v>
                </c:pt>
                <c:pt idx="183">
                  <c:v>42823</c:v>
                </c:pt>
                <c:pt idx="184">
                  <c:v>42824</c:v>
                </c:pt>
                <c:pt idx="185">
                  <c:v>42825</c:v>
                </c:pt>
                <c:pt idx="186">
                  <c:v>42826</c:v>
                </c:pt>
              </c:numCache>
            </c:numRef>
          </c:cat>
          <c:val>
            <c:numRef>
              <c:f>'Prueba 1'!$B$20:$B$206</c:f>
              <c:numCache>
                <c:formatCode>General</c:formatCode>
                <c:ptCount val="187"/>
                <c:pt idx="0">
                  <c:v>36.229999999999997</c:v>
                </c:pt>
                <c:pt idx="1">
                  <c:v>28.21</c:v>
                </c:pt>
                <c:pt idx="2">
                  <c:v>42.36</c:v>
                </c:pt>
                <c:pt idx="3">
                  <c:v>23.05</c:v>
                </c:pt>
                <c:pt idx="4">
                  <c:v>45.25</c:v>
                </c:pt>
                <c:pt idx="5">
                  <c:v>0</c:v>
                </c:pt>
                <c:pt idx="6">
                  <c:v>27.43</c:v>
                </c:pt>
                <c:pt idx="7" formatCode="0.00">
                  <c:v>60.052999999999997</c:v>
                </c:pt>
                <c:pt idx="8">
                  <c:v>37.11</c:v>
                </c:pt>
                <c:pt idx="9">
                  <c:v>55.26</c:v>
                </c:pt>
                <c:pt idx="10">
                  <c:v>45.36</c:v>
                </c:pt>
                <c:pt idx="11" formatCode="0.00">
                  <c:v>58.3</c:v>
                </c:pt>
                <c:pt idx="12">
                  <c:v>0</c:v>
                </c:pt>
                <c:pt idx="13">
                  <c:v>47.84</c:v>
                </c:pt>
                <c:pt idx="14">
                  <c:v>87.59</c:v>
                </c:pt>
                <c:pt idx="15">
                  <c:v>51.93</c:v>
                </c:pt>
                <c:pt idx="16">
                  <c:v>81.680000000000007</c:v>
                </c:pt>
                <c:pt idx="17">
                  <c:v>43.81</c:v>
                </c:pt>
                <c:pt idx="18">
                  <c:v>68.61</c:v>
                </c:pt>
                <c:pt idx="19">
                  <c:v>0</c:v>
                </c:pt>
                <c:pt idx="20">
                  <c:v>59.7</c:v>
                </c:pt>
                <c:pt idx="21">
                  <c:v>107.86</c:v>
                </c:pt>
                <c:pt idx="22">
                  <c:v>78.760000000000005</c:v>
                </c:pt>
                <c:pt idx="23">
                  <c:v>125.13</c:v>
                </c:pt>
                <c:pt idx="24">
                  <c:v>67.91</c:v>
                </c:pt>
                <c:pt idx="25">
                  <c:v>86.74</c:v>
                </c:pt>
                <c:pt idx="26">
                  <c:v>0</c:v>
                </c:pt>
                <c:pt idx="27">
                  <c:v>77.23</c:v>
                </c:pt>
                <c:pt idx="28">
                  <c:v>141.85</c:v>
                </c:pt>
                <c:pt idx="29">
                  <c:v>70.7</c:v>
                </c:pt>
                <c:pt idx="30">
                  <c:v>121.09</c:v>
                </c:pt>
                <c:pt idx="31">
                  <c:v>125.58</c:v>
                </c:pt>
                <c:pt idx="32">
                  <c:v>114.8</c:v>
                </c:pt>
                <c:pt idx="33">
                  <c:v>0</c:v>
                </c:pt>
                <c:pt idx="34">
                  <c:v>136.33000000000001</c:v>
                </c:pt>
                <c:pt idx="35">
                  <c:v>194.89</c:v>
                </c:pt>
                <c:pt idx="36">
                  <c:v>214.23</c:v>
                </c:pt>
                <c:pt idx="37">
                  <c:v>218.81</c:v>
                </c:pt>
                <c:pt idx="38">
                  <c:v>165.51</c:v>
                </c:pt>
                <c:pt idx="39">
                  <c:v>181.51</c:v>
                </c:pt>
                <c:pt idx="40">
                  <c:v>0</c:v>
                </c:pt>
                <c:pt idx="41">
                  <c:v>162.36000000000001</c:v>
                </c:pt>
                <c:pt idx="42">
                  <c:v>272.39</c:v>
                </c:pt>
                <c:pt idx="43">
                  <c:v>225.54</c:v>
                </c:pt>
                <c:pt idx="44">
                  <c:v>297.95</c:v>
                </c:pt>
                <c:pt idx="45">
                  <c:v>211.01</c:v>
                </c:pt>
                <c:pt idx="46">
                  <c:v>251.51</c:v>
                </c:pt>
                <c:pt idx="47">
                  <c:v>0</c:v>
                </c:pt>
                <c:pt idx="48">
                  <c:v>333.39</c:v>
                </c:pt>
                <c:pt idx="49">
                  <c:v>545.38</c:v>
                </c:pt>
                <c:pt idx="50">
                  <c:v>413.06</c:v>
                </c:pt>
                <c:pt idx="51">
                  <c:v>582.84</c:v>
                </c:pt>
                <c:pt idx="52">
                  <c:v>468.05</c:v>
                </c:pt>
                <c:pt idx="53">
                  <c:v>425.49</c:v>
                </c:pt>
                <c:pt idx="54">
                  <c:v>16.32</c:v>
                </c:pt>
                <c:pt idx="55">
                  <c:v>805.31</c:v>
                </c:pt>
                <c:pt idx="56">
                  <c:v>908.7</c:v>
                </c:pt>
                <c:pt idx="57">
                  <c:v>782.54</c:v>
                </c:pt>
                <c:pt idx="58">
                  <c:v>860.23</c:v>
                </c:pt>
                <c:pt idx="59">
                  <c:v>714.13</c:v>
                </c:pt>
                <c:pt idx="60">
                  <c:v>772.6</c:v>
                </c:pt>
                <c:pt idx="61">
                  <c:v>56.5</c:v>
                </c:pt>
                <c:pt idx="62">
                  <c:v>852.68</c:v>
                </c:pt>
                <c:pt idx="63">
                  <c:v>1316.25</c:v>
                </c:pt>
                <c:pt idx="64">
                  <c:v>943.65</c:v>
                </c:pt>
                <c:pt idx="65">
                  <c:v>1586.15</c:v>
                </c:pt>
                <c:pt idx="66">
                  <c:v>1411.49</c:v>
                </c:pt>
                <c:pt idx="67">
                  <c:v>978.23</c:v>
                </c:pt>
                <c:pt idx="68">
                  <c:v>96.41</c:v>
                </c:pt>
                <c:pt idx="69">
                  <c:v>1619.3</c:v>
                </c:pt>
                <c:pt idx="70">
                  <c:v>2016.2</c:v>
                </c:pt>
                <c:pt idx="71">
                  <c:v>1869.41</c:v>
                </c:pt>
                <c:pt idx="72">
                  <c:v>1708.91</c:v>
                </c:pt>
                <c:pt idx="73">
                  <c:v>1876.2</c:v>
                </c:pt>
                <c:pt idx="74">
                  <c:v>1488.84</c:v>
                </c:pt>
                <c:pt idx="75">
                  <c:v>408.53</c:v>
                </c:pt>
                <c:pt idx="76">
                  <c:v>2286.5300000000002</c:v>
                </c:pt>
                <c:pt idx="77">
                  <c:v>2545.14</c:v>
                </c:pt>
                <c:pt idx="78">
                  <c:v>2439.69</c:v>
                </c:pt>
                <c:pt idx="79">
                  <c:v>2663.5</c:v>
                </c:pt>
                <c:pt idx="80">
                  <c:v>2422.44</c:v>
                </c:pt>
                <c:pt idx="81">
                  <c:v>1636.21</c:v>
                </c:pt>
                <c:pt idx="82">
                  <c:v>168.01</c:v>
                </c:pt>
                <c:pt idx="83">
                  <c:v>2680.16</c:v>
                </c:pt>
                <c:pt idx="84">
                  <c:v>2917.03</c:v>
                </c:pt>
                <c:pt idx="85">
                  <c:v>2699.78</c:v>
                </c:pt>
                <c:pt idx="86">
                  <c:v>2986.65</c:v>
                </c:pt>
                <c:pt idx="87">
                  <c:v>2721.49</c:v>
                </c:pt>
                <c:pt idx="88">
                  <c:v>1645.58</c:v>
                </c:pt>
                <c:pt idx="89">
                  <c:v>109.64</c:v>
                </c:pt>
                <c:pt idx="90">
                  <c:v>3188.31</c:v>
                </c:pt>
                <c:pt idx="91">
                  <c:v>3603.93</c:v>
                </c:pt>
                <c:pt idx="92">
                  <c:v>3464.14</c:v>
                </c:pt>
                <c:pt idx="93">
                  <c:v>3609.55</c:v>
                </c:pt>
                <c:pt idx="94">
                  <c:v>3183.26</c:v>
                </c:pt>
                <c:pt idx="95">
                  <c:v>1813.24</c:v>
                </c:pt>
                <c:pt idx="96">
                  <c:v>71.849999999999994</c:v>
                </c:pt>
                <c:pt idx="97">
                  <c:v>3513.4</c:v>
                </c:pt>
                <c:pt idx="98">
                  <c:v>4152.46</c:v>
                </c:pt>
                <c:pt idx="99">
                  <c:v>3725.03</c:v>
                </c:pt>
                <c:pt idx="100">
                  <c:v>3948.78</c:v>
                </c:pt>
                <c:pt idx="101">
                  <c:v>3619.58</c:v>
                </c:pt>
                <c:pt idx="102">
                  <c:v>2286.86</c:v>
                </c:pt>
                <c:pt idx="103">
                  <c:v>159.06</c:v>
                </c:pt>
                <c:pt idx="104">
                  <c:v>3482.66</c:v>
                </c:pt>
                <c:pt idx="105">
                  <c:v>3889.8</c:v>
                </c:pt>
                <c:pt idx="106">
                  <c:v>3795.21</c:v>
                </c:pt>
                <c:pt idx="107">
                  <c:v>3904.14</c:v>
                </c:pt>
                <c:pt idx="108">
                  <c:v>3603.44</c:v>
                </c:pt>
                <c:pt idx="109">
                  <c:v>2095.06</c:v>
                </c:pt>
                <c:pt idx="110">
                  <c:v>122.65</c:v>
                </c:pt>
                <c:pt idx="111">
                  <c:v>3365.09</c:v>
                </c:pt>
                <c:pt idx="112">
                  <c:v>3728.49</c:v>
                </c:pt>
                <c:pt idx="113">
                  <c:v>3454.23</c:v>
                </c:pt>
                <c:pt idx="114">
                  <c:v>3474.6</c:v>
                </c:pt>
                <c:pt idx="115">
                  <c:v>3132.03</c:v>
                </c:pt>
                <c:pt idx="116">
                  <c:v>1814.68</c:v>
                </c:pt>
                <c:pt idx="117">
                  <c:v>79.010000000000005</c:v>
                </c:pt>
                <c:pt idx="118">
                  <c:v>3134.56</c:v>
                </c:pt>
                <c:pt idx="119">
                  <c:v>3222.58</c:v>
                </c:pt>
                <c:pt idx="120">
                  <c:v>3044.99</c:v>
                </c:pt>
                <c:pt idx="121">
                  <c:v>3163.56</c:v>
                </c:pt>
                <c:pt idx="122">
                  <c:v>2810.99</c:v>
                </c:pt>
                <c:pt idx="123">
                  <c:v>1635.23</c:v>
                </c:pt>
                <c:pt idx="124">
                  <c:v>85.84</c:v>
                </c:pt>
                <c:pt idx="125">
                  <c:v>2566.4</c:v>
                </c:pt>
                <c:pt idx="126">
                  <c:v>2840.43</c:v>
                </c:pt>
                <c:pt idx="127">
                  <c:v>2603.44</c:v>
                </c:pt>
                <c:pt idx="128">
                  <c:v>2815.29</c:v>
                </c:pt>
                <c:pt idx="129">
                  <c:v>2243.86</c:v>
                </c:pt>
                <c:pt idx="130">
                  <c:v>1246.3800000000001</c:v>
                </c:pt>
                <c:pt idx="131">
                  <c:v>45.89</c:v>
                </c:pt>
                <c:pt idx="132">
                  <c:v>1965.28</c:v>
                </c:pt>
                <c:pt idx="133">
                  <c:v>2319.0300000000002</c:v>
                </c:pt>
                <c:pt idx="134">
                  <c:v>2003.94</c:v>
                </c:pt>
                <c:pt idx="135">
                  <c:v>1965.16</c:v>
                </c:pt>
                <c:pt idx="136">
                  <c:v>1711.66</c:v>
                </c:pt>
                <c:pt idx="137">
                  <c:v>1046.4100000000001</c:v>
                </c:pt>
                <c:pt idx="138">
                  <c:v>48.5</c:v>
                </c:pt>
                <c:pt idx="139">
                  <c:v>1530.08</c:v>
                </c:pt>
                <c:pt idx="140">
                  <c:v>1742.71</c:v>
                </c:pt>
                <c:pt idx="141">
                  <c:v>1406.24</c:v>
                </c:pt>
                <c:pt idx="142">
                  <c:v>1537.63</c:v>
                </c:pt>
                <c:pt idx="143">
                  <c:v>1248.1600000000001</c:v>
                </c:pt>
                <c:pt idx="144">
                  <c:v>809.55</c:v>
                </c:pt>
                <c:pt idx="145">
                  <c:v>40.61</c:v>
                </c:pt>
                <c:pt idx="146">
                  <c:v>1207.25</c:v>
                </c:pt>
                <c:pt idx="147">
                  <c:v>1226.1300000000001</c:v>
                </c:pt>
                <c:pt idx="148">
                  <c:v>993.58</c:v>
                </c:pt>
                <c:pt idx="149">
                  <c:v>1065.53</c:v>
                </c:pt>
                <c:pt idx="150">
                  <c:v>789.54</c:v>
                </c:pt>
                <c:pt idx="151">
                  <c:v>532.01</c:v>
                </c:pt>
                <c:pt idx="152">
                  <c:v>22.42</c:v>
                </c:pt>
                <c:pt idx="153">
                  <c:v>673.23</c:v>
                </c:pt>
                <c:pt idx="154">
                  <c:v>708.13</c:v>
                </c:pt>
                <c:pt idx="155">
                  <c:v>519.25</c:v>
                </c:pt>
                <c:pt idx="156">
                  <c:v>572.75</c:v>
                </c:pt>
                <c:pt idx="157">
                  <c:v>347.86</c:v>
                </c:pt>
                <c:pt idx="158">
                  <c:v>289.89</c:v>
                </c:pt>
                <c:pt idx="159">
                  <c:v>1</c:v>
                </c:pt>
                <c:pt idx="160">
                  <c:v>255.51</c:v>
                </c:pt>
                <c:pt idx="161">
                  <c:v>357.56</c:v>
                </c:pt>
                <c:pt idx="162">
                  <c:v>236.56</c:v>
                </c:pt>
                <c:pt idx="163">
                  <c:v>272.86</c:v>
                </c:pt>
                <c:pt idx="164">
                  <c:v>121.89</c:v>
                </c:pt>
                <c:pt idx="165">
                  <c:v>133.9</c:v>
                </c:pt>
                <c:pt idx="166">
                  <c:v>0</c:v>
                </c:pt>
                <c:pt idx="167">
                  <c:v>77.39</c:v>
                </c:pt>
                <c:pt idx="168">
                  <c:v>176.19</c:v>
                </c:pt>
                <c:pt idx="169">
                  <c:v>45.76</c:v>
                </c:pt>
                <c:pt idx="170">
                  <c:v>118.14</c:v>
                </c:pt>
                <c:pt idx="171">
                  <c:v>28.96</c:v>
                </c:pt>
                <c:pt idx="172">
                  <c:v>64.19</c:v>
                </c:pt>
                <c:pt idx="173">
                  <c:v>0</c:v>
                </c:pt>
                <c:pt idx="174">
                  <c:v>19.66</c:v>
                </c:pt>
                <c:pt idx="175">
                  <c:v>87.11</c:v>
                </c:pt>
                <c:pt idx="176">
                  <c:v>23.43</c:v>
                </c:pt>
                <c:pt idx="177">
                  <c:v>51.46</c:v>
                </c:pt>
                <c:pt idx="178">
                  <c:v>16.53</c:v>
                </c:pt>
                <c:pt idx="179">
                  <c:v>34.94</c:v>
                </c:pt>
                <c:pt idx="180">
                  <c:v>0</c:v>
                </c:pt>
                <c:pt idx="181">
                  <c:v>11.71</c:v>
                </c:pt>
                <c:pt idx="182">
                  <c:v>32.909999999999997</c:v>
                </c:pt>
                <c:pt idx="183">
                  <c:v>15.86</c:v>
                </c:pt>
                <c:pt idx="184">
                  <c:v>13.69</c:v>
                </c:pt>
                <c:pt idx="185">
                  <c:v>6.66</c:v>
                </c:pt>
                <c:pt idx="186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A-4882-B7C5-8B510ED9C305}"/>
            </c:ext>
          </c:extLst>
        </c:ser>
        <c:ser>
          <c:idx val="1"/>
          <c:order val="1"/>
          <c:tx>
            <c:strRef>
              <c:f>'Prueba 1'!$C$19</c:f>
              <c:strCache>
                <c:ptCount val="1"/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'Prueba 1'!$A$20:$A$206</c:f>
              <c:numCache>
                <c:formatCode>m/d/yyyy</c:formatCode>
                <c:ptCount val="187"/>
                <c:pt idx="0">
                  <c:v>42640</c:v>
                </c:pt>
                <c:pt idx="1">
                  <c:v>42641</c:v>
                </c:pt>
                <c:pt idx="2">
                  <c:v>42642</c:v>
                </c:pt>
                <c:pt idx="3">
                  <c:v>42643</c:v>
                </c:pt>
                <c:pt idx="4">
                  <c:v>42644</c:v>
                </c:pt>
                <c:pt idx="5">
                  <c:v>42645</c:v>
                </c:pt>
                <c:pt idx="6">
                  <c:v>42646</c:v>
                </c:pt>
                <c:pt idx="7">
                  <c:v>42647</c:v>
                </c:pt>
                <c:pt idx="8">
                  <c:v>42648</c:v>
                </c:pt>
                <c:pt idx="9">
                  <c:v>42649</c:v>
                </c:pt>
                <c:pt idx="10">
                  <c:v>42650</c:v>
                </c:pt>
                <c:pt idx="11">
                  <c:v>42651</c:v>
                </c:pt>
                <c:pt idx="12">
                  <c:v>42652</c:v>
                </c:pt>
                <c:pt idx="13">
                  <c:v>42653</c:v>
                </c:pt>
                <c:pt idx="14">
                  <c:v>42654</c:v>
                </c:pt>
                <c:pt idx="15">
                  <c:v>42655</c:v>
                </c:pt>
                <c:pt idx="16">
                  <c:v>42656</c:v>
                </c:pt>
                <c:pt idx="17">
                  <c:v>42657</c:v>
                </c:pt>
                <c:pt idx="18">
                  <c:v>42658</c:v>
                </c:pt>
                <c:pt idx="19">
                  <c:v>42659</c:v>
                </c:pt>
                <c:pt idx="20">
                  <c:v>42660</c:v>
                </c:pt>
                <c:pt idx="21">
                  <c:v>42661</c:v>
                </c:pt>
                <c:pt idx="22">
                  <c:v>42662</c:v>
                </c:pt>
                <c:pt idx="23">
                  <c:v>42663</c:v>
                </c:pt>
                <c:pt idx="24">
                  <c:v>42664</c:v>
                </c:pt>
                <c:pt idx="25">
                  <c:v>42665</c:v>
                </c:pt>
                <c:pt idx="26">
                  <c:v>42666</c:v>
                </c:pt>
                <c:pt idx="27">
                  <c:v>42667</c:v>
                </c:pt>
                <c:pt idx="28">
                  <c:v>42668</c:v>
                </c:pt>
                <c:pt idx="29">
                  <c:v>42669</c:v>
                </c:pt>
                <c:pt idx="30">
                  <c:v>42670</c:v>
                </c:pt>
                <c:pt idx="31">
                  <c:v>42671</c:v>
                </c:pt>
                <c:pt idx="32">
                  <c:v>42672</c:v>
                </c:pt>
                <c:pt idx="33">
                  <c:v>42673</c:v>
                </c:pt>
                <c:pt idx="34">
                  <c:v>42674</c:v>
                </c:pt>
                <c:pt idx="35">
                  <c:v>42675</c:v>
                </c:pt>
                <c:pt idx="36">
                  <c:v>42676</c:v>
                </c:pt>
                <c:pt idx="37">
                  <c:v>42677</c:v>
                </c:pt>
                <c:pt idx="38">
                  <c:v>42678</c:v>
                </c:pt>
                <c:pt idx="39">
                  <c:v>42679</c:v>
                </c:pt>
                <c:pt idx="40">
                  <c:v>42680</c:v>
                </c:pt>
                <c:pt idx="41">
                  <c:v>42681</c:v>
                </c:pt>
                <c:pt idx="42">
                  <c:v>42682</c:v>
                </c:pt>
                <c:pt idx="43">
                  <c:v>42683</c:v>
                </c:pt>
                <c:pt idx="44">
                  <c:v>42684</c:v>
                </c:pt>
                <c:pt idx="45">
                  <c:v>42685</c:v>
                </c:pt>
                <c:pt idx="46">
                  <c:v>42686</c:v>
                </c:pt>
                <c:pt idx="47">
                  <c:v>42687</c:v>
                </c:pt>
                <c:pt idx="48">
                  <c:v>42688</c:v>
                </c:pt>
                <c:pt idx="49">
                  <c:v>42689</c:v>
                </c:pt>
                <c:pt idx="50">
                  <c:v>42690</c:v>
                </c:pt>
                <c:pt idx="51">
                  <c:v>42691</c:v>
                </c:pt>
                <c:pt idx="52">
                  <c:v>42692</c:v>
                </c:pt>
                <c:pt idx="53">
                  <c:v>42693</c:v>
                </c:pt>
                <c:pt idx="54">
                  <c:v>42694</c:v>
                </c:pt>
                <c:pt idx="55">
                  <c:v>42695</c:v>
                </c:pt>
                <c:pt idx="56">
                  <c:v>42696</c:v>
                </c:pt>
                <c:pt idx="57">
                  <c:v>42697</c:v>
                </c:pt>
                <c:pt idx="58">
                  <c:v>42698</c:v>
                </c:pt>
                <c:pt idx="59">
                  <c:v>42699</c:v>
                </c:pt>
                <c:pt idx="60">
                  <c:v>42700</c:v>
                </c:pt>
                <c:pt idx="61">
                  <c:v>42701</c:v>
                </c:pt>
                <c:pt idx="62">
                  <c:v>42702</c:v>
                </c:pt>
                <c:pt idx="63">
                  <c:v>42703</c:v>
                </c:pt>
                <c:pt idx="64">
                  <c:v>42704</c:v>
                </c:pt>
                <c:pt idx="65">
                  <c:v>42705</c:v>
                </c:pt>
                <c:pt idx="66">
                  <c:v>42706</c:v>
                </c:pt>
                <c:pt idx="67">
                  <c:v>42707</c:v>
                </c:pt>
                <c:pt idx="68">
                  <c:v>42708</c:v>
                </c:pt>
                <c:pt idx="69">
                  <c:v>42709</c:v>
                </c:pt>
                <c:pt idx="70">
                  <c:v>42710</c:v>
                </c:pt>
                <c:pt idx="71">
                  <c:v>42711</c:v>
                </c:pt>
                <c:pt idx="72">
                  <c:v>42712</c:v>
                </c:pt>
                <c:pt idx="73">
                  <c:v>42713</c:v>
                </c:pt>
                <c:pt idx="74">
                  <c:v>42714</c:v>
                </c:pt>
                <c:pt idx="75">
                  <c:v>42715</c:v>
                </c:pt>
                <c:pt idx="76">
                  <c:v>42716</c:v>
                </c:pt>
                <c:pt idx="77">
                  <c:v>42717</c:v>
                </c:pt>
                <c:pt idx="78">
                  <c:v>42718</c:v>
                </c:pt>
                <c:pt idx="79">
                  <c:v>42719</c:v>
                </c:pt>
                <c:pt idx="80">
                  <c:v>42720</c:v>
                </c:pt>
                <c:pt idx="81">
                  <c:v>42721</c:v>
                </c:pt>
                <c:pt idx="82">
                  <c:v>42722</c:v>
                </c:pt>
                <c:pt idx="83">
                  <c:v>42723</c:v>
                </c:pt>
                <c:pt idx="84">
                  <c:v>42724</c:v>
                </c:pt>
                <c:pt idx="85">
                  <c:v>42725</c:v>
                </c:pt>
                <c:pt idx="86">
                  <c:v>42726</c:v>
                </c:pt>
                <c:pt idx="87">
                  <c:v>42727</c:v>
                </c:pt>
                <c:pt idx="88">
                  <c:v>42728</c:v>
                </c:pt>
                <c:pt idx="89">
                  <c:v>42729</c:v>
                </c:pt>
                <c:pt idx="90">
                  <c:v>42730</c:v>
                </c:pt>
                <c:pt idx="91">
                  <c:v>42731</c:v>
                </c:pt>
                <c:pt idx="92">
                  <c:v>42732</c:v>
                </c:pt>
                <c:pt idx="93">
                  <c:v>42733</c:v>
                </c:pt>
                <c:pt idx="94">
                  <c:v>42734</c:v>
                </c:pt>
                <c:pt idx="95">
                  <c:v>42735</c:v>
                </c:pt>
                <c:pt idx="96">
                  <c:v>42736</c:v>
                </c:pt>
                <c:pt idx="97">
                  <c:v>42737</c:v>
                </c:pt>
                <c:pt idx="98">
                  <c:v>42738</c:v>
                </c:pt>
                <c:pt idx="99">
                  <c:v>42739</c:v>
                </c:pt>
                <c:pt idx="100">
                  <c:v>42740</c:v>
                </c:pt>
                <c:pt idx="101">
                  <c:v>42741</c:v>
                </c:pt>
                <c:pt idx="102">
                  <c:v>42742</c:v>
                </c:pt>
                <c:pt idx="103">
                  <c:v>42743</c:v>
                </c:pt>
                <c:pt idx="104">
                  <c:v>42744</c:v>
                </c:pt>
                <c:pt idx="105">
                  <c:v>42745</c:v>
                </c:pt>
                <c:pt idx="106">
                  <c:v>42746</c:v>
                </c:pt>
                <c:pt idx="107">
                  <c:v>42747</c:v>
                </c:pt>
                <c:pt idx="108">
                  <c:v>42748</c:v>
                </c:pt>
                <c:pt idx="109">
                  <c:v>42749</c:v>
                </c:pt>
                <c:pt idx="110">
                  <c:v>42750</c:v>
                </c:pt>
                <c:pt idx="111">
                  <c:v>42751</c:v>
                </c:pt>
                <c:pt idx="112">
                  <c:v>42752</c:v>
                </c:pt>
                <c:pt idx="113">
                  <c:v>42753</c:v>
                </c:pt>
                <c:pt idx="114">
                  <c:v>42754</c:v>
                </c:pt>
                <c:pt idx="115">
                  <c:v>42755</c:v>
                </c:pt>
                <c:pt idx="116">
                  <c:v>42756</c:v>
                </c:pt>
                <c:pt idx="117">
                  <c:v>42757</c:v>
                </c:pt>
                <c:pt idx="118">
                  <c:v>42758</c:v>
                </c:pt>
                <c:pt idx="119">
                  <c:v>42759</c:v>
                </c:pt>
                <c:pt idx="120">
                  <c:v>42760</c:v>
                </c:pt>
                <c:pt idx="121">
                  <c:v>42761</c:v>
                </c:pt>
                <c:pt idx="122">
                  <c:v>42762</c:v>
                </c:pt>
                <c:pt idx="123">
                  <c:v>42763</c:v>
                </c:pt>
                <c:pt idx="124">
                  <c:v>42764</c:v>
                </c:pt>
                <c:pt idx="125">
                  <c:v>42765</c:v>
                </c:pt>
                <c:pt idx="126">
                  <c:v>42766</c:v>
                </c:pt>
                <c:pt idx="127">
                  <c:v>42767</c:v>
                </c:pt>
                <c:pt idx="128">
                  <c:v>42768</c:v>
                </c:pt>
                <c:pt idx="129">
                  <c:v>42769</c:v>
                </c:pt>
                <c:pt idx="130">
                  <c:v>42770</c:v>
                </c:pt>
                <c:pt idx="131">
                  <c:v>42771</c:v>
                </c:pt>
                <c:pt idx="132">
                  <c:v>42772</c:v>
                </c:pt>
                <c:pt idx="133">
                  <c:v>42773</c:v>
                </c:pt>
                <c:pt idx="134">
                  <c:v>42774</c:v>
                </c:pt>
                <c:pt idx="135">
                  <c:v>42775</c:v>
                </c:pt>
                <c:pt idx="136">
                  <c:v>42776</c:v>
                </c:pt>
                <c:pt idx="137">
                  <c:v>42777</c:v>
                </c:pt>
                <c:pt idx="138">
                  <c:v>42778</c:v>
                </c:pt>
                <c:pt idx="139">
                  <c:v>42779</c:v>
                </c:pt>
                <c:pt idx="140">
                  <c:v>42780</c:v>
                </c:pt>
                <c:pt idx="141">
                  <c:v>42781</c:v>
                </c:pt>
                <c:pt idx="142">
                  <c:v>42782</c:v>
                </c:pt>
                <c:pt idx="143">
                  <c:v>42783</c:v>
                </c:pt>
                <c:pt idx="144">
                  <c:v>42784</c:v>
                </c:pt>
                <c:pt idx="145">
                  <c:v>42785</c:v>
                </c:pt>
                <c:pt idx="146">
                  <c:v>42786</c:v>
                </c:pt>
                <c:pt idx="147">
                  <c:v>42787</c:v>
                </c:pt>
                <c:pt idx="148">
                  <c:v>42788</c:v>
                </c:pt>
                <c:pt idx="149">
                  <c:v>42789</c:v>
                </c:pt>
                <c:pt idx="150">
                  <c:v>42790</c:v>
                </c:pt>
                <c:pt idx="151">
                  <c:v>42791</c:v>
                </c:pt>
                <c:pt idx="152">
                  <c:v>42792</c:v>
                </c:pt>
                <c:pt idx="153">
                  <c:v>42793</c:v>
                </c:pt>
                <c:pt idx="154">
                  <c:v>42794</c:v>
                </c:pt>
                <c:pt idx="155">
                  <c:v>42795</c:v>
                </c:pt>
                <c:pt idx="156">
                  <c:v>42796</c:v>
                </c:pt>
                <c:pt idx="157">
                  <c:v>42797</c:v>
                </c:pt>
                <c:pt idx="158">
                  <c:v>42798</c:v>
                </c:pt>
                <c:pt idx="159">
                  <c:v>42799</c:v>
                </c:pt>
                <c:pt idx="160">
                  <c:v>42800</c:v>
                </c:pt>
                <c:pt idx="161">
                  <c:v>42801</c:v>
                </c:pt>
                <c:pt idx="162">
                  <c:v>42802</c:v>
                </c:pt>
                <c:pt idx="163">
                  <c:v>42803</c:v>
                </c:pt>
                <c:pt idx="164">
                  <c:v>42804</c:v>
                </c:pt>
                <c:pt idx="165">
                  <c:v>42805</c:v>
                </c:pt>
                <c:pt idx="166">
                  <c:v>42806</c:v>
                </c:pt>
                <c:pt idx="167">
                  <c:v>42807</c:v>
                </c:pt>
                <c:pt idx="168">
                  <c:v>42808</c:v>
                </c:pt>
                <c:pt idx="169">
                  <c:v>42809</c:v>
                </c:pt>
                <c:pt idx="170">
                  <c:v>42810</c:v>
                </c:pt>
                <c:pt idx="171">
                  <c:v>42811</c:v>
                </c:pt>
                <c:pt idx="172">
                  <c:v>42812</c:v>
                </c:pt>
                <c:pt idx="173">
                  <c:v>42813</c:v>
                </c:pt>
                <c:pt idx="174">
                  <c:v>42814</c:v>
                </c:pt>
                <c:pt idx="175">
                  <c:v>42815</c:v>
                </c:pt>
                <c:pt idx="176">
                  <c:v>42816</c:v>
                </c:pt>
                <c:pt idx="177">
                  <c:v>42817</c:v>
                </c:pt>
                <c:pt idx="178">
                  <c:v>42818</c:v>
                </c:pt>
                <c:pt idx="179">
                  <c:v>42819</c:v>
                </c:pt>
                <c:pt idx="180">
                  <c:v>42820</c:v>
                </c:pt>
                <c:pt idx="181">
                  <c:v>42821</c:v>
                </c:pt>
                <c:pt idx="182">
                  <c:v>42822</c:v>
                </c:pt>
                <c:pt idx="183">
                  <c:v>42823</c:v>
                </c:pt>
                <c:pt idx="184">
                  <c:v>42824</c:v>
                </c:pt>
                <c:pt idx="185">
                  <c:v>42825</c:v>
                </c:pt>
                <c:pt idx="186">
                  <c:v>42826</c:v>
                </c:pt>
              </c:numCache>
            </c:numRef>
          </c:cat>
          <c:val>
            <c:numRef>
              <c:f>'Prueba 1'!$C$20:$C$206</c:f>
              <c:numCache>
                <c:formatCode>General</c:formatCode>
                <c:ptCount val="187"/>
                <c:pt idx="10">
                  <c:v>98.51</c:v>
                </c:pt>
                <c:pt idx="12">
                  <c:v>3.23</c:v>
                </c:pt>
                <c:pt idx="13">
                  <c:v>21.05</c:v>
                </c:pt>
                <c:pt idx="14">
                  <c:v>5.93</c:v>
                </c:pt>
                <c:pt idx="15">
                  <c:v>52.23</c:v>
                </c:pt>
                <c:pt idx="16">
                  <c:v>10.75</c:v>
                </c:pt>
                <c:pt idx="17">
                  <c:v>37.630000000000003</c:v>
                </c:pt>
                <c:pt idx="19">
                  <c:v>31.1</c:v>
                </c:pt>
                <c:pt idx="20">
                  <c:v>56.94</c:v>
                </c:pt>
                <c:pt idx="21">
                  <c:v>60.13</c:v>
                </c:pt>
                <c:pt idx="22">
                  <c:v>66.78</c:v>
                </c:pt>
                <c:pt idx="23">
                  <c:v>61.74</c:v>
                </c:pt>
                <c:pt idx="24">
                  <c:v>92.74</c:v>
                </c:pt>
                <c:pt idx="26">
                  <c:v>76.959999999999994</c:v>
                </c:pt>
                <c:pt idx="27">
                  <c:v>180.99</c:v>
                </c:pt>
                <c:pt idx="28">
                  <c:v>100.36</c:v>
                </c:pt>
                <c:pt idx="29">
                  <c:v>213.01</c:v>
                </c:pt>
                <c:pt idx="30">
                  <c:v>154.63</c:v>
                </c:pt>
                <c:pt idx="31">
                  <c:v>217.79</c:v>
                </c:pt>
                <c:pt idx="33">
                  <c:v>167.55</c:v>
                </c:pt>
                <c:pt idx="34">
                  <c:v>265.08999999999997</c:v>
                </c:pt>
                <c:pt idx="35">
                  <c:v>163.80000000000001</c:v>
                </c:pt>
                <c:pt idx="36">
                  <c:v>288.08999999999997</c:v>
                </c:pt>
                <c:pt idx="37">
                  <c:v>174.81</c:v>
                </c:pt>
                <c:pt idx="38">
                  <c:v>242.36</c:v>
                </c:pt>
                <c:pt idx="40">
                  <c:v>227.14</c:v>
                </c:pt>
                <c:pt idx="41">
                  <c:v>385.25</c:v>
                </c:pt>
                <c:pt idx="42">
                  <c:v>265.67</c:v>
                </c:pt>
                <c:pt idx="43">
                  <c:v>421.38</c:v>
                </c:pt>
                <c:pt idx="44">
                  <c:v>328.73</c:v>
                </c:pt>
                <c:pt idx="45">
                  <c:v>441.44</c:v>
                </c:pt>
                <c:pt idx="47">
                  <c:v>482.06</c:v>
                </c:pt>
                <c:pt idx="48">
                  <c:v>684.76</c:v>
                </c:pt>
                <c:pt idx="49">
                  <c:v>481.83</c:v>
                </c:pt>
                <c:pt idx="50">
                  <c:v>890.36</c:v>
                </c:pt>
                <c:pt idx="51">
                  <c:v>657.53</c:v>
                </c:pt>
                <c:pt idx="52">
                  <c:v>687.46</c:v>
                </c:pt>
                <c:pt idx="54">
                  <c:v>776.53</c:v>
                </c:pt>
                <c:pt idx="55">
                  <c:v>1037.96</c:v>
                </c:pt>
                <c:pt idx="56">
                  <c:v>958.09</c:v>
                </c:pt>
                <c:pt idx="57">
                  <c:v>1205.21</c:v>
                </c:pt>
                <c:pt idx="58">
                  <c:v>1067.1099999999999</c:v>
                </c:pt>
                <c:pt idx="59">
                  <c:v>1060.18</c:v>
                </c:pt>
                <c:pt idx="61">
                  <c:v>1451.99</c:v>
                </c:pt>
                <c:pt idx="62">
                  <c:v>1641.79</c:v>
                </c:pt>
                <c:pt idx="63">
                  <c:v>1476.94</c:v>
                </c:pt>
                <c:pt idx="64">
                  <c:v>1763.4</c:v>
                </c:pt>
                <c:pt idx="65">
                  <c:v>1604.04</c:v>
                </c:pt>
                <c:pt idx="66">
                  <c:v>1209.28</c:v>
                </c:pt>
                <c:pt idx="67">
                  <c:v>64.510000000000005</c:v>
                </c:pt>
                <c:pt idx="68">
                  <c:v>1786.29</c:v>
                </c:pt>
                <c:pt idx="69">
                  <c:v>2205.83</c:v>
                </c:pt>
                <c:pt idx="70">
                  <c:v>1955.63</c:v>
                </c:pt>
                <c:pt idx="71">
                  <c:v>2255.48</c:v>
                </c:pt>
                <c:pt idx="72">
                  <c:v>2140.5</c:v>
                </c:pt>
                <c:pt idx="73">
                  <c:v>1767.11</c:v>
                </c:pt>
                <c:pt idx="74">
                  <c:v>185.43</c:v>
                </c:pt>
                <c:pt idx="75">
                  <c:v>2459.04</c:v>
                </c:pt>
                <c:pt idx="76">
                  <c:v>2691.09</c:v>
                </c:pt>
                <c:pt idx="77">
                  <c:v>2808.61</c:v>
                </c:pt>
                <c:pt idx="78">
                  <c:v>3117.21</c:v>
                </c:pt>
                <c:pt idx="79">
                  <c:v>2901.4</c:v>
                </c:pt>
                <c:pt idx="80">
                  <c:v>1936.88</c:v>
                </c:pt>
                <c:pt idx="81">
                  <c:v>119.46</c:v>
                </c:pt>
                <c:pt idx="82">
                  <c:v>3288.84</c:v>
                </c:pt>
                <c:pt idx="83">
                  <c:v>3561.48</c:v>
                </c:pt>
                <c:pt idx="84">
                  <c:v>3568.08</c:v>
                </c:pt>
                <c:pt idx="85">
                  <c:v>3829.66</c:v>
                </c:pt>
                <c:pt idx="86">
                  <c:v>3380.83</c:v>
                </c:pt>
                <c:pt idx="87">
                  <c:v>2234.96</c:v>
                </c:pt>
                <c:pt idx="88">
                  <c:v>205.45</c:v>
                </c:pt>
                <c:pt idx="89">
                  <c:v>717.3</c:v>
                </c:pt>
                <c:pt idx="90">
                  <c:v>4801.1400000000003</c:v>
                </c:pt>
                <c:pt idx="91">
                  <c:v>4495.25</c:v>
                </c:pt>
                <c:pt idx="92">
                  <c:v>4832.9799999999996</c:v>
                </c:pt>
                <c:pt idx="93">
                  <c:v>4682.3100000000004</c:v>
                </c:pt>
                <c:pt idx="94">
                  <c:v>3078.24</c:v>
                </c:pt>
                <c:pt idx="95">
                  <c:v>366.13</c:v>
                </c:pt>
                <c:pt idx="96">
                  <c:v>1497.9</c:v>
                </c:pt>
                <c:pt idx="97">
                  <c:v>5711.11</c:v>
                </c:pt>
                <c:pt idx="98">
                  <c:v>5088.53</c:v>
                </c:pt>
                <c:pt idx="99">
                  <c:v>5757.19</c:v>
                </c:pt>
                <c:pt idx="100">
                  <c:v>5290.29</c:v>
                </c:pt>
                <c:pt idx="101">
                  <c:v>3260.74</c:v>
                </c:pt>
                <c:pt idx="102">
                  <c:v>350.49</c:v>
                </c:pt>
                <c:pt idx="103">
                  <c:v>4985.3100000000004</c:v>
                </c:pt>
                <c:pt idx="104">
                  <c:v>5826.51</c:v>
                </c:pt>
                <c:pt idx="105">
                  <c:v>4682.41</c:v>
                </c:pt>
                <c:pt idx="106">
                  <c:v>5856.69</c:v>
                </c:pt>
                <c:pt idx="107">
                  <c:v>5388.39</c:v>
                </c:pt>
                <c:pt idx="108">
                  <c:v>3090.99</c:v>
                </c:pt>
                <c:pt idx="109">
                  <c:v>464.29</c:v>
                </c:pt>
                <c:pt idx="110">
                  <c:v>4451.1499999999996</c:v>
                </c:pt>
                <c:pt idx="111">
                  <c:v>4524.49</c:v>
                </c:pt>
                <c:pt idx="112">
                  <c:v>4372.8100000000004</c:v>
                </c:pt>
                <c:pt idx="113">
                  <c:v>4253.79</c:v>
                </c:pt>
                <c:pt idx="114">
                  <c:v>4039.19</c:v>
                </c:pt>
                <c:pt idx="115">
                  <c:v>2407.36</c:v>
                </c:pt>
                <c:pt idx="116">
                  <c:v>315.89999999999998</c:v>
                </c:pt>
                <c:pt idx="117">
                  <c:v>3931.33</c:v>
                </c:pt>
                <c:pt idx="118">
                  <c:v>3317.46</c:v>
                </c:pt>
                <c:pt idx="119">
                  <c:v>4004.13</c:v>
                </c:pt>
                <c:pt idx="120">
                  <c:v>3806.75</c:v>
                </c:pt>
                <c:pt idx="121">
                  <c:v>3533.71</c:v>
                </c:pt>
                <c:pt idx="122">
                  <c:v>1940.84</c:v>
                </c:pt>
                <c:pt idx="123">
                  <c:v>170.74</c:v>
                </c:pt>
                <c:pt idx="124">
                  <c:v>3115</c:v>
                </c:pt>
                <c:pt idx="125">
                  <c:v>3186.99</c:v>
                </c:pt>
                <c:pt idx="126">
                  <c:v>2926.4</c:v>
                </c:pt>
                <c:pt idx="127">
                  <c:v>3132.01</c:v>
                </c:pt>
                <c:pt idx="128">
                  <c:v>2575.5</c:v>
                </c:pt>
                <c:pt idx="129">
                  <c:v>1456.91</c:v>
                </c:pt>
                <c:pt idx="130">
                  <c:v>75.989999999999995</c:v>
                </c:pt>
                <c:pt idx="131">
                  <c:v>2173.38</c:v>
                </c:pt>
                <c:pt idx="132">
                  <c:v>2311.81</c:v>
                </c:pt>
                <c:pt idx="133">
                  <c:v>2116.3000000000002</c:v>
                </c:pt>
                <c:pt idx="134">
                  <c:v>2011.53</c:v>
                </c:pt>
                <c:pt idx="135">
                  <c:v>1843.76</c:v>
                </c:pt>
                <c:pt idx="136">
                  <c:v>1160.58</c:v>
                </c:pt>
                <c:pt idx="137">
                  <c:v>54.79</c:v>
                </c:pt>
                <c:pt idx="138">
                  <c:v>1652.03</c:v>
                </c:pt>
                <c:pt idx="139">
                  <c:v>1842.46</c:v>
                </c:pt>
                <c:pt idx="140">
                  <c:v>1570.13</c:v>
                </c:pt>
                <c:pt idx="141">
                  <c:v>1744.81</c:v>
                </c:pt>
                <c:pt idx="142">
                  <c:v>1288.46</c:v>
                </c:pt>
                <c:pt idx="143">
                  <c:v>1060.3</c:v>
                </c:pt>
                <c:pt idx="144">
                  <c:v>0</c:v>
                </c:pt>
                <c:pt idx="145">
                  <c:v>1163.3499999999999</c:v>
                </c:pt>
                <c:pt idx="146">
                  <c:v>1257.6199999999999</c:v>
                </c:pt>
                <c:pt idx="147">
                  <c:v>969.75</c:v>
                </c:pt>
                <c:pt idx="148">
                  <c:v>1114.31</c:v>
                </c:pt>
                <c:pt idx="149">
                  <c:v>719.78</c:v>
                </c:pt>
                <c:pt idx="150">
                  <c:v>564.67999999999995</c:v>
                </c:pt>
                <c:pt idx="151">
                  <c:v>0</c:v>
                </c:pt>
                <c:pt idx="152">
                  <c:v>490.39</c:v>
                </c:pt>
                <c:pt idx="153">
                  <c:v>660.78</c:v>
                </c:pt>
                <c:pt idx="154">
                  <c:v>356.16</c:v>
                </c:pt>
                <c:pt idx="155">
                  <c:v>448.13</c:v>
                </c:pt>
                <c:pt idx="156">
                  <c:v>302.29000000000002</c:v>
                </c:pt>
                <c:pt idx="157">
                  <c:v>264.58</c:v>
                </c:pt>
                <c:pt idx="158">
                  <c:v>0</c:v>
                </c:pt>
                <c:pt idx="159">
                  <c:v>192.43</c:v>
                </c:pt>
                <c:pt idx="160">
                  <c:v>268.35000000000002</c:v>
                </c:pt>
                <c:pt idx="161">
                  <c:v>133.69</c:v>
                </c:pt>
                <c:pt idx="162">
                  <c:v>184.5</c:v>
                </c:pt>
                <c:pt idx="163">
                  <c:v>100.38</c:v>
                </c:pt>
                <c:pt idx="164">
                  <c:v>99.64</c:v>
                </c:pt>
                <c:pt idx="165">
                  <c:v>0</c:v>
                </c:pt>
                <c:pt idx="166">
                  <c:v>73.84</c:v>
                </c:pt>
                <c:pt idx="167">
                  <c:v>87.51</c:v>
                </c:pt>
                <c:pt idx="168">
                  <c:v>36.03</c:v>
                </c:pt>
                <c:pt idx="169">
                  <c:v>78.7</c:v>
                </c:pt>
                <c:pt idx="170">
                  <c:v>21.36</c:v>
                </c:pt>
                <c:pt idx="171">
                  <c:v>26.04</c:v>
                </c:pt>
                <c:pt idx="172">
                  <c:v>0</c:v>
                </c:pt>
                <c:pt idx="173">
                  <c:v>14.2</c:v>
                </c:pt>
                <c:pt idx="174">
                  <c:v>23.18</c:v>
                </c:pt>
                <c:pt idx="175">
                  <c:v>7.41</c:v>
                </c:pt>
                <c:pt idx="176">
                  <c:v>25.19</c:v>
                </c:pt>
                <c:pt idx="177">
                  <c:v>22.52</c:v>
                </c:pt>
                <c:pt idx="180">
                  <c:v>4</c:v>
                </c:pt>
                <c:pt idx="181">
                  <c:v>2.5499999999999998</c:v>
                </c:pt>
                <c:pt idx="182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A-4882-B7C5-8B510ED9C3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7621488"/>
        <c:axId val="467620208"/>
      </c:barChart>
      <c:dateAx>
        <c:axId val="46762148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67620208"/>
        <c:crosses val="autoZero"/>
        <c:auto val="1"/>
        <c:lblOffset val="100"/>
        <c:baseTimeUnit val="days"/>
      </c:dateAx>
      <c:valAx>
        <c:axId val="46762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676214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entre las cosechas 2016-17 y 2020-21 </a:t>
            </a:r>
            <a:r>
              <a:rPr lang="es-CR" sz="1100" baseline="0"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1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'Prueba 2'!$C$3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2'!$C$4:$C$198</c:f>
              <c:numCache>
                <c:formatCode>General</c:formatCode>
                <c:ptCount val="195"/>
                <c:pt idx="7">
                  <c:v>36.229999999999997</c:v>
                </c:pt>
                <c:pt idx="8">
                  <c:v>28.21</c:v>
                </c:pt>
                <c:pt idx="9">
                  <c:v>42.36</c:v>
                </c:pt>
                <c:pt idx="10">
                  <c:v>23.05</c:v>
                </c:pt>
                <c:pt idx="11">
                  <c:v>45.25</c:v>
                </c:pt>
                <c:pt idx="12">
                  <c:v>0</c:v>
                </c:pt>
                <c:pt idx="13">
                  <c:v>27.43</c:v>
                </c:pt>
                <c:pt idx="14" formatCode="0.00">
                  <c:v>60.052999999999997</c:v>
                </c:pt>
                <c:pt idx="15">
                  <c:v>37.11</c:v>
                </c:pt>
                <c:pt idx="16">
                  <c:v>55.26</c:v>
                </c:pt>
                <c:pt idx="17">
                  <c:v>45.36</c:v>
                </c:pt>
                <c:pt idx="18" formatCode="0.00">
                  <c:v>58.3</c:v>
                </c:pt>
                <c:pt idx="19">
                  <c:v>0</c:v>
                </c:pt>
                <c:pt idx="20">
                  <c:v>47.84</c:v>
                </c:pt>
                <c:pt idx="21">
                  <c:v>87.59</c:v>
                </c:pt>
                <c:pt idx="22">
                  <c:v>51.93</c:v>
                </c:pt>
                <c:pt idx="23">
                  <c:v>81.680000000000007</c:v>
                </c:pt>
                <c:pt idx="24">
                  <c:v>43.81</c:v>
                </c:pt>
                <c:pt idx="25">
                  <c:v>68.61</c:v>
                </c:pt>
                <c:pt idx="26">
                  <c:v>0</c:v>
                </c:pt>
                <c:pt idx="27">
                  <c:v>59.7</c:v>
                </c:pt>
                <c:pt idx="28">
                  <c:v>107.86</c:v>
                </c:pt>
                <c:pt idx="29">
                  <c:v>78.760000000000005</c:v>
                </c:pt>
                <c:pt idx="30">
                  <c:v>125.13</c:v>
                </c:pt>
                <c:pt idx="31">
                  <c:v>67.91</c:v>
                </c:pt>
                <c:pt idx="32">
                  <c:v>86.74</c:v>
                </c:pt>
                <c:pt idx="33">
                  <c:v>0</c:v>
                </c:pt>
                <c:pt idx="34">
                  <c:v>77.23</c:v>
                </c:pt>
                <c:pt idx="35">
                  <c:v>141.85</c:v>
                </c:pt>
                <c:pt idx="36">
                  <c:v>70.7</c:v>
                </c:pt>
                <c:pt idx="37">
                  <c:v>121.09</c:v>
                </c:pt>
                <c:pt idx="38">
                  <c:v>125.58</c:v>
                </c:pt>
                <c:pt idx="39">
                  <c:v>114.8</c:v>
                </c:pt>
                <c:pt idx="40">
                  <c:v>0</c:v>
                </c:pt>
                <c:pt idx="41">
                  <c:v>136.33000000000001</c:v>
                </c:pt>
                <c:pt idx="42">
                  <c:v>194.89</c:v>
                </c:pt>
                <c:pt idx="43">
                  <c:v>214.23</c:v>
                </c:pt>
                <c:pt idx="44">
                  <c:v>218.81</c:v>
                </c:pt>
                <c:pt idx="45">
                  <c:v>165.51</c:v>
                </c:pt>
                <c:pt idx="46">
                  <c:v>181.51</c:v>
                </c:pt>
                <c:pt idx="47">
                  <c:v>0</c:v>
                </c:pt>
                <c:pt idx="48">
                  <c:v>162.36000000000001</c:v>
                </c:pt>
                <c:pt idx="49">
                  <c:v>272.39</c:v>
                </c:pt>
                <c:pt idx="50">
                  <c:v>225.54</c:v>
                </c:pt>
                <c:pt idx="51">
                  <c:v>297.95</c:v>
                </c:pt>
                <c:pt idx="52">
                  <c:v>211.01</c:v>
                </c:pt>
                <c:pt idx="53">
                  <c:v>251.51</c:v>
                </c:pt>
                <c:pt idx="54">
                  <c:v>0</c:v>
                </c:pt>
                <c:pt idx="55">
                  <c:v>333.39</c:v>
                </c:pt>
                <c:pt idx="56">
                  <c:v>545.38</c:v>
                </c:pt>
                <c:pt idx="57">
                  <c:v>413.06</c:v>
                </c:pt>
                <c:pt idx="58">
                  <c:v>582.84</c:v>
                </c:pt>
                <c:pt idx="59">
                  <c:v>468.05</c:v>
                </c:pt>
                <c:pt idx="60">
                  <c:v>425.49</c:v>
                </c:pt>
                <c:pt idx="61">
                  <c:v>16.32</c:v>
                </c:pt>
                <c:pt idx="62">
                  <c:v>805.31</c:v>
                </c:pt>
                <c:pt idx="63">
                  <c:v>908.7</c:v>
                </c:pt>
                <c:pt idx="64">
                  <c:v>782.54</c:v>
                </c:pt>
                <c:pt idx="65">
                  <c:v>860.23</c:v>
                </c:pt>
                <c:pt idx="66">
                  <c:v>714.13</c:v>
                </c:pt>
                <c:pt idx="67">
                  <c:v>772.6</c:v>
                </c:pt>
                <c:pt idx="68">
                  <c:v>56.5</c:v>
                </c:pt>
                <c:pt idx="69">
                  <c:v>852.68</c:v>
                </c:pt>
                <c:pt idx="70">
                  <c:v>1316.25</c:v>
                </c:pt>
                <c:pt idx="71">
                  <c:v>943.65</c:v>
                </c:pt>
                <c:pt idx="72">
                  <c:v>1586.15</c:v>
                </c:pt>
                <c:pt idx="73">
                  <c:v>1411.49</c:v>
                </c:pt>
                <c:pt idx="74">
                  <c:v>978.23</c:v>
                </c:pt>
                <c:pt idx="75">
                  <c:v>96.41</c:v>
                </c:pt>
                <c:pt idx="76">
                  <c:v>1619.3</c:v>
                </c:pt>
                <c:pt idx="77">
                  <c:v>2016.2</c:v>
                </c:pt>
                <c:pt idx="78">
                  <c:v>1869.41</c:v>
                </c:pt>
                <c:pt idx="79">
                  <c:v>1708.91</c:v>
                </c:pt>
                <c:pt idx="80">
                  <c:v>1876.2</c:v>
                </c:pt>
                <c:pt idx="81">
                  <c:v>1488.84</c:v>
                </c:pt>
                <c:pt idx="82">
                  <c:v>408.53</c:v>
                </c:pt>
                <c:pt idx="83">
                  <c:v>2286.5300000000002</c:v>
                </c:pt>
                <c:pt idx="84">
                  <c:v>2545.14</c:v>
                </c:pt>
                <c:pt idx="85">
                  <c:v>2439.69</c:v>
                </c:pt>
                <c:pt idx="86">
                  <c:v>2663.5</c:v>
                </c:pt>
                <c:pt idx="87">
                  <c:v>2422.44</c:v>
                </c:pt>
                <c:pt idx="88">
                  <c:v>1636.21</c:v>
                </c:pt>
                <c:pt idx="89">
                  <c:v>168.01</c:v>
                </c:pt>
                <c:pt idx="90">
                  <c:v>2680.16</c:v>
                </c:pt>
                <c:pt idx="91">
                  <c:v>2917.03</c:v>
                </c:pt>
                <c:pt idx="92">
                  <c:v>2699.78</c:v>
                </c:pt>
                <c:pt idx="93">
                  <c:v>2986.65</c:v>
                </c:pt>
                <c:pt idx="94">
                  <c:v>2721.49</c:v>
                </c:pt>
                <c:pt idx="95">
                  <c:v>1645.58</c:v>
                </c:pt>
                <c:pt idx="96">
                  <c:v>109.64</c:v>
                </c:pt>
                <c:pt idx="97">
                  <c:v>3188.31</c:v>
                </c:pt>
                <c:pt idx="98">
                  <c:v>3603.93</c:v>
                </c:pt>
                <c:pt idx="99">
                  <c:v>3464.14</c:v>
                </c:pt>
                <c:pt idx="100">
                  <c:v>3609.55</c:v>
                </c:pt>
                <c:pt idx="101">
                  <c:v>3183.26</c:v>
                </c:pt>
                <c:pt idx="102">
                  <c:v>1813.24</c:v>
                </c:pt>
                <c:pt idx="103">
                  <c:v>71.849999999999994</c:v>
                </c:pt>
                <c:pt idx="104">
                  <c:v>3513.4</c:v>
                </c:pt>
                <c:pt idx="105">
                  <c:v>4152.46</c:v>
                </c:pt>
                <c:pt idx="106">
                  <c:v>3725.03</c:v>
                </c:pt>
                <c:pt idx="107">
                  <c:v>3948.78</c:v>
                </c:pt>
                <c:pt idx="108">
                  <c:v>3619.58</c:v>
                </c:pt>
                <c:pt idx="109">
                  <c:v>2286.86</c:v>
                </c:pt>
                <c:pt idx="110">
                  <c:v>159.06</c:v>
                </c:pt>
                <c:pt idx="111">
                  <c:v>3482.66</c:v>
                </c:pt>
                <c:pt idx="112">
                  <c:v>3889.8</c:v>
                </c:pt>
                <c:pt idx="113">
                  <c:v>3795.21</c:v>
                </c:pt>
                <c:pt idx="114">
                  <c:v>3904.14</c:v>
                </c:pt>
                <c:pt idx="115">
                  <c:v>3603.44</c:v>
                </c:pt>
                <c:pt idx="116">
                  <c:v>2095.06</c:v>
                </c:pt>
                <c:pt idx="117">
                  <c:v>122.65</c:v>
                </c:pt>
                <c:pt idx="118">
                  <c:v>3365.09</c:v>
                </c:pt>
                <c:pt idx="119">
                  <c:v>3728.49</c:v>
                </c:pt>
                <c:pt idx="120">
                  <c:v>3454.23</c:v>
                </c:pt>
                <c:pt idx="121">
                  <c:v>3474.6</c:v>
                </c:pt>
                <c:pt idx="122">
                  <c:v>3132.03</c:v>
                </c:pt>
                <c:pt idx="123">
                  <c:v>1814.68</c:v>
                </c:pt>
                <c:pt idx="124">
                  <c:v>79.010000000000005</c:v>
                </c:pt>
                <c:pt idx="125">
                  <c:v>3134.56</c:v>
                </c:pt>
                <c:pt idx="126">
                  <c:v>3222.58</c:v>
                </c:pt>
                <c:pt idx="127">
                  <c:v>3044.99</c:v>
                </c:pt>
                <c:pt idx="128">
                  <c:v>3163.56</c:v>
                </c:pt>
                <c:pt idx="129">
                  <c:v>2810.99</c:v>
                </c:pt>
                <c:pt idx="130">
                  <c:v>1635.23</c:v>
                </c:pt>
                <c:pt idx="131">
                  <c:v>85.84</c:v>
                </c:pt>
                <c:pt idx="132">
                  <c:v>2566.4</c:v>
                </c:pt>
                <c:pt idx="133">
                  <c:v>2840.43</c:v>
                </c:pt>
                <c:pt idx="134">
                  <c:v>2603.44</c:v>
                </c:pt>
                <c:pt idx="135">
                  <c:v>2815.29</c:v>
                </c:pt>
                <c:pt idx="136">
                  <c:v>2243.86</c:v>
                </c:pt>
                <c:pt idx="137">
                  <c:v>1246.3800000000001</c:v>
                </c:pt>
                <c:pt idx="138">
                  <c:v>45.89</c:v>
                </c:pt>
                <c:pt idx="139">
                  <c:v>1965.28</c:v>
                </c:pt>
                <c:pt idx="140">
                  <c:v>2319.0300000000002</c:v>
                </c:pt>
                <c:pt idx="141">
                  <c:v>2003.94</c:v>
                </c:pt>
                <c:pt idx="142">
                  <c:v>1965.16</c:v>
                </c:pt>
                <c:pt idx="143">
                  <c:v>1711.66</c:v>
                </c:pt>
                <c:pt idx="144">
                  <c:v>1046.4100000000001</c:v>
                </c:pt>
                <c:pt idx="145">
                  <c:v>48.5</c:v>
                </c:pt>
                <c:pt idx="146">
                  <c:v>1530.08</c:v>
                </c:pt>
                <c:pt idx="147">
                  <c:v>1742.71</c:v>
                </c:pt>
                <c:pt idx="148">
                  <c:v>1406.24</c:v>
                </c:pt>
                <c:pt idx="149">
                  <c:v>1537.63</c:v>
                </c:pt>
                <c:pt idx="150">
                  <c:v>1248.1600000000001</c:v>
                </c:pt>
                <c:pt idx="151">
                  <c:v>809.55</c:v>
                </c:pt>
                <c:pt idx="152">
                  <c:v>40.61</c:v>
                </c:pt>
                <c:pt idx="153">
                  <c:v>1207.25</c:v>
                </c:pt>
                <c:pt idx="154">
                  <c:v>1226.1300000000001</c:v>
                </c:pt>
                <c:pt idx="155">
                  <c:v>993.58</c:v>
                </c:pt>
                <c:pt idx="156">
                  <c:v>1065.53</c:v>
                </c:pt>
                <c:pt idx="157">
                  <c:v>789.54</c:v>
                </c:pt>
                <c:pt idx="158">
                  <c:v>532.01</c:v>
                </c:pt>
                <c:pt idx="159">
                  <c:v>22.42</c:v>
                </c:pt>
                <c:pt idx="160">
                  <c:v>673.23</c:v>
                </c:pt>
                <c:pt idx="161">
                  <c:v>708.13</c:v>
                </c:pt>
                <c:pt idx="163">
                  <c:v>519.25</c:v>
                </c:pt>
                <c:pt idx="164">
                  <c:v>572.75</c:v>
                </c:pt>
                <c:pt idx="165">
                  <c:v>347.86</c:v>
                </c:pt>
                <c:pt idx="166">
                  <c:v>289.89</c:v>
                </c:pt>
                <c:pt idx="167">
                  <c:v>1</c:v>
                </c:pt>
                <c:pt idx="168">
                  <c:v>255.51</c:v>
                </c:pt>
                <c:pt idx="169">
                  <c:v>357.56</c:v>
                </c:pt>
                <c:pt idx="170">
                  <c:v>236.56</c:v>
                </c:pt>
                <c:pt idx="171">
                  <c:v>272.86</c:v>
                </c:pt>
                <c:pt idx="172">
                  <c:v>121.89</c:v>
                </c:pt>
                <c:pt idx="173">
                  <c:v>133.9</c:v>
                </c:pt>
                <c:pt idx="174">
                  <c:v>0</c:v>
                </c:pt>
                <c:pt idx="175">
                  <c:v>77.39</c:v>
                </c:pt>
                <c:pt idx="176">
                  <c:v>176.19</c:v>
                </c:pt>
                <c:pt idx="177">
                  <c:v>45.76</c:v>
                </c:pt>
                <c:pt idx="178">
                  <c:v>118.14</c:v>
                </c:pt>
                <c:pt idx="179">
                  <c:v>28.96</c:v>
                </c:pt>
                <c:pt idx="180">
                  <c:v>64.19</c:v>
                </c:pt>
                <c:pt idx="181">
                  <c:v>0</c:v>
                </c:pt>
                <c:pt idx="182">
                  <c:v>19.66</c:v>
                </c:pt>
                <c:pt idx="183">
                  <c:v>87.11</c:v>
                </c:pt>
                <c:pt idx="184">
                  <c:v>23.43</c:v>
                </c:pt>
                <c:pt idx="185">
                  <c:v>51.46</c:v>
                </c:pt>
                <c:pt idx="186">
                  <c:v>16.53</c:v>
                </c:pt>
                <c:pt idx="187">
                  <c:v>34.94</c:v>
                </c:pt>
                <c:pt idx="188">
                  <c:v>0</c:v>
                </c:pt>
                <c:pt idx="189">
                  <c:v>11.71</c:v>
                </c:pt>
                <c:pt idx="190">
                  <c:v>32.909999999999997</c:v>
                </c:pt>
                <c:pt idx="191">
                  <c:v>15.86</c:v>
                </c:pt>
                <c:pt idx="192">
                  <c:v>13.69</c:v>
                </c:pt>
                <c:pt idx="193">
                  <c:v>6.66</c:v>
                </c:pt>
                <c:pt idx="194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AC-43B7-BF8E-B5AEC31626E7}"/>
            </c:ext>
          </c:extLst>
        </c:ser>
        <c:ser>
          <c:idx val="1"/>
          <c:order val="1"/>
          <c:tx>
            <c:strRef>
              <c:f>'Prueba 2'!$D$3</c:f>
              <c:strCache>
                <c:ptCount val="1"/>
                <c:pt idx="0">
                  <c:v>2017-18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val>
            <c:numRef>
              <c:f>'Prueba 2'!$D$4:$D$198</c:f>
              <c:numCache>
                <c:formatCode>General</c:formatCode>
                <c:ptCount val="195"/>
                <c:pt idx="17">
                  <c:v>98.51</c:v>
                </c:pt>
                <c:pt idx="19">
                  <c:v>3.23</c:v>
                </c:pt>
                <c:pt idx="20">
                  <c:v>21.05</c:v>
                </c:pt>
                <c:pt idx="21">
                  <c:v>5.93</c:v>
                </c:pt>
                <c:pt idx="22">
                  <c:v>52.23</c:v>
                </c:pt>
                <c:pt idx="23">
                  <c:v>10.75</c:v>
                </c:pt>
                <c:pt idx="24">
                  <c:v>37.630000000000003</c:v>
                </c:pt>
                <c:pt idx="26">
                  <c:v>31.1</c:v>
                </c:pt>
                <c:pt idx="27">
                  <c:v>56.94</c:v>
                </c:pt>
                <c:pt idx="28">
                  <c:v>60.13</c:v>
                </c:pt>
                <c:pt idx="29">
                  <c:v>66.78</c:v>
                </c:pt>
                <c:pt idx="30">
                  <c:v>61.74</c:v>
                </c:pt>
                <c:pt idx="31">
                  <c:v>92.74</c:v>
                </c:pt>
                <c:pt idx="33">
                  <c:v>76.959999999999994</c:v>
                </c:pt>
                <c:pt idx="34">
                  <c:v>180.99</c:v>
                </c:pt>
                <c:pt idx="35">
                  <c:v>100.36</c:v>
                </c:pt>
                <c:pt idx="36">
                  <c:v>213.01</c:v>
                </c:pt>
                <c:pt idx="37">
                  <c:v>154.63</c:v>
                </c:pt>
                <c:pt idx="38">
                  <c:v>217.79</c:v>
                </c:pt>
                <c:pt idx="40">
                  <c:v>167.55</c:v>
                </c:pt>
                <c:pt idx="41">
                  <c:v>265.08999999999997</c:v>
                </c:pt>
                <c:pt idx="42">
                  <c:v>163.80000000000001</c:v>
                </c:pt>
                <c:pt idx="43">
                  <c:v>288.08999999999997</c:v>
                </c:pt>
                <c:pt idx="44">
                  <c:v>174.81</c:v>
                </c:pt>
                <c:pt idx="45">
                  <c:v>242.36</c:v>
                </c:pt>
                <c:pt idx="47">
                  <c:v>227.14</c:v>
                </c:pt>
                <c:pt idx="48">
                  <c:v>385.25</c:v>
                </c:pt>
                <c:pt idx="49">
                  <c:v>265.67</c:v>
                </c:pt>
                <c:pt idx="50">
                  <c:v>421.38</c:v>
                </c:pt>
                <c:pt idx="51">
                  <c:v>328.73</c:v>
                </c:pt>
                <c:pt idx="52">
                  <c:v>441.44</c:v>
                </c:pt>
                <c:pt idx="54">
                  <c:v>482.06</c:v>
                </c:pt>
                <c:pt idx="55">
                  <c:v>684.76</c:v>
                </c:pt>
                <c:pt idx="56">
                  <c:v>481.83</c:v>
                </c:pt>
                <c:pt idx="57">
                  <c:v>890.36</c:v>
                </c:pt>
                <c:pt idx="58">
                  <c:v>657.53</c:v>
                </c:pt>
                <c:pt idx="59">
                  <c:v>687.46</c:v>
                </c:pt>
                <c:pt idx="61">
                  <c:v>776.53</c:v>
                </c:pt>
                <c:pt idx="62">
                  <c:v>1037.96</c:v>
                </c:pt>
                <c:pt idx="63">
                  <c:v>958.09</c:v>
                </c:pt>
                <c:pt idx="64">
                  <c:v>1205.21</c:v>
                </c:pt>
                <c:pt idx="65">
                  <c:v>1067.1099999999999</c:v>
                </c:pt>
                <c:pt idx="66">
                  <c:v>1060.18</c:v>
                </c:pt>
                <c:pt idx="68">
                  <c:v>1451.99</c:v>
                </c:pt>
                <c:pt idx="69">
                  <c:v>1641.79</c:v>
                </c:pt>
                <c:pt idx="70">
                  <c:v>1476.94</c:v>
                </c:pt>
                <c:pt idx="71">
                  <c:v>1763.4</c:v>
                </c:pt>
                <c:pt idx="72">
                  <c:v>1604.04</c:v>
                </c:pt>
                <c:pt idx="73">
                  <c:v>1209.28</c:v>
                </c:pt>
                <c:pt idx="74">
                  <c:v>64.510000000000005</c:v>
                </c:pt>
                <c:pt idx="75">
                  <c:v>1786.29</c:v>
                </c:pt>
                <c:pt idx="76">
                  <c:v>2205.83</c:v>
                </c:pt>
                <c:pt idx="77">
                  <c:v>1955.63</c:v>
                </c:pt>
                <c:pt idx="78">
                  <c:v>2255.48</c:v>
                </c:pt>
                <c:pt idx="79">
                  <c:v>2140.5</c:v>
                </c:pt>
                <c:pt idx="80">
                  <c:v>1767.11</c:v>
                </c:pt>
                <c:pt idx="81">
                  <c:v>185.43</c:v>
                </c:pt>
                <c:pt idx="82">
                  <c:v>2459.04</c:v>
                </c:pt>
                <c:pt idx="83">
                  <c:v>2691.09</c:v>
                </c:pt>
                <c:pt idx="84">
                  <c:v>2808.61</c:v>
                </c:pt>
                <c:pt idx="85">
                  <c:v>3117.21</c:v>
                </c:pt>
                <c:pt idx="86">
                  <c:v>2901.4</c:v>
                </c:pt>
                <c:pt idx="87">
                  <c:v>1936.88</c:v>
                </c:pt>
                <c:pt idx="88">
                  <c:v>119.46</c:v>
                </c:pt>
                <c:pt idx="89">
                  <c:v>3288.84</c:v>
                </c:pt>
                <c:pt idx="90">
                  <c:v>3561.48</c:v>
                </c:pt>
                <c:pt idx="91">
                  <c:v>3568.08</c:v>
                </c:pt>
                <c:pt idx="92">
                  <c:v>3829.66</c:v>
                </c:pt>
                <c:pt idx="93">
                  <c:v>3380.83</c:v>
                </c:pt>
                <c:pt idx="94">
                  <c:v>2234.96</c:v>
                </c:pt>
                <c:pt idx="95">
                  <c:v>205.45</c:v>
                </c:pt>
                <c:pt idx="96">
                  <c:v>717.3</c:v>
                </c:pt>
                <c:pt idx="97">
                  <c:v>4801.1400000000003</c:v>
                </c:pt>
                <c:pt idx="98">
                  <c:v>4495.25</c:v>
                </c:pt>
                <c:pt idx="99">
                  <c:v>4832.9799999999996</c:v>
                </c:pt>
                <c:pt idx="100">
                  <c:v>4682.3100000000004</c:v>
                </c:pt>
                <c:pt idx="101">
                  <c:v>3078.24</c:v>
                </c:pt>
                <c:pt idx="102">
                  <c:v>366.13</c:v>
                </c:pt>
                <c:pt idx="103">
                  <c:v>1497.9</c:v>
                </c:pt>
                <c:pt idx="104">
                  <c:v>5711.11</c:v>
                </c:pt>
                <c:pt idx="105">
                  <c:v>5088.53</c:v>
                </c:pt>
                <c:pt idx="106">
                  <c:v>5757.19</c:v>
                </c:pt>
                <c:pt idx="107">
                  <c:v>5290.29</c:v>
                </c:pt>
                <c:pt idx="108">
                  <c:v>3260.74</c:v>
                </c:pt>
                <c:pt idx="109">
                  <c:v>350.49</c:v>
                </c:pt>
                <c:pt idx="110">
                  <c:v>4985.3100000000004</c:v>
                </c:pt>
                <c:pt idx="111">
                  <c:v>5826.51</c:v>
                </c:pt>
                <c:pt idx="112">
                  <c:v>4682.41</c:v>
                </c:pt>
                <c:pt idx="113">
                  <c:v>5856.69</c:v>
                </c:pt>
                <c:pt idx="114">
                  <c:v>5388.39</c:v>
                </c:pt>
                <c:pt idx="115">
                  <c:v>3090.99</c:v>
                </c:pt>
                <c:pt idx="116">
                  <c:v>464.29</c:v>
                </c:pt>
                <c:pt idx="117">
                  <c:v>4451.1499999999996</c:v>
                </c:pt>
                <c:pt idx="118">
                  <c:v>4524.49</c:v>
                </c:pt>
                <c:pt idx="119">
                  <c:v>4372.8100000000004</c:v>
                </c:pt>
                <c:pt idx="120">
                  <c:v>4253.79</c:v>
                </c:pt>
                <c:pt idx="121">
                  <c:v>4039.19</c:v>
                </c:pt>
                <c:pt idx="122">
                  <c:v>2407.36</c:v>
                </c:pt>
                <c:pt idx="123">
                  <c:v>315.89999999999998</c:v>
                </c:pt>
                <c:pt idx="124">
                  <c:v>3931.33</c:v>
                </c:pt>
                <c:pt idx="125">
                  <c:v>3317.46</c:v>
                </c:pt>
                <c:pt idx="126">
                  <c:v>4004.13</c:v>
                </c:pt>
                <c:pt idx="127">
                  <c:v>3806.75</c:v>
                </c:pt>
                <c:pt idx="128">
                  <c:v>3533.71</c:v>
                </c:pt>
                <c:pt idx="129">
                  <c:v>1940.84</c:v>
                </c:pt>
                <c:pt idx="130">
                  <c:v>170.74</c:v>
                </c:pt>
                <c:pt idx="131">
                  <c:v>3115</c:v>
                </c:pt>
                <c:pt idx="132">
                  <c:v>3186.99</c:v>
                </c:pt>
                <c:pt idx="133">
                  <c:v>2926.4</c:v>
                </c:pt>
                <c:pt idx="134">
                  <c:v>3132.01</c:v>
                </c:pt>
                <c:pt idx="135">
                  <c:v>2575.5</c:v>
                </c:pt>
                <c:pt idx="136">
                  <c:v>1456.91</c:v>
                </c:pt>
                <c:pt idx="137">
                  <c:v>75.989999999999995</c:v>
                </c:pt>
                <c:pt idx="138">
                  <c:v>2173.38</c:v>
                </c:pt>
                <c:pt idx="139">
                  <c:v>2311.81</c:v>
                </c:pt>
                <c:pt idx="140">
                  <c:v>2116.3000000000002</c:v>
                </c:pt>
                <c:pt idx="141">
                  <c:v>2011.53</c:v>
                </c:pt>
                <c:pt idx="142">
                  <c:v>1843.76</c:v>
                </c:pt>
                <c:pt idx="143">
                  <c:v>1160.58</c:v>
                </c:pt>
                <c:pt idx="144">
                  <c:v>54.79</c:v>
                </c:pt>
                <c:pt idx="145">
                  <c:v>1652.03</c:v>
                </c:pt>
                <c:pt idx="146">
                  <c:v>1842.46</c:v>
                </c:pt>
                <c:pt idx="147">
                  <c:v>1570.13</c:v>
                </c:pt>
                <c:pt idx="148">
                  <c:v>1744.81</c:v>
                </c:pt>
                <c:pt idx="149">
                  <c:v>1288.46</c:v>
                </c:pt>
                <c:pt idx="150">
                  <c:v>1060.3</c:v>
                </c:pt>
                <c:pt idx="151">
                  <c:v>0</c:v>
                </c:pt>
                <c:pt idx="152">
                  <c:v>1163.3499999999999</c:v>
                </c:pt>
                <c:pt idx="153">
                  <c:v>1257.6199999999999</c:v>
                </c:pt>
                <c:pt idx="154">
                  <c:v>969.75</c:v>
                </c:pt>
                <c:pt idx="155">
                  <c:v>1114.31</c:v>
                </c:pt>
                <c:pt idx="156">
                  <c:v>719.78</c:v>
                </c:pt>
                <c:pt idx="157">
                  <c:v>564.67999999999995</c:v>
                </c:pt>
                <c:pt idx="158">
                  <c:v>0</c:v>
                </c:pt>
                <c:pt idx="159">
                  <c:v>490.39</c:v>
                </c:pt>
                <c:pt idx="160">
                  <c:v>660.78</c:v>
                </c:pt>
                <c:pt idx="161">
                  <c:v>356.16</c:v>
                </c:pt>
                <c:pt idx="163">
                  <c:v>448.13</c:v>
                </c:pt>
                <c:pt idx="164">
                  <c:v>302.29000000000002</c:v>
                </c:pt>
                <c:pt idx="165">
                  <c:v>264.58</c:v>
                </c:pt>
                <c:pt idx="166">
                  <c:v>0</c:v>
                </c:pt>
                <c:pt idx="167">
                  <c:v>192.43</c:v>
                </c:pt>
                <c:pt idx="168">
                  <c:v>268.35000000000002</c:v>
                </c:pt>
                <c:pt idx="169">
                  <c:v>133.69</c:v>
                </c:pt>
                <c:pt idx="170">
                  <c:v>184.5</c:v>
                </c:pt>
                <c:pt idx="171">
                  <c:v>100.38</c:v>
                </c:pt>
                <c:pt idx="172">
                  <c:v>99.64</c:v>
                </c:pt>
                <c:pt idx="173">
                  <c:v>0</c:v>
                </c:pt>
                <c:pt idx="174">
                  <c:v>73.84</c:v>
                </c:pt>
                <c:pt idx="175">
                  <c:v>87.51</c:v>
                </c:pt>
                <c:pt idx="176">
                  <c:v>36.03</c:v>
                </c:pt>
                <c:pt idx="177">
                  <c:v>78.7</c:v>
                </c:pt>
                <c:pt idx="178">
                  <c:v>21.36</c:v>
                </c:pt>
                <c:pt idx="179">
                  <c:v>26.04</c:v>
                </c:pt>
                <c:pt idx="180">
                  <c:v>0</c:v>
                </c:pt>
                <c:pt idx="181">
                  <c:v>14.2</c:v>
                </c:pt>
                <c:pt idx="182">
                  <c:v>23.18</c:v>
                </c:pt>
                <c:pt idx="183">
                  <c:v>7.41</c:v>
                </c:pt>
                <c:pt idx="184">
                  <c:v>25.19</c:v>
                </c:pt>
                <c:pt idx="185">
                  <c:v>22.52</c:v>
                </c:pt>
                <c:pt idx="188">
                  <c:v>4</c:v>
                </c:pt>
                <c:pt idx="189">
                  <c:v>2.5499999999999998</c:v>
                </c:pt>
                <c:pt idx="190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AC-43B7-BF8E-B5AEC31626E7}"/>
            </c:ext>
          </c:extLst>
        </c:ser>
        <c:ser>
          <c:idx val="2"/>
          <c:order val="2"/>
          <c:tx>
            <c:strRef>
              <c:f>'Prueba 2'!$E$3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'Prueba 2'!$E$4:$E$198</c:f>
              <c:numCache>
                <c:formatCode>0.00</c:formatCode>
                <c:ptCount val="195"/>
                <c:pt idx="0" formatCode="General">
                  <c:v>14</c:v>
                </c:pt>
                <c:pt idx="1">
                  <c:v>4.4400000000000004</c:v>
                </c:pt>
                <c:pt idx="2" formatCode="General">
                  <c:v>15.5</c:v>
                </c:pt>
                <c:pt idx="3" formatCode="General">
                  <c:v>0</c:v>
                </c:pt>
                <c:pt idx="4" formatCode="General">
                  <c:v>3.66</c:v>
                </c:pt>
                <c:pt idx="5" formatCode="General">
                  <c:v>25.74</c:v>
                </c:pt>
                <c:pt idx="6" formatCode="General">
                  <c:v>5.88</c:v>
                </c:pt>
                <c:pt idx="7" formatCode="General">
                  <c:v>28.61</c:v>
                </c:pt>
                <c:pt idx="8" formatCode="General">
                  <c:v>7.74</c:v>
                </c:pt>
                <c:pt idx="9" formatCode="General">
                  <c:v>23.35</c:v>
                </c:pt>
                <c:pt idx="10" formatCode="General">
                  <c:v>0</c:v>
                </c:pt>
                <c:pt idx="11" formatCode="General">
                  <c:v>3.18</c:v>
                </c:pt>
                <c:pt idx="12" formatCode="General">
                  <c:v>38.24</c:v>
                </c:pt>
                <c:pt idx="13" formatCode="General">
                  <c:v>7.09</c:v>
                </c:pt>
                <c:pt idx="14" formatCode="General">
                  <c:v>22.5</c:v>
                </c:pt>
                <c:pt idx="15" formatCode="General">
                  <c:v>18.78</c:v>
                </c:pt>
                <c:pt idx="16" formatCode="General">
                  <c:v>43</c:v>
                </c:pt>
                <c:pt idx="17" formatCode="General">
                  <c:v>0</c:v>
                </c:pt>
                <c:pt idx="18" formatCode="General">
                  <c:v>13.8</c:v>
                </c:pt>
                <c:pt idx="19" formatCode="General">
                  <c:v>49.84</c:v>
                </c:pt>
                <c:pt idx="20" formatCode="General">
                  <c:v>16.63</c:v>
                </c:pt>
                <c:pt idx="21" formatCode="General">
                  <c:v>58.2</c:v>
                </c:pt>
                <c:pt idx="22" formatCode="General">
                  <c:v>23.25</c:v>
                </c:pt>
                <c:pt idx="23" formatCode="General">
                  <c:v>52.31</c:v>
                </c:pt>
                <c:pt idx="24" formatCode="General">
                  <c:v>0</c:v>
                </c:pt>
                <c:pt idx="25" formatCode="General">
                  <c:v>17.100000000000001</c:v>
                </c:pt>
                <c:pt idx="26" formatCode="General">
                  <c:v>71.790000000000006</c:v>
                </c:pt>
                <c:pt idx="27" formatCode="General">
                  <c:v>29.43</c:v>
                </c:pt>
                <c:pt idx="28" formatCode="General">
                  <c:v>119.63</c:v>
                </c:pt>
                <c:pt idx="29" formatCode="General">
                  <c:v>30.9</c:v>
                </c:pt>
                <c:pt idx="30" formatCode="General">
                  <c:v>100.35</c:v>
                </c:pt>
                <c:pt idx="31" formatCode="General">
                  <c:v>0</c:v>
                </c:pt>
                <c:pt idx="32" formatCode="General">
                  <c:v>39.11</c:v>
                </c:pt>
                <c:pt idx="33" formatCode="General">
                  <c:v>102.34</c:v>
                </c:pt>
                <c:pt idx="34" formatCode="General">
                  <c:v>55.65</c:v>
                </c:pt>
                <c:pt idx="35" formatCode="General">
                  <c:v>125.76</c:v>
                </c:pt>
                <c:pt idx="36" formatCode="General">
                  <c:v>82.83</c:v>
                </c:pt>
                <c:pt idx="37" formatCode="General">
                  <c:v>91.53</c:v>
                </c:pt>
                <c:pt idx="38" formatCode="General">
                  <c:v>0</c:v>
                </c:pt>
                <c:pt idx="39" formatCode="General">
                  <c:v>76.14</c:v>
                </c:pt>
                <c:pt idx="40" formatCode="General">
                  <c:v>218.49</c:v>
                </c:pt>
                <c:pt idx="41" formatCode="General">
                  <c:v>116.29</c:v>
                </c:pt>
                <c:pt idx="42" formatCode="General">
                  <c:v>239.15</c:v>
                </c:pt>
                <c:pt idx="43" formatCode="General">
                  <c:v>111.88</c:v>
                </c:pt>
                <c:pt idx="44" formatCode="General">
                  <c:v>215.11</c:v>
                </c:pt>
                <c:pt idx="45" formatCode="General">
                  <c:v>0</c:v>
                </c:pt>
                <c:pt idx="46" formatCode="General">
                  <c:v>194.95</c:v>
                </c:pt>
                <c:pt idx="47" formatCode="General">
                  <c:v>394.64</c:v>
                </c:pt>
                <c:pt idx="48" formatCode="General">
                  <c:v>246.5</c:v>
                </c:pt>
                <c:pt idx="49" formatCode="General">
                  <c:v>434.55</c:v>
                </c:pt>
                <c:pt idx="50" formatCode="General">
                  <c:v>236.13</c:v>
                </c:pt>
                <c:pt idx="51" formatCode="General">
                  <c:v>301.23</c:v>
                </c:pt>
                <c:pt idx="52" formatCode="General">
                  <c:v>0</c:v>
                </c:pt>
                <c:pt idx="53" formatCode="General">
                  <c:v>302.39</c:v>
                </c:pt>
                <c:pt idx="54" formatCode="General">
                  <c:v>616.79999999999995</c:v>
                </c:pt>
                <c:pt idx="55" formatCode="General">
                  <c:v>393.76</c:v>
                </c:pt>
                <c:pt idx="56" formatCode="General">
                  <c:v>660.7</c:v>
                </c:pt>
                <c:pt idx="57" formatCode="General">
                  <c:v>415.15</c:v>
                </c:pt>
                <c:pt idx="58" formatCode="General">
                  <c:v>558.1</c:v>
                </c:pt>
                <c:pt idx="59" formatCode="General">
                  <c:v>0</c:v>
                </c:pt>
                <c:pt idx="60" formatCode="General">
                  <c:v>582.67999999999995</c:v>
                </c:pt>
                <c:pt idx="61" formatCode="General">
                  <c:v>909</c:v>
                </c:pt>
                <c:pt idx="62" formatCode="General">
                  <c:v>698.38</c:v>
                </c:pt>
                <c:pt idx="63" formatCode="General">
                  <c:v>1064.3900000000001</c:v>
                </c:pt>
                <c:pt idx="64" formatCode="General">
                  <c:v>794.3</c:v>
                </c:pt>
                <c:pt idx="65" formatCode="General">
                  <c:v>853.6</c:v>
                </c:pt>
                <c:pt idx="66" formatCode="General">
                  <c:v>0</c:v>
                </c:pt>
                <c:pt idx="67" formatCode="General">
                  <c:v>1150.0999999999999</c:v>
                </c:pt>
                <c:pt idx="68" formatCode="General">
                  <c:v>1483.79</c:v>
                </c:pt>
                <c:pt idx="69" formatCode="General">
                  <c:v>1122.4000000000001</c:v>
                </c:pt>
                <c:pt idx="70" formatCode="General">
                  <c:v>1346.35</c:v>
                </c:pt>
                <c:pt idx="71" formatCode="General">
                  <c:v>1478.04</c:v>
                </c:pt>
                <c:pt idx="72" formatCode="General">
                  <c:v>1276.5</c:v>
                </c:pt>
                <c:pt idx="73" formatCode="General">
                  <c:v>170.51</c:v>
                </c:pt>
                <c:pt idx="74" formatCode="General">
                  <c:v>1681.64</c:v>
                </c:pt>
                <c:pt idx="75" formatCode="General">
                  <c:v>2153.8000000000002</c:v>
                </c:pt>
                <c:pt idx="76" formatCode="General">
                  <c:v>1972.33</c:v>
                </c:pt>
                <c:pt idx="77" formatCode="General">
                  <c:v>2163.06</c:v>
                </c:pt>
                <c:pt idx="78" formatCode="General">
                  <c:v>1879.88</c:v>
                </c:pt>
                <c:pt idx="79" formatCode="General">
                  <c:v>1516.1</c:v>
                </c:pt>
                <c:pt idx="80" formatCode="General">
                  <c:v>79.180000000000007</c:v>
                </c:pt>
                <c:pt idx="81" formatCode="General">
                  <c:v>2409.5300000000002</c:v>
                </c:pt>
                <c:pt idx="82" formatCode="General">
                  <c:v>2820.41</c:v>
                </c:pt>
                <c:pt idx="83" formatCode="General">
                  <c:v>2615.11</c:v>
                </c:pt>
                <c:pt idx="84" formatCode="General">
                  <c:v>2877.83</c:v>
                </c:pt>
                <c:pt idx="85" formatCode="General">
                  <c:v>2629.75</c:v>
                </c:pt>
                <c:pt idx="86" formatCode="General">
                  <c:v>2019.04</c:v>
                </c:pt>
                <c:pt idx="87" formatCode="General">
                  <c:v>159.31</c:v>
                </c:pt>
                <c:pt idx="88" formatCode="General">
                  <c:v>3238.1</c:v>
                </c:pt>
                <c:pt idx="89" formatCode="General">
                  <c:v>3748.78</c:v>
                </c:pt>
                <c:pt idx="90" formatCode="General">
                  <c:v>3652.84</c:v>
                </c:pt>
                <c:pt idx="91" formatCode="General">
                  <c:v>4078.76</c:v>
                </c:pt>
                <c:pt idx="92" formatCode="General">
                  <c:v>3798.21</c:v>
                </c:pt>
                <c:pt idx="93" formatCode="General">
                  <c:v>2441.8000000000002</c:v>
                </c:pt>
                <c:pt idx="94" formatCode="General">
                  <c:v>215.44</c:v>
                </c:pt>
                <c:pt idx="95" formatCode="General">
                  <c:v>3430.88</c:v>
                </c:pt>
                <c:pt idx="96" formatCode="General">
                  <c:v>689.05</c:v>
                </c:pt>
                <c:pt idx="97" formatCode="General">
                  <c:v>5234.1099999999997</c:v>
                </c:pt>
                <c:pt idx="98" formatCode="General">
                  <c:v>5102.41</c:v>
                </c:pt>
                <c:pt idx="99" formatCode="General">
                  <c:v>5018.6899999999996</c:v>
                </c:pt>
                <c:pt idx="100" formatCode="General">
                  <c:v>3291.64</c:v>
                </c:pt>
                <c:pt idx="101" formatCode="General">
                  <c:v>412.38</c:v>
                </c:pt>
                <c:pt idx="102" formatCode="General">
                  <c:v>4485.1400000000003</c:v>
                </c:pt>
                <c:pt idx="103" formatCode="General">
                  <c:v>799.15</c:v>
                </c:pt>
                <c:pt idx="104" formatCode="General">
                  <c:v>6167.81</c:v>
                </c:pt>
                <c:pt idx="105" formatCode="General">
                  <c:v>5916.63</c:v>
                </c:pt>
                <c:pt idx="106" formatCode="General">
                  <c:v>5775.95</c:v>
                </c:pt>
                <c:pt idx="107" formatCode="General">
                  <c:v>3746.35</c:v>
                </c:pt>
                <c:pt idx="108" formatCode="General">
                  <c:v>369.79</c:v>
                </c:pt>
                <c:pt idx="109" formatCode="General">
                  <c:v>6016.46</c:v>
                </c:pt>
                <c:pt idx="110" formatCode="General">
                  <c:v>6090.58</c:v>
                </c:pt>
                <c:pt idx="111" formatCode="General">
                  <c:v>6125.86</c:v>
                </c:pt>
                <c:pt idx="112" formatCode="General">
                  <c:v>6062.85</c:v>
                </c:pt>
                <c:pt idx="113" formatCode="General">
                  <c:v>5753.89</c:v>
                </c:pt>
                <c:pt idx="114" formatCode="General">
                  <c:v>3314.69</c:v>
                </c:pt>
                <c:pt idx="115" formatCode="General">
                  <c:v>324.33999999999997</c:v>
                </c:pt>
                <c:pt idx="116" formatCode="General">
                  <c:v>5240.38</c:v>
                </c:pt>
                <c:pt idx="117" formatCode="General">
                  <c:v>5213.38</c:v>
                </c:pt>
                <c:pt idx="118" formatCode="General">
                  <c:v>4975.29</c:v>
                </c:pt>
                <c:pt idx="119" formatCode="General">
                  <c:v>5241.58</c:v>
                </c:pt>
                <c:pt idx="120" formatCode="General">
                  <c:v>4686</c:v>
                </c:pt>
                <c:pt idx="121" formatCode="General">
                  <c:v>2792.21</c:v>
                </c:pt>
                <c:pt idx="122" formatCode="General">
                  <c:v>217.35</c:v>
                </c:pt>
                <c:pt idx="123" formatCode="General">
                  <c:v>4682.84</c:v>
                </c:pt>
                <c:pt idx="124" formatCode="General">
                  <c:v>4711.05</c:v>
                </c:pt>
                <c:pt idx="125" formatCode="General">
                  <c:v>4543.3599999999997</c:v>
                </c:pt>
                <c:pt idx="126" formatCode="General">
                  <c:v>4462.3500000000004</c:v>
                </c:pt>
                <c:pt idx="127" formatCode="General">
                  <c:v>4108.88</c:v>
                </c:pt>
                <c:pt idx="128" formatCode="General">
                  <c:v>2486.9</c:v>
                </c:pt>
                <c:pt idx="129" formatCode="General">
                  <c:v>252.46</c:v>
                </c:pt>
                <c:pt idx="130" formatCode="General">
                  <c:v>3853.04</c:v>
                </c:pt>
                <c:pt idx="131" formatCode="General">
                  <c:v>3900.7</c:v>
                </c:pt>
                <c:pt idx="132" formatCode="General">
                  <c:v>3726.35</c:v>
                </c:pt>
                <c:pt idx="133" formatCode="General">
                  <c:v>3696.18</c:v>
                </c:pt>
                <c:pt idx="134" formatCode="General">
                  <c:v>3357.21</c:v>
                </c:pt>
                <c:pt idx="135" formatCode="General">
                  <c:v>1991</c:v>
                </c:pt>
                <c:pt idx="136" formatCode="General">
                  <c:v>185.81</c:v>
                </c:pt>
                <c:pt idx="137" formatCode="General">
                  <c:v>2973.85</c:v>
                </c:pt>
                <c:pt idx="138" formatCode="General">
                  <c:v>3177.68</c:v>
                </c:pt>
                <c:pt idx="139" formatCode="General">
                  <c:v>2685.91</c:v>
                </c:pt>
                <c:pt idx="140" formatCode="General">
                  <c:v>2893.69</c:v>
                </c:pt>
                <c:pt idx="141" formatCode="General">
                  <c:v>2556.0300000000002</c:v>
                </c:pt>
                <c:pt idx="142" formatCode="General">
                  <c:v>1550.08</c:v>
                </c:pt>
                <c:pt idx="143" formatCode="General">
                  <c:v>83.88</c:v>
                </c:pt>
                <c:pt idx="144" formatCode="General">
                  <c:v>2284.06</c:v>
                </c:pt>
                <c:pt idx="145" formatCode="General">
                  <c:v>2269.6</c:v>
                </c:pt>
                <c:pt idx="146" formatCode="General">
                  <c:v>2134.0100000000002</c:v>
                </c:pt>
                <c:pt idx="147" formatCode="General">
                  <c:v>2014.59</c:v>
                </c:pt>
                <c:pt idx="148" formatCode="General">
                  <c:v>1741.78</c:v>
                </c:pt>
                <c:pt idx="149" formatCode="General">
                  <c:v>1099.3800000000001</c:v>
                </c:pt>
                <c:pt idx="150" formatCode="General">
                  <c:v>88.59</c:v>
                </c:pt>
                <c:pt idx="151" formatCode="General">
                  <c:v>1548.71</c:v>
                </c:pt>
                <c:pt idx="152" formatCode="General">
                  <c:v>1666.61</c:v>
                </c:pt>
                <c:pt idx="153" formatCode="General">
                  <c:v>1532.74</c:v>
                </c:pt>
                <c:pt idx="154" formatCode="General">
                  <c:v>1492.44</c:v>
                </c:pt>
                <c:pt idx="155" formatCode="General">
                  <c:v>1206.8399999999999</c:v>
                </c:pt>
                <c:pt idx="156" formatCode="General">
                  <c:v>794.64</c:v>
                </c:pt>
                <c:pt idx="157" formatCode="General">
                  <c:v>59.95</c:v>
                </c:pt>
                <c:pt idx="158" formatCode="General">
                  <c:v>927.7</c:v>
                </c:pt>
                <c:pt idx="159" formatCode="General">
                  <c:v>1085.51</c:v>
                </c:pt>
                <c:pt idx="160" formatCode="General">
                  <c:v>812.18</c:v>
                </c:pt>
                <c:pt idx="161" formatCode="General">
                  <c:v>823.11</c:v>
                </c:pt>
                <c:pt idx="163" formatCode="General">
                  <c:v>536.80999999999995</c:v>
                </c:pt>
                <c:pt idx="164" formatCode="General">
                  <c:v>471.38</c:v>
                </c:pt>
                <c:pt idx="165" formatCode="General">
                  <c:v>0</c:v>
                </c:pt>
                <c:pt idx="166" formatCode="General">
                  <c:v>500.91</c:v>
                </c:pt>
                <c:pt idx="167" formatCode="General">
                  <c:v>631.28</c:v>
                </c:pt>
                <c:pt idx="168" formatCode="General">
                  <c:v>407.7</c:v>
                </c:pt>
                <c:pt idx="169" formatCode="General">
                  <c:v>525.38</c:v>
                </c:pt>
                <c:pt idx="170" formatCode="General">
                  <c:v>294.7</c:v>
                </c:pt>
                <c:pt idx="171" formatCode="General">
                  <c:v>214.53</c:v>
                </c:pt>
                <c:pt idx="172" formatCode="General">
                  <c:v>0</c:v>
                </c:pt>
                <c:pt idx="173" formatCode="General">
                  <c:v>174.36</c:v>
                </c:pt>
                <c:pt idx="174" formatCode="General">
                  <c:v>207.16</c:v>
                </c:pt>
                <c:pt idx="175" formatCode="General">
                  <c:v>138.58000000000001</c:v>
                </c:pt>
                <c:pt idx="176" formatCode="General">
                  <c:v>192.25</c:v>
                </c:pt>
                <c:pt idx="177" formatCode="General">
                  <c:v>55.81</c:v>
                </c:pt>
                <c:pt idx="178" formatCode="General">
                  <c:v>87.36</c:v>
                </c:pt>
                <c:pt idx="179" formatCode="General">
                  <c:v>0</c:v>
                </c:pt>
                <c:pt idx="180" formatCode="General">
                  <c:v>37.65</c:v>
                </c:pt>
                <c:pt idx="181" formatCode="General">
                  <c:v>92.19</c:v>
                </c:pt>
                <c:pt idx="182" formatCode="General">
                  <c:v>26.33</c:v>
                </c:pt>
                <c:pt idx="183" formatCode="General">
                  <c:v>56.95</c:v>
                </c:pt>
                <c:pt idx="184" formatCode="General">
                  <c:v>7.56</c:v>
                </c:pt>
                <c:pt idx="185" formatCode="General">
                  <c:v>34.81</c:v>
                </c:pt>
                <c:pt idx="186" formatCode="General">
                  <c:v>0</c:v>
                </c:pt>
                <c:pt idx="187" formatCode="General">
                  <c:v>3.76</c:v>
                </c:pt>
                <c:pt idx="188" formatCode="General">
                  <c:v>13.73</c:v>
                </c:pt>
                <c:pt idx="189" formatCode="General">
                  <c:v>4.25</c:v>
                </c:pt>
                <c:pt idx="190" formatCode="General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AC-43B7-BF8E-B5AEC31626E7}"/>
            </c:ext>
          </c:extLst>
        </c:ser>
        <c:ser>
          <c:idx val="3"/>
          <c:order val="3"/>
          <c:tx>
            <c:strRef>
              <c:f>'Prueba 2'!$F$3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2'!$F$4:$F$198</c:f>
              <c:numCache>
                <c:formatCode>General</c:formatCode>
                <c:ptCount val="195"/>
                <c:pt idx="0">
                  <c:v>0</c:v>
                </c:pt>
                <c:pt idx="1">
                  <c:v>32.119999999999997</c:v>
                </c:pt>
                <c:pt idx="2">
                  <c:v>0</c:v>
                </c:pt>
                <c:pt idx="3">
                  <c:v>0</c:v>
                </c:pt>
                <c:pt idx="4">
                  <c:v>20.14</c:v>
                </c:pt>
                <c:pt idx="5">
                  <c:v>3.96</c:v>
                </c:pt>
                <c:pt idx="6">
                  <c:v>40.08</c:v>
                </c:pt>
                <c:pt idx="7">
                  <c:v>9.7100000000000009</c:v>
                </c:pt>
                <c:pt idx="8">
                  <c:v>39.93</c:v>
                </c:pt>
                <c:pt idx="9">
                  <c:v>0</c:v>
                </c:pt>
                <c:pt idx="10">
                  <c:v>3.21</c:v>
                </c:pt>
                <c:pt idx="11">
                  <c:v>48.94</c:v>
                </c:pt>
                <c:pt idx="12">
                  <c:v>14.23</c:v>
                </c:pt>
                <c:pt idx="13">
                  <c:v>65.459999999999994</c:v>
                </c:pt>
                <c:pt idx="14">
                  <c:v>20.03</c:v>
                </c:pt>
                <c:pt idx="15">
                  <c:v>66.989999999999995</c:v>
                </c:pt>
                <c:pt idx="16">
                  <c:v>0</c:v>
                </c:pt>
                <c:pt idx="17">
                  <c:v>36.159999999999997</c:v>
                </c:pt>
                <c:pt idx="18">
                  <c:v>86.99</c:v>
                </c:pt>
                <c:pt idx="19">
                  <c:v>59.89</c:v>
                </c:pt>
                <c:pt idx="20">
                  <c:v>102.81</c:v>
                </c:pt>
                <c:pt idx="21">
                  <c:v>53.75</c:v>
                </c:pt>
                <c:pt idx="22">
                  <c:v>101.88</c:v>
                </c:pt>
                <c:pt idx="23">
                  <c:v>0</c:v>
                </c:pt>
                <c:pt idx="24">
                  <c:v>83.25</c:v>
                </c:pt>
                <c:pt idx="25">
                  <c:v>186.81</c:v>
                </c:pt>
                <c:pt idx="26">
                  <c:v>94.66</c:v>
                </c:pt>
                <c:pt idx="27">
                  <c:v>172.01</c:v>
                </c:pt>
                <c:pt idx="28">
                  <c:v>90.64</c:v>
                </c:pt>
                <c:pt idx="29">
                  <c:v>166.08</c:v>
                </c:pt>
                <c:pt idx="30">
                  <c:v>0</c:v>
                </c:pt>
                <c:pt idx="31">
                  <c:v>143.46</c:v>
                </c:pt>
                <c:pt idx="32">
                  <c:v>284.63</c:v>
                </c:pt>
                <c:pt idx="33">
                  <c:v>187.83</c:v>
                </c:pt>
                <c:pt idx="34">
                  <c:v>306.85000000000002</c:v>
                </c:pt>
                <c:pt idx="35">
                  <c:v>226.69</c:v>
                </c:pt>
                <c:pt idx="36">
                  <c:v>322.83</c:v>
                </c:pt>
                <c:pt idx="37">
                  <c:v>0</c:v>
                </c:pt>
                <c:pt idx="38">
                  <c:v>375.63</c:v>
                </c:pt>
                <c:pt idx="39">
                  <c:v>521.84</c:v>
                </c:pt>
                <c:pt idx="40">
                  <c:v>388.59</c:v>
                </c:pt>
                <c:pt idx="41">
                  <c:v>602.44000000000005</c:v>
                </c:pt>
                <c:pt idx="42">
                  <c:v>459.71</c:v>
                </c:pt>
                <c:pt idx="43">
                  <c:v>524</c:v>
                </c:pt>
                <c:pt idx="44">
                  <c:v>0</c:v>
                </c:pt>
                <c:pt idx="45">
                  <c:v>620.14</c:v>
                </c:pt>
                <c:pt idx="46">
                  <c:v>861.26</c:v>
                </c:pt>
                <c:pt idx="47">
                  <c:v>636.05999999999995</c:v>
                </c:pt>
                <c:pt idx="48">
                  <c:v>946.18499999999995</c:v>
                </c:pt>
                <c:pt idx="49">
                  <c:v>716.29</c:v>
                </c:pt>
                <c:pt idx="50">
                  <c:v>791.96</c:v>
                </c:pt>
                <c:pt idx="51">
                  <c:v>0</c:v>
                </c:pt>
                <c:pt idx="52">
                  <c:v>992</c:v>
                </c:pt>
                <c:pt idx="53">
                  <c:v>1414.65</c:v>
                </c:pt>
                <c:pt idx="54">
                  <c:v>1202.0999999999999</c:v>
                </c:pt>
                <c:pt idx="55">
                  <c:v>1562.66</c:v>
                </c:pt>
                <c:pt idx="56">
                  <c:v>1295.1400000000001</c:v>
                </c:pt>
                <c:pt idx="57">
                  <c:v>1390.93</c:v>
                </c:pt>
                <c:pt idx="58">
                  <c:v>0</c:v>
                </c:pt>
                <c:pt idx="59">
                  <c:v>2099.59</c:v>
                </c:pt>
                <c:pt idx="60">
                  <c:v>2147.21</c:v>
                </c:pt>
                <c:pt idx="61">
                  <c:v>2013.94</c:v>
                </c:pt>
                <c:pt idx="62">
                  <c:v>2289.15</c:v>
                </c:pt>
                <c:pt idx="63">
                  <c:v>1849.95</c:v>
                </c:pt>
                <c:pt idx="64">
                  <c:v>1590.5</c:v>
                </c:pt>
                <c:pt idx="65">
                  <c:v>164.7</c:v>
                </c:pt>
                <c:pt idx="66">
                  <c:v>2306.44</c:v>
                </c:pt>
                <c:pt idx="67">
                  <c:v>2680</c:v>
                </c:pt>
                <c:pt idx="68">
                  <c:v>2366.71</c:v>
                </c:pt>
                <c:pt idx="69">
                  <c:v>1765.6</c:v>
                </c:pt>
                <c:pt idx="70">
                  <c:v>2711.04</c:v>
                </c:pt>
                <c:pt idx="71">
                  <c:v>2186.94</c:v>
                </c:pt>
                <c:pt idx="72">
                  <c:v>264.92</c:v>
                </c:pt>
                <c:pt idx="73">
                  <c:v>3203.95</c:v>
                </c:pt>
                <c:pt idx="74">
                  <c:v>3445.69</c:v>
                </c:pt>
                <c:pt idx="75">
                  <c:v>3022.69</c:v>
                </c:pt>
                <c:pt idx="76">
                  <c:v>3611.03</c:v>
                </c:pt>
                <c:pt idx="77">
                  <c:v>3332.46</c:v>
                </c:pt>
                <c:pt idx="78">
                  <c:v>2396.88</c:v>
                </c:pt>
                <c:pt idx="79">
                  <c:v>313.41000000000003</c:v>
                </c:pt>
                <c:pt idx="80">
                  <c:v>3591.44</c:v>
                </c:pt>
                <c:pt idx="81">
                  <c:v>3865.73</c:v>
                </c:pt>
                <c:pt idx="82">
                  <c:v>3583.36</c:v>
                </c:pt>
                <c:pt idx="83">
                  <c:v>4193.05</c:v>
                </c:pt>
                <c:pt idx="84">
                  <c:v>3871.75</c:v>
                </c:pt>
                <c:pt idx="85">
                  <c:v>2675.95</c:v>
                </c:pt>
                <c:pt idx="86">
                  <c:v>235.53</c:v>
                </c:pt>
                <c:pt idx="87">
                  <c:v>4216.4399999999996</c:v>
                </c:pt>
                <c:pt idx="88">
                  <c:v>4502.68</c:v>
                </c:pt>
                <c:pt idx="89">
                  <c:v>4743.6499999999996</c:v>
                </c:pt>
                <c:pt idx="90">
                  <c:v>5008.34</c:v>
                </c:pt>
                <c:pt idx="91">
                  <c:v>4534.21</c:v>
                </c:pt>
                <c:pt idx="92">
                  <c:v>3146.29</c:v>
                </c:pt>
                <c:pt idx="93">
                  <c:v>386.18</c:v>
                </c:pt>
                <c:pt idx="94">
                  <c:v>5142.33</c:v>
                </c:pt>
                <c:pt idx="95">
                  <c:v>4224.99</c:v>
                </c:pt>
                <c:pt idx="96">
                  <c:v>742.45</c:v>
                </c:pt>
                <c:pt idx="97">
                  <c:v>6032.8</c:v>
                </c:pt>
                <c:pt idx="98">
                  <c:v>5402.04</c:v>
                </c:pt>
                <c:pt idx="99">
                  <c:v>3856.49</c:v>
                </c:pt>
                <c:pt idx="100">
                  <c:v>1075.4000000000001</c:v>
                </c:pt>
                <c:pt idx="101">
                  <c:v>6295.35</c:v>
                </c:pt>
                <c:pt idx="102">
                  <c:v>4751.91</c:v>
                </c:pt>
                <c:pt idx="103">
                  <c:v>1096.78</c:v>
                </c:pt>
                <c:pt idx="104">
                  <c:v>5729.65</c:v>
                </c:pt>
                <c:pt idx="105">
                  <c:v>6639.86</c:v>
                </c:pt>
                <c:pt idx="106">
                  <c:v>4291.95</c:v>
                </c:pt>
                <c:pt idx="107">
                  <c:v>1197.78</c:v>
                </c:pt>
                <c:pt idx="108">
                  <c:v>6054.44</c:v>
                </c:pt>
                <c:pt idx="109">
                  <c:v>5566.66</c:v>
                </c:pt>
                <c:pt idx="110">
                  <c:v>5502.75</c:v>
                </c:pt>
                <c:pt idx="111">
                  <c:v>5639.63</c:v>
                </c:pt>
                <c:pt idx="112">
                  <c:v>5196.0600000000004</c:v>
                </c:pt>
                <c:pt idx="113">
                  <c:v>3190.08</c:v>
                </c:pt>
                <c:pt idx="114">
                  <c:v>479.34</c:v>
                </c:pt>
                <c:pt idx="115">
                  <c:v>5153.68</c:v>
                </c:pt>
                <c:pt idx="116">
                  <c:v>5226.24</c:v>
                </c:pt>
                <c:pt idx="117">
                  <c:v>5096.96</c:v>
                </c:pt>
                <c:pt idx="118">
                  <c:v>5059.99</c:v>
                </c:pt>
                <c:pt idx="119">
                  <c:v>4825.83</c:v>
                </c:pt>
                <c:pt idx="120">
                  <c:v>3128.09</c:v>
                </c:pt>
                <c:pt idx="121">
                  <c:v>264.95</c:v>
                </c:pt>
                <c:pt idx="122">
                  <c:v>4897.6899999999996</c:v>
                </c:pt>
                <c:pt idx="123">
                  <c:v>4998.1099999999997</c:v>
                </c:pt>
                <c:pt idx="124">
                  <c:v>4995.29</c:v>
                </c:pt>
                <c:pt idx="125">
                  <c:v>4905.01</c:v>
                </c:pt>
                <c:pt idx="126">
                  <c:v>4519.8100000000004</c:v>
                </c:pt>
                <c:pt idx="127">
                  <c:v>2805.21</c:v>
                </c:pt>
                <c:pt idx="128">
                  <c:v>306.24</c:v>
                </c:pt>
                <c:pt idx="129">
                  <c:v>4117.3900000000003</c:v>
                </c:pt>
                <c:pt idx="130">
                  <c:v>3915.89</c:v>
                </c:pt>
                <c:pt idx="131">
                  <c:v>4151.59</c:v>
                </c:pt>
                <c:pt idx="132">
                  <c:v>4449.75</c:v>
                </c:pt>
                <c:pt idx="133">
                  <c:v>3712.14</c:v>
                </c:pt>
                <c:pt idx="134">
                  <c:v>2387.65</c:v>
                </c:pt>
                <c:pt idx="135">
                  <c:v>290.94</c:v>
                </c:pt>
                <c:pt idx="136">
                  <c:v>3080.28</c:v>
                </c:pt>
                <c:pt idx="137">
                  <c:v>2970.39</c:v>
                </c:pt>
                <c:pt idx="138">
                  <c:v>2779.34</c:v>
                </c:pt>
                <c:pt idx="139">
                  <c:v>2729.23</c:v>
                </c:pt>
                <c:pt idx="140">
                  <c:v>2752.48</c:v>
                </c:pt>
                <c:pt idx="141">
                  <c:v>1775.53</c:v>
                </c:pt>
                <c:pt idx="142">
                  <c:v>201.44</c:v>
                </c:pt>
                <c:pt idx="143">
                  <c:v>2090.65</c:v>
                </c:pt>
                <c:pt idx="144">
                  <c:v>2232.56</c:v>
                </c:pt>
                <c:pt idx="145">
                  <c:v>1977.81</c:v>
                </c:pt>
                <c:pt idx="146">
                  <c:v>2109.59</c:v>
                </c:pt>
                <c:pt idx="147">
                  <c:v>1773.98</c:v>
                </c:pt>
                <c:pt idx="148">
                  <c:v>1262.8800000000001</c:v>
                </c:pt>
                <c:pt idx="149">
                  <c:v>143.31</c:v>
                </c:pt>
                <c:pt idx="150">
                  <c:v>1362.53</c:v>
                </c:pt>
                <c:pt idx="151">
                  <c:v>1475.4</c:v>
                </c:pt>
                <c:pt idx="152">
                  <c:v>1326.49</c:v>
                </c:pt>
                <c:pt idx="153">
                  <c:v>1339.61</c:v>
                </c:pt>
                <c:pt idx="154">
                  <c:v>1182.8599999999999</c:v>
                </c:pt>
                <c:pt idx="155">
                  <c:v>799.64</c:v>
                </c:pt>
                <c:pt idx="156">
                  <c:v>39.08</c:v>
                </c:pt>
                <c:pt idx="157">
                  <c:v>827.23</c:v>
                </c:pt>
                <c:pt idx="158">
                  <c:v>1039.01</c:v>
                </c:pt>
                <c:pt idx="159">
                  <c:v>706.7</c:v>
                </c:pt>
                <c:pt idx="160">
                  <c:v>716.66</c:v>
                </c:pt>
                <c:pt idx="161">
                  <c:v>488.46</c:v>
                </c:pt>
                <c:pt idx="163">
                  <c:v>13.98</c:v>
                </c:pt>
                <c:pt idx="164">
                  <c:v>0</c:v>
                </c:pt>
                <c:pt idx="165">
                  <c:v>351.3</c:v>
                </c:pt>
                <c:pt idx="166">
                  <c:v>482.51</c:v>
                </c:pt>
                <c:pt idx="167">
                  <c:v>260.5</c:v>
                </c:pt>
                <c:pt idx="168">
                  <c:v>397.35</c:v>
                </c:pt>
                <c:pt idx="169">
                  <c:v>244</c:v>
                </c:pt>
                <c:pt idx="170">
                  <c:v>222.61</c:v>
                </c:pt>
                <c:pt idx="171">
                  <c:v>0</c:v>
                </c:pt>
                <c:pt idx="172">
                  <c:v>157.93</c:v>
                </c:pt>
                <c:pt idx="173">
                  <c:v>206.91</c:v>
                </c:pt>
                <c:pt idx="174">
                  <c:v>156.25</c:v>
                </c:pt>
                <c:pt idx="175">
                  <c:v>144.34</c:v>
                </c:pt>
                <c:pt idx="176">
                  <c:v>106.34</c:v>
                </c:pt>
                <c:pt idx="177">
                  <c:v>82.3</c:v>
                </c:pt>
                <c:pt idx="178">
                  <c:v>0</c:v>
                </c:pt>
                <c:pt idx="179">
                  <c:v>67.69</c:v>
                </c:pt>
                <c:pt idx="180">
                  <c:v>39.409999999999997</c:v>
                </c:pt>
                <c:pt idx="181">
                  <c:v>35.53</c:v>
                </c:pt>
                <c:pt idx="182">
                  <c:v>40</c:v>
                </c:pt>
                <c:pt idx="183">
                  <c:v>29.49</c:v>
                </c:pt>
                <c:pt idx="184">
                  <c:v>15.59</c:v>
                </c:pt>
                <c:pt idx="185">
                  <c:v>0</c:v>
                </c:pt>
                <c:pt idx="186">
                  <c:v>10.58</c:v>
                </c:pt>
                <c:pt idx="187">
                  <c:v>7.48</c:v>
                </c:pt>
                <c:pt idx="188">
                  <c:v>19.760000000000002</c:v>
                </c:pt>
                <c:pt idx="189">
                  <c:v>5.93</c:v>
                </c:pt>
                <c:pt idx="190">
                  <c:v>5.43</c:v>
                </c:pt>
                <c:pt idx="191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AC-43B7-BF8E-B5AEC31626E7}"/>
            </c:ext>
          </c:extLst>
        </c:ser>
        <c:ser>
          <c:idx val="4"/>
          <c:order val="4"/>
          <c:tx>
            <c:strRef>
              <c:f>'Prueba 2'!$G$3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rgbClr val="00B0F0"/>
              </a:solidFill>
            </a:ln>
            <a:effectLst/>
          </c:spPr>
          <c:invertIfNegative val="0"/>
          <c:val>
            <c:numRef>
              <c:f>'Prueba 2'!$G$4:$G$197</c:f>
              <c:numCache>
                <c:formatCode>0.00</c:formatCode>
                <c:ptCount val="194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0AC-43B7-BF8E-B5AEC3162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06681584"/>
        <c:axId val="357405104"/>
      </c:barChart>
      <c:catAx>
        <c:axId val="40668158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357405104"/>
        <c:crosses val="autoZero"/>
        <c:auto val="1"/>
        <c:lblAlgn val="ctr"/>
        <c:lblOffset val="100"/>
        <c:noMultiLvlLbl val="0"/>
      </c:catAx>
      <c:valAx>
        <c:axId val="357405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066815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2016-17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(+baja) </a:t>
            </a: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y 2019-20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(+alta) 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6.3977443654809965E-2"/>
          <c:y val="0.12193251533742333"/>
          <c:w val="0.91475418820907251"/>
          <c:h val="0.753404022349966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2'!$K$3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2'!$K$4:$K$198</c:f>
              <c:numCache>
                <c:formatCode>General</c:formatCode>
                <c:ptCount val="195"/>
                <c:pt idx="0">
                  <c:v>0</c:v>
                </c:pt>
                <c:pt idx="7">
                  <c:v>36.229999999999997</c:v>
                </c:pt>
                <c:pt idx="8">
                  <c:v>28.21</c:v>
                </c:pt>
                <c:pt idx="9">
                  <c:v>42.36</c:v>
                </c:pt>
                <c:pt idx="10">
                  <c:v>23.05</c:v>
                </c:pt>
                <c:pt idx="11">
                  <c:v>45.25</c:v>
                </c:pt>
                <c:pt idx="12">
                  <c:v>0</c:v>
                </c:pt>
                <c:pt idx="13">
                  <c:v>27.43</c:v>
                </c:pt>
                <c:pt idx="14" formatCode="0.00">
                  <c:v>60.052999999999997</c:v>
                </c:pt>
                <c:pt idx="15">
                  <c:v>37.11</c:v>
                </c:pt>
                <c:pt idx="16">
                  <c:v>55.26</c:v>
                </c:pt>
                <c:pt idx="17">
                  <c:v>45.36</c:v>
                </c:pt>
                <c:pt idx="18" formatCode="0.00">
                  <c:v>58.3</c:v>
                </c:pt>
                <c:pt idx="19">
                  <c:v>0</c:v>
                </c:pt>
                <c:pt idx="20">
                  <c:v>47.84</c:v>
                </c:pt>
                <c:pt idx="21">
                  <c:v>87.59</c:v>
                </c:pt>
                <c:pt idx="22">
                  <c:v>51.93</c:v>
                </c:pt>
                <c:pt idx="23">
                  <c:v>81.680000000000007</c:v>
                </c:pt>
                <c:pt idx="24">
                  <c:v>43.81</c:v>
                </c:pt>
                <c:pt idx="25">
                  <c:v>68.61</c:v>
                </c:pt>
                <c:pt idx="26">
                  <c:v>0</c:v>
                </c:pt>
                <c:pt idx="27">
                  <c:v>59.7</c:v>
                </c:pt>
                <c:pt idx="28">
                  <c:v>107.86</c:v>
                </c:pt>
                <c:pt idx="29">
                  <c:v>78.760000000000005</c:v>
                </c:pt>
                <c:pt idx="30">
                  <c:v>125.13</c:v>
                </c:pt>
                <c:pt idx="31">
                  <c:v>67.91</c:v>
                </c:pt>
                <c:pt idx="32">
                  <c:v>86.74</c:v>
                </c:pt>
                <c:pt idx="33">
                  <c:v>0</c:v>
                </c:pt>
                <c:pt idx="34">
                  <c:v>77.23</c:v>
                </c:pt>
                <c:pt idx="35">
                  <c:v>141.85</c:v>
                </c:pt>
                <c:pt idx="36">
                  <c:v>70.7</c:v>
                </c:pt>
                <c:pt idx="37">
                  <c:v>121.09</c:v>
                </c:pt>
                <c:pt idx="38">
                  <c:v>125.58</c:v>
                </c:pt>
                <c:pt idx="39">
                  <c:v>114.8</c:v>
                </c:pt>
                <c:pt idx="40">
                  <c:v>0</c:v>
                </c:pt>
                <c:pt idx="41">
                  <c:v>136.33000000000001</c:v>
                </c:pt>
                <c:pt idx="42">
                  <c:v>194.89</c:v>
                </c:pt>
                <c:pt idx="43">
                  <c:v>214.23</c:v>
                </c:pt>
                <c:pt idx="44">
                  <c:v>218.81</c:v>
                </c:pt>
                <c:pt idx="45">
                  <c:v>165.51</c:v>
                </c:pt>
                <c:pt idx="46">
                  <c:v>181.51</c:v>
                </c:pt>
                <c:pt idx="47">
                  <c:v>0</c:v>
                </c:pt>
                <c:pt idx="48">
                  <c:v>162.36000000000001</c:v>
                </c:pt>
                <c:pt idx="49">
                  <c:v>272.39</c:v>
                </c:pt>
                <c:pt idx="50">
                  <c:v>225.54</c:v>
                </c:pt>
                <c:pt idx="51">
                  <c:v>297.95</c:v>
                </c:pt>
                <c:pt idx="52">
                  <c:v>211.01</c:v>
                </c:pt>
                <c:pt idx="53">
                  <c:v>251.51</c:v>
                </c:pt>
                <c:pt idx="54">
                  <c:v>0</c:v>
                </c:pt>
                <c:pt idx="55">
                  <c:v>333.39</c:v>
                </c:pt>
                <c:pt idx="56">
                  <c:v>545.38</c:v>
                </c:pt>
                <c:pt idx="57">
                  <c:v>413.06</c:v>
                </c:pt>
                <c:pt idx="58">
                  <c:v>582.84</c:v>
                </c:pt>
                <c:pt idx="59">
                  <c:v>468.05</c:v>
                </c:pt>
                <c:pt idx="60">
                  <c:v>425.49</c:v>
                </c:pt>
                <c:pt idx="61">
                  <c:v>16.32</c:v>
                </c:pt>
                <c:pt idx="62">
                  <c:v>805.31</c:v>
                </c:pt>
                <c:pt idx="63">
                  <c:v>908.7</c:v>
                </c:pt>
                <c:pt idx="64">
                  <c:v>782.54</c:v>
                </c:pt>
                <c:pt idx="65">
                  <c:v>860.23</c:v>
                </c:pt>
                <c:pt idx="66">
                  <c:v>714.13</c:v>
                </c:pt>
                <c:pt idx="67">
                  <c:v>772.6</c:v>
                </c:pt>
                <c:pt idx="68">
                  <c:v>56.5</c:v>
                </c:pt>
                <c:pt idx="69">
                  <c:v>852.68</c:v>
                </c:pt>
                <c:pt idx="70">
                  <c:v>1316.25</c:v>
                </c:pt>
                <c:pt idx="71">
                  <c:v>943.65</c:v>
                </c:pt>
                <c:pt idx="72">
                  <c:v>1586.15</c:v>
                </c:pt>
                <c:pt idx="73">
                  <c:v>1411.49</c:v>
                </c:pt>
                <c:pt idx="74">
                  <c:v>978.23</c:v>
                </c:pt>
                <c:pt idx="75">
                  <c:v>96.41</c:v>
                </c:pt>
                <c:pt idx="76">
                  <c:v>1619.3</c:v>
                </c:pt>
                <c:pt idx="77">
                  <c:v>2016.2</c:v>
                </c:pt>
                <c:pt idx="78">
                  <c:v>1869.41</c:v>
                </c:pt>
                <c:pt idx="79">
                  <c:v>1708.91</c:v>
                </c:pt>
                <c:pt idx="80">
                  <c:v>1876.2</c:v>
                </c:pt>
                <c:pt idx="81">
                  <c:v>1488.84</c:v>
                </c:pt>
                <c:pt idx="82">
                  <c:v>408.53</c:v>
                </c:pt>
                <c:pt idx="83">
                  <c:v>2286.5300000000002</c:v>
                </c:pt>
                <c:pt idx="84">
                  <c:v>2545.14</c:v>
                </c:pt>
                <c:pt idx="85">
                  <c:v>2439.69</c:v>
                </c:pt>
                <c:pt idx="86">
                  <c:v>2663.5</c:v>
                </c:pt>
                <c:pt idx="87">
                  <c:v>2422.44</c:v>
                </c:pt>
                <c:pt idx="88">
                  <c:v>1636.21</c:v>
                </c:pt>
                <c:pt idx="89">
                  <c:v>168.01</c:v>
                </c:pt>
                <c:pt idx="90">
                  <c:v>2680.16</c:v>
                </c:pt>
                <c:pt idx="91">
                  <c:v>2917.03</c:v>
                </c:pt>
                <c:pt idx="92">
                  <c:v>2699.78</c:v>
                </c:pt>
                <c:pt idx="93">
                  <c:v>2986.65</c:v>
                </c:pt>
                <c:pt idx="94">
                  <c:v>2721.49</c:v>
                </c:pt>
                <c:pt idx="95">
                  <c:v>1645.58</c:v>
                </c:pt>
                <c:pt idx="96">
                  <c:v>109.64</c:v>
                </c:pt>
                <c:pt idx="97">
                  <c:v>3188.31</c:v>
                </c:pt>
                <c:pt idx="98">
                  <c:v>3603.93</c:v>
                </c:pt>
                <c:pt idx="99">
                  <c:v>3464.14</c:v>
                </c:pt>
                <c:pt idx="100">
                  <c:v>3609.55</c:v>
                </c:pt>
                <c:pt idx="101">
                  <c:v>3183.26</c:v>
                </c:pt>
                <c:pt idx="102">
                  <c:v>1813.24</c:v>
                </c:pt>
                <c:pt idx="103">
                  <c:v>71.849999999999994</c:v>
                </c:pt>
                <c:pt idx="104">
                  <c:v>3513.4</c:v>
                </c:pt>
                <c:pt idx="105">
                  <c:v>4152.46</c:v>
                </c:pt>
                <c:pt idx="106">
                  <c:v>3725.03</c:v>
                </c:pt>
                <c:pt idx="107">
                  <c:v>3948.78</c:v>
                </c:pt>
                <c:pt idx="108">
                  <c:v>3619.58</c:v>
                </c:pt>
                <c:pt idx="109">
                  <c:v>2286.86</c:v>
                </c:pt>
                <c:pt idx="110">
                  <c:v>159.06</c:v>
                </c:pt>
                <c:pt idx="111">
                  <c:v>3482.66</c:v>
                </c:pt>
                <c:pt idx="112">
                  <c:v>3889.8</c:v>
                </c:pt>
                <c:pt idx="113">
                  <c:v>3795.21</c:v>
                </c:pt>
                <c:pt idx="114">
                  <c:v>3904.14</c:v>
                </c:pt>
                <c:pt idx="115">
                  <c:v>3603.44</c:v>
                </c:pt>
                <c:pt idx="116">
                  <c:v>2095.06</c:v>
                </c:pt>
                <c:pt idx="117">
                  <c:v>122.65</c:v>
                </c:pt>
                <c:pt idx="118">
                  <c:v>3365.09</c:v>
                </c:pt>
                <c:pt idx="119">
                  <c:v>3728.49</c:v>
                </c:pt>
                <c:pt idx="120">
                  <c:v>3454.23</c:v>
                </c:pt>
                <c:pt idx="121">
                  <c:v>3474.6</c:v>
                </c:pt>
                <c:pt idx="122">
                  <c:v>3132.03</c:v>
                </c:pt>
                <c:pt idx="123">
                  <c:v>1814.68</c:v>
                </c:pt>
                <c:pt idx="124">
                  <c:v>79.010000000000005</c:v>
                </c:pt>
                <c:pt idx="125">
                  <c:v>3134.56</c:v>
                </c:pt>
                <c:pt idx="126">
                  <c:v>3222.58</c:v>
                </c:pt>
                <c:pt idx="127">
                  <c:v>3044.99</c:v>
                </c:pt>
                <c:pt idx="128">
                  <c:v>3163.56</c:v>
                </c:pt>
                <c:pt idx="129">
                  <c:v>2810.99</c:v>
                </c:pt>
                <c:pt idx="130">
                  <c:v>1635.23</c:v>
                </c:pt>
                <c:pt idx="131">
                  <c:v>85.84</c:v>
                </c:pt>
                <c:pt idx="132">
                  <c:v>2566.4</c:v>
                </c:pt>
                <c:pt idx="133">
                  <c:v>2840.43</c:v>
                </c:pt>
                <c:pt idx="134">
                  <c:v>2603.44</c:v>
                </c:pt>
                <c:pt idx="135">
                  <c:v>2815.29</c:v>
                </c:pt>
                <c:pt idx="136">
                  <c:v>2243.86</c:v>
                </c:pt>
                <c:pt idx="137">
                  <c:v>1246.3800000000001</c:v>
                </c:pt>
                <c:pt idx="138">
                  <c:v>45.89</c:v>
                </c:pt>
                <c:pt idx="139">
                  <c:v>1965.28</c:v>
                </c:pt>
                <c:pt idx="140">
                  <c:v>2319.0300000000002</c:v>
                </c:pt>
                <c:pt idx="141">
                  <c:v>2003.94</c:v>
                </c:pt>
                <c:pt idx="142">
                  <c:v>1965.16</c:v>
                </c:pt>
                <c:pt idx="143">
                  <c:v>1711.66</c:v>
                </c:pt>
                <c:pt idx="144">
                  <c:v>1046.4100000000001</c:v>
                </c:pt>
                <c:pt idx="145">
                  <c:v>48.5</c:v>
                </c:pt>
                <c:pt idx="146">
                  <c:v>1530.08</c:v>
                </c:pt>
                <c:pt idx="147">
                  <c:v>1742.71</c:v>
                </c:pt>
                <c:pt idx="148">
                  <c:v>1406.24</c:v>
                </c:pt>
                <c:pt idx="149">
                  <c:v>1537.63</c:v>
                </c:pt>
                <c:pt idx="150">
                  <c:v>1248.1600000000001</c:v>
                </c:pt>
                <c:pt idx="151">
                  <c:v>809.55</c:v>
                </c:pt>
                <c:pt idx="152">
                  <c:v>40.61</c:v>
                </c:pt>
                <c:pt idx="153">
                  <c:v>1207.25</c:v>
                </c:pt>
                <c:pt idx="154">
                  <c:v>1226.1300000000001</c:v>
                </c:pt>
                <c:pt idx="155">
                  <c:v>993.58</c:v>
                </c:pt>
                <c:pt idx="156">
                  <c:v>1065.53</c:v>
                </c:pt>
                <c:pt idx="157">
                  <c:v>789.54</c:v>
                </c:pt>
                <c:pt idx="158">
                  <c:v>532.01</c:v>
                </c:pt>
                <c:pt idx="159">
                  <c:v>22.42</c:v>
                </c:pt>
                <c:pt idx="160">
                  <c:v>673.23</c:v>
                </c:pt>
                <c:pt idx="161">
                  <c:v>708.13</c:v>
                </c:pt>
                <c:pt idx="163">
                  <c:v>519.25</c:v>
                </c:pt>
                <c:pt idx="164">
                  <c:v>572.75</c:v>
                </c:pt>
                <c:pt idx="165">
                  <c:v>347.86</c:v>
                </c:pt>
                <c:pt idx="166">
                  <c:v>289.89</c:v>
                </c:pt>
                <c:pt idx="167">
                  <c:v>1</c:v>
                </c:pt>
                <c:pt idx="168">
                  <c:v>255.51</c:v>
                </c:pt>
                <c:pt idx="169">
                  <c:v>357.56</c:v>
                </c:pt>
                <c:pt idx="170">
                  <c:v>236.56</c:v>
                </c:pt>
                <c:pt idx="171">
                  <c:v>272.86</c:v>
                </c:pt>
                <c:pt idx="172">
                  <c:v>121.89</c:v>
                </c:pt>
                <c:pt idx="173">
                  <c:v>133.9</c:v>
                </c:pt>
                <c:pt idx="174">
                  <c:v>0</c:v>
                </c:pt>
                <c:pt idx="175">
                  <c:v>77.39</c:v>
                </c:pt>
                <c:pt idx="176">
                  <c:v>176.19</c:v>
                </c:pt>
                <c:pt idx="177">
                  <c:v>45.76</c:v>
                </c:pt>
                <c:pt idx="178">
                  <c:v>118.14</c:v>
                </c:pt>
                <c:pt idx="179">
                  <c:v>28.96</c:v>
                </c:pt>
                <c:pt idx="180">
                  <c:v>64.19</c:v>
                </c:pt>
                <c:pt idx="181">
                  <c:v>0</c:v>
                </c:pt>
                <c:pt idx="182">
                  <c:v>19.66</c:v>
                </c:pt>
                <c:pt idx="183">
                  <c:v>87.11</c:v>
                </c:pt>
                <c:pt idx="184">
                  <c:v>23.43</c:v>
                </c:pt>
                <c:pt idx="185">
                  <c:v>51.46</c:v>
                </c:pt>
                <c:pt idx="186">
                  <c:v>16.53</c:v>
                </c:pt>
                <c:pt idx="187">
                  <c:v>34.94</c:v>
                </c:pt>
                <c:pt idx="188">
                  <c:v>0</c:v>
                </c:pt>
                <c:pt idx="189">
                  <c:v>11.71</c:v>
                </c:pt>
                <c:pt idx="190">
                  <c:v>32.909999999999997</c:v>
                </c:pt>
                <c:pt idx="191">
                  <c:v>15.86</c:v>
                </c:pt>
                <c:pt idx="192">
                  <c:v>13.69</c:v>
                </c:pt>
                <c:pt idx="193">
                  <c:v>6.66</c:v>
                </c:pt>
                <c:pt idx="194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92-46E3-BCF7-89EBEBEA5718}"/>
            </c:ext>
          </c:extLst>
        </c:ser>
        <c:ser>
          <c:idx val="1"/>
          <c:order val="1"/>
          <c:tx>
            <c:strRef>
              <c:f>'Prueba 2'!$L$3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2'!$L$4:$L$198</c:f>
              <c:numCache>
                <c:formatCode>General</c:formatCode>
                <c:ptCount val="195"/>
                <c:pt idx="0">
                  <c:v>0</c:v>
                </c:pt>
                <c:pt idx="1">
                  <c:v>32.119999999999997</c:v>
                </c:pt>
                <c:pt idx="4">
                  <c:v>20.14</c:v>
                </c:pt>
                <c:pt idx="5">
                  <c:v>3.96</c:v>
                </c:pt>
                <c:pt idx="6">
                  <c:v>40.08</c:v>
                </c:pt>
                <c:pt idx="7">
                  <c:v>9.7100000000000009</c:v>
                </c:pt>
                <c:pt idx="8">
                  <c:v>39.93</c:v>
                </c:pt>
                <c:pt idx="9">
                  <c:v>0</c:v>
                </c:pt>
                <c:pt idx="10">
                  <c:v>3.21</c:v>
                </c:pt>
                <c:pt idx="11">
                  <c:v>48.94</c:v>
                </c:pt>
                <c:pt idx="12">
                  <c:v>14.23</c:v>
                </c:pt>
                <c:pt idx="13">
                  <c:v>65.459999999999994</c:v>
                </c:pt>
                <c:pt idx="14">
                  <c:v>20.03</c:v>
                </c:pt>
                <c:pt idx="15">
                  <c:v>66.989999999999995</c:v>
                </c:pt>
                <c:pt idx="16">
                  <c:v>0</c:v>
                </c:pt>
                <c:pt idx="17">
                  <c:v>36.159999999999997</c:v>
                </c:pt>
                <c:pt idx="18">
                  <c:v>86.99</c:v>
                </c:pt>
                <c:pt idx="19">
                  <c:v>59.89</c:v>
                </c:pt>
                <c:pt idx="20">
                  <c:v>102.81</c:v>
                </c:pt>
                <c:pt idx="21">
                  <c:v>53.75</c:v>
                </c:pt>
                <c:pt idx="22">
                  <c:v>101.88</c:v>
                </c:pt>
                <c:pt idx="23">
                  <c:v>0</c:v>
                </c:pt>
                <c:pt idx="24">
                  <c:v>83.25</c:v>
                </c:pt>
                <c:pt idx="25">
                  <c:v>186.81</c:v>
                </c:pt>
                <c:pt idx="26">
                  <c:v>94.66</c:v>
                </c:pt>
                <c:pt idx="27">
                  <c:v>172.01</c:v>
                </c:pt>
                <c:pt idx="28">
                  <c:v>90.64</c:v>
                </c:pt>
                <c:pt idx="29">
                  <c:v>166.08</c:v>
                </c:pt>
                <c:pt idx="30">
                  <c:v>0</c:v>
                </c:pt>
                <c:pt idx="31">
                  <c:v>143.46</c:v>
                </c:pt>
                <c:pt idx="32">
                  <c:v>284.63</c:v>
                </c:pt>
                <c:pt idx="33">
                  <c:v>187.83</c:v>
                </c:pt>
                <c:pt idx="34">
                  <c:v>306.85000000000002</c:v>
                </c:pt>
                <c:pt idx="35">
                  <c:v>226.69</c:v>
                </c:pt>
                <c:pt idx="36">
                  <c:v>322.83</c:v>
                </c:pt>
                <c:pt idx="37">
                  <c:v>0</c:v>
                </c:pt>
                <c:pt idx="38">
                  <c:v>375.63</c:v>
                </c:pt>
                <c:pt idx="39">
                  <c:v>521.84</c:v>
                </c:pt>
                <c:pt idx="40">
                  <c:v>388.59</c:v>
                </c:pt>
                <c:pt idx="41">
                  <c:v>602.44000000000005</c:v>
                </c:pt>
                <c:pt idx="42">
                  <c:v>459.71</c:v>
                </c:pt>
                <c:pt idx="43">
                  <c:v>524</c:v>
                </c:pt>
                <c:pt idx="44">
                  <c:v>0</c:v>
                </c:pt>
                <c:pt idx="45">
                  <c:v>620.14</c:v>
                </c:pt>
                <c:pt idx="46">
                  <c:v>861.26</c:v>
                </c:pt>
                <c:pt idx="47">
                  <c:v>636.05999999999995</c:v>
                </c:pt>
                <c:pt idx="48">
                  <c:v>946.18499999999995</c:v>
                </c:pt>
                <c:pt idx="49">
                  <c:v>716.29</c:v>
                </c:pt>
                <c:pt idx="50">
                  <c:v>791.96</c:v>
                </c:pt>
                <c:pt idx="51">
                  <c:v>0</c:v>
                </c:pt>
                <c:pt idx="52">
                  <c:v>992</c:v>
                </c:pt>
                <c:pt idx="53">
                  <c:v>1414.65</c:v>
                </c:pt>
                <c:pt idx="54">
                  <c:v>1202.0999999999999</c:v>
                </c:pt>
                <c:pt idx="55">
                  <c:v>1562.66</c:v>
                </c:pt>
                <c:pt idx="56">
                  <c:v>1295.1400000000001</c:v>
                </c:pt>
                <c:pt idx="57">
                  <c:v>1390.93</c:v>
                </c:pt>
                <c:pt idx="58">
                  <c:v>0</c:v>
                </c:pt>
                <c:pt idx="59">
                  <c:v>2099.59</c:v>
                </c:pt>
                <c:pt idx="60">
                  <c:v>2147.21</c:v>
                </c:pt>
                <c:pt idx="61">
                  <c:v>2013.94</c:v>
                </c:pt>
                <c:pt idx="62">
                  <c:v>2289.15</c:v>
                </c:pt>
                <c:pt idx="63">
                  <c:v>1849.95</c:v>
                </c:pt>
                <c:pt idx="64">
                  <c:v>1590.5</c:v>
                </c:pt>
                <c:pt idx="65">
                  <c:v>164.7</c:v>
                </c:pt>
                <c:pt idx="66">
                  <c:v>2306.44</c:v>
                </c:pt>
                <c:pt idx="67">
                  <c:v>2680</c:v>
                </c:pt>
                <c:pt idx="68">
                  <c:v>2366.71</c:v>
                </c:pt>
                <c:pt idx="69">
                  <c:v>1765.6</c:v>
                </c:pt>
                <c:pt idx="70">
                  <c:v>2711.04</c:v>
                </c:pt>
                <c:pt idx="71">
                  <c:v>2186.94</c:v>
                </c:pt>
                <c:pt idx="72">
                  <c:v>264.92</c:v>
                </c:pt>
                <c:pt idx="73">
                  <c:v>3203.95</c:v>
                </c:pt>
                <c:pt idx="74">
                  <c:v>3445.69</c:v>
                </c:pt>
                <c:pt idx="75">
                  <c:v>3022.69</c:v>
                </c:pt>
                <c:pt idx="76">
                  <c:v>3611.03</c:v>
                </c:pt>
                <c:pt idx="77">
                  <c:v>3332.46</c:v>
                </c:pt>
                <c:pt idx="78">
                  <c:v>2396.88</c:v>
                </c:pt>
                <c:pt idx="79">
                  <c:v>313.41000000000003</c:v>
                </c:pt>
                <c:pt idx="80">
                  <c:v>3591.44</c:v>
                </c:pt>
                <c:pt idx="81">
                  <c:v>3865.73</c:v>
                </c:pt>
                <c:pt idx="82">
                  <c:v>3583.36</c:v>
                </c:pt>
                <c:pt idx="83">
                  <c:v>4193.05</c:v>
                </c:pt>
                <c:pt idx="84">
                  <c:v>3871.75</c:v>
                </c:pt>
                <c:pt idx="85">
                  <c:v>2675.95</c:v>
                </c:pt>
                <c:pt idx="86">
                  <c:v>235.53</c:v>
                </c:pt>
                <c:pt idx="87">
                  <c:v>4216.4399999999996</c:v>
                </c:pt>
                <c:pt idx="88">
                  <c:v>4502.68</c:v>
                </c:pt>
                <c:pt idx="89">
                  <c:v>4743.6499999999996</c:v>
                </c:pt>
                <c:pt idx="90">
                  <c:v>5008.34</c:v>
                </c:pt>
                <c:pt idx="91">
                  <c:v>4534.21</c:v>
                </c:pt>
                <c:pt idx="92">
                  <c:v>3146.29</c:v>
                </c:pt>
                <c:pt idx="93">
                  <c:v>386.18</c:v>
                </c:pt>
                <c:pt idx="94">
                  <c:v>5142.33</c:v>
                </c:pt>
                <c:pt idx="95">
                  <c:v>4224.99</c:v>
                </c:pt>
                <c:pt idx="96">
                  <c:v>742.45</c:v>
                </c:pt>
                <c:pt idx="97">
                  <c:v>6032.8</c:v>
                </c:pt>
                <c:pt idx="98">
                  <c:v>5402.04</c:v>
                </c:pt>
                <c:pt idx="99">
                  <c:v>3856.49</c:v>
                </c:pt>
                <c:pt idx="100">
                  <c:v>1075.4000000000001</c:v>
                </c:pt>
                <c:pt idx="101">
                  <c:v>6295.35</c:v>
                </c:pt>
                <c:pt idx="102">
                  <c:v>4751.91</c:v>
                </c:pt>
                <c:pt idx="103">
                  <c:v>1096.78</c:v>
                </c:pt>
                <c:pt idx="104">
                  <c:v>5729.65</c:v>
                </c:pt>
                <c:pt idx="105">
                  <c:v>6639.86</c:v>
                </c:pt>
                <c:pt idx="106">
                  <c:v>4291.95</c:v>
                </c:pt>
                <c:pt idx="107">
                  <c:v>1197.78</c:v>
                </c:pt>
                <c:pt idx="108">
                  <c:v>6054.44</c:v>
                </c:pt>
                <c:pt idx="109">
                  <c:v>5566.66</c:v>
                </c:pt>
                <c:pt idx="110">
                  <c:v>5502.75</c:v>
                </c:pt>
                <c:pt idx="111">
                  <c:v>5639.63</c:v>
                </c:pt>
                <c:pt idx="112">
                  <c:v>5196.0600000000004</c:v>
                </c:pt>
                <c:pt idx="113">
                  <c:v>3190.08</c:v>
                </c:pt>
                <c:pt idx="114">
                  <c:v>479.34</c:v>
                </c:pt>
                <c:pt idx="115">
                  <c:v>5153.68</c:v>
                </c:pt>
                <c:pt idx="116">
                  <c:v>5226.24</c:v>
                </c:pt>
                <c:pt idx="117">
                  <c:v>5096.96</c:v>
                </c:pt>
                <c:pt idx="118">
                  <c:v>5059.99</c:v>
                </c:pt>
                <c:pt idx="119">
                  <c:v>4825.83</c:v>
                </c:pt>
                <c:pt idx="120">
                  <c:v>3128.09</c:v>
                </c:pt>
                <c:pt idx="121">
                  <c:v>264.95</c:v>
                </c:pt>
                <c:pt idx="122">
                  <c:v>4897.6899999999996</c:v>
                </c:pt>
                <c:pt idx="123">
                  <c:v>4998.1099999999997</c:v>
                </c:pt>
                <c:pt idx="124">
                  <c:v>4995.29</c:v>
                </c:pt>
                <c:pt idx="125">
                  <c:v>4905.01</c:v>
                </c:pt>
                <c:pt idx="126">
                  <c:v>4519.8100000000004</c:v>
                </c:pt>
                <c:pt idx="127">
                  <c:v>2805.21</c:v>
                </c:pt>
                <c:pt idx="128">
                  <c:v>306.24</c:v>
                </c:pt>
                <c:pt idx="129">
                  <c:v>4117.3900000000003</c:v>
                </c:pt>
                <c:pt idx="130">
                  <c:v>3915.89</c:v>
                </c:pt>
                <c:pt idx="131">
                  <c:v>4151.59</c:v>
                </c:pt>
                <c:pt idx="132">
                  <c:v>4449.75</c:v>
                </c:pt>
                <c:pt idx="133">
                  <c:v>3712.14</c:v>
                </c:pt>
                <c:pt idx="134">
                  <c:v>2387.65</c:v>
                </c:pt>
                <c:pt idx="135">
                  <c:v>290.94</c:v>
                </c:pt>
                <c:pt idx="136">
                  <c:v>3080.28</c:v>
                </c:pt>
                <c:pt idx="137">
                  <c:v>2970.39</c:v>
                </c:pt>
                <c:pt idx="138">
                  <c:v>2779.34</c:v>
                </c:pt>
                <c:pt idx="139">
                  <c:v>2729.23</c:v>
                </c:pt>
                <c:pt idx="140">
                  <c:v>2752.48</c:v>
                </c:pt>
                <c:pt idx="141">
                  <c:v>1775.53</c:v>
                </c:pt>
                <c:pt idx="142">
                  <c:v>201.44</c:v>
                </c:pt>
                <c:pt idx="143">
                  <c:v>2090.65</c:v>
                </c:pt>
                <c:pt idx="144">
                  <c:v>2232.56</c:v>
                </c:pt>
                <c:pt idx="145">
                  <c:v>1977.81</c:v>
                </c:pt>
                <c:pt idx="146">
                  <c:v>2109.59</c:v>
                </c:pt>
                <c:pt idx="147">
                  <c:v>1773.98</c:v>
                </c:pt>
                <c:pt idx="148">
                  <c:v>1262.8800000000001</c:v>
                </c:pt>
                <c:pt idx="149">
                  <c:v>143.31</c:v>
                </c:pt>
                <c:pt idx="150">
                  <c:v>1362.53</c:v>
                </c:pt>
                <c:pt idx="151">
                  <c:v>1475.4</c:v>
                </c:pt>
                <c:pt idx="152">
                  <c:v>1326.49</c:v>
                </c:pt>
                <c:pt idx="153">
                  <c:v>1339.61</c:v>
                </c:pt>
                <c:pt idx="154">
                  <c:v>1182.8599999999999</c:v>
                </c:pt>
                <c:pt idx="155">
                  <c:v>799.64</c:v>
                </c:pt>
                <c:pt idx="156">
                  <c:v>39.08</c:v>
                </c:pt>
                <c:pt idx="157">
                  <c:v>827.23</c:v>
                </c:pt>
                <c:pt idx="158">
                  <c:v>1039.01</c:v>
                </c:pt>
                <c:pt idx="159">
                  <c:v>706.7</c:v>
                </c:pt>
                <c:pt idx="160">
                  <c:v>716.66</c:v>
                </c:pt>
                <c:pt idx="161">
                  <c:v>488.46</c:v>
                </c:pt>
                <c:pt idx="163">
                  <c:v>13.98</c:v>
                </c:pt>
                <c:pt idx="164">
                  <c:v>0</c:v>
                </c:pt>
                <c:pt idx="165">
                  <c:v>351.3</c:v>
                </c:pt>
                <c:pt idx="166">
                  <c:v>482.51</c:v>
                </c:pt>
                <c:pt idx="167">
                  <c:v>260.5</c:v>
                </c:pt>
                <c:pt idx="168">
                  <c:v>397.35</c:v>
                </c:pt>
                <c:pt idx="169">
                  <c:v>244</c:v>
                </c:pt>
                <c:pt idx="170">
                  <c:v>222.61</c:v>
                </c:pt>
                <c:pt idx="171">
                  <c:v>0</c:v>
                </c:pt>
                <c:pt idx="172">
                  <c:v>157.93</c:v>
                </c:pt>
                <c:pt idx="173">
                  <c:v>206.91</c:v>
                </c:pt>
                <c:pt idx="174">
                  <c:v>156.25</c:v>
                </c:pt>
                <c:pt idx="175">
                  <c:v>144.34</c:v>
                </c:pt>
                <c:pt idx="176">
                  <c:v>106.34</c:v>
                </c:pt>
                <c:pt idx="177">
                  <c:v>82.3</c:v>
                </c:pt>
                <c:pt idx="178">
                  <c:v>0</c:v>
                </c:pt>
                <c:pt idx="179">
                  <c:v>67.69</c:v>
                </c:pt>
                <c:pt idx="180">
                  <c:v>39.409999999999997</c:v>
                </c:pt>
                <c:pt idx="181">
                  <c:v>35.53</c:v>
                </c:pt>
                <c:pt idx="182">
                  <c:v>40</c:v>
                </c:pt>
                <c:pt idx="183">
                  <c:v>29.49</c:v>
                </c:pt>
                <c:pt idx="184">
                  <c:v>15.59</c:v>
                </c:pt>
                <c:pt idx="185">
                  <c:v>0</c:v>
                </c:pt>
                <c:pt idx="186">
                  <c:v>10.58</c:v>
                </c:pt>
                <c:pt idx="187">
                  <c:v>7.48</c:v>
                </c:pt>
                <c:pt idx="188">
                  <c:v>19.760000000000002</c:v>
                </c:pt>
                <c:pt idx="189">
                  <c:v>5.93</c:v>
                </c:pt>
                <c:pt idx="190">
                  <c:v>5.43</c:v>
                </c:pt>
                <c:pt idx="191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92-46E3-BCF7-89EBEBEA57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51749712"/>
        <c:axId val="651748752"/>
      </c:barChart>
      <c:catAx>
        <c:axId val="6517497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1748752"/>
        <c:crosses val="autoZero"/>
        <c:auto val="1"/>
        <c:lblAlgn val="ctr"/>
        <c:lblOffset val="100"/>
        <c:noMultiLvlLbl val="0"/>
      </c:catAx>
      <c:valAx>
        <c:axId val="65174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5174971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Requerimiento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diario de mano de obra </a:t>
            </a:r>
            <a:r>
              <a:rPr lang="es-CR" sz="1100" baseline="0">
                <a:latin typeface="Arial" panose="020B0604020202020204" pitchFamily="34" charset="0"/>
                <a:cs typeface="Arial" panose="020B0604020202020204" pitchFamily="34" charset="0"/>
              </a:rPr>
              <a:t>(trabajadores con rendimiento de recolección de 12 cajuelas diarias constantes) 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en la cosecha 2019-20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'Prueba 2'!$U$4:$U$195</c:f>
              <c:numCache>
                <c:formatCode>0.0</c:formatCode>
                <c:ptCount val="192"/>
                <c:pt idx="0">
                  <c:v>0</c:v>
                </c:pt>
                <c:pt idx="1">
                  <c:v>53.533333333333331</c:v>
                </c:pt>
                <c:pt idx="2">
                  <c:v>0</c:v>
                </c:pt>
                <c:pt idx="3">
                  <c:v>0</c:v>
                </c:pt>
                <c:pt idx="4">
                  <c:v>33.56666666666667</c:v>
                </c:pt>
                <c:pt idx="5">
                  <c:v>6.6000000000000005</c:v>
                </c:pt>
                <c:pt idx="6">
                  <c:v>66.8</c:v>
                </c:pt>
                <c:pt idx="7">
                  <c:v>16.183333333333334</c:v>
                </c:pt>
                <c:pt idx="8">
                  <c:v>66.55</c:v>
                </c:pt>
                <c:pt idx="9">
                  <c:v>0</c:v>
                </c:pt>
                <c:pt idx="10">
                  <c:v>5.3500000000000005</c:v>
                </c:pt>
                <c:pt idx="11">
                  <c:v>81.566666666666663</c:v>
                </c:pt>
                <c:pt idx="12">
                  <c:v>23.716666666666669</c:v>
                </c:pt>
                <c:pt idx="13">
                  <c:v>109.09999999999998</c:v>
                </c:pt>
                <c:pt idx="14">
                  <c:v>33.383333333333333</c:v>
                </c:pt>
                <c:pt idx="15">
                  <c:v>111.64999999999999</c:v>
                </c:pt>
                <c:pt idx="16">
                  <c:v>0</c:v>
                </c:pt>
                <c:pt idx="17">
                  <c:v>60.266666666666659</c:v>
                </c:pt>
                <c:pt idx="18">
                  <c:v>144.98333333333332</c:v>
                </c:pt>
                <c:pt idx="19">
                  <c:v>99.816666666666663</c:v>
                </c:pt>
                <c:pt idx="20">
                  <c:v>171.35</c:v>
                </c:pt>
                <c:pt idx="21">
                  <c:v>89.583333333333329</c:v>
                </c:pt>
                <c:pt idx="22">
                  <c:v>169.79999999999998</c:v>
                </c:pt>
                <c:pt idx="23">
                  <c:v>0</c:v>
                </c:pt>
                <c:pt idx="24">
                  <c:v>138.75</c:v>
                </c:pt>
                <c:pt idx="25">
                  <c:v>311.34999999999997</c:v>
                </c:pt>
                <c:pt idx="26">
                  <c:v>157.76666666666665</c:v>
                </c:pt>
                <c:pt idx="27">
                  <c:v>286.68333333333334</c:v>
                </c:pt>
                <c:pt idx="28">
                  <c:v>151.06666666666666</c:v>
                </c:pt>
                <c:pt idx="29">
                  <c:v>276.8</c:v>
                </c:pt>
                <c:pt idx="30">
                  <c:v>0</c:v>
                </c:pt>
                <c:pt idx="31">
                  <c:v>239.10000000000002</c:v>
                </c:pt>
                <c:pt idx="32">
                  <c:v>474.38333333333338</c:v>
                </c:pt>
                <c:pt idx="33">
                  <c:v>313.05</c:v>
                </c:pt>
                <c:pt idx="34">
                  <c:v>511.41666666666669</c:v>
                </c:pt>
                <c:pt idx="35">
                  <c:v>377.81666666666666</c:v>
                </c:pt>
                <c:pt idx="36">
                  <c:v>538.04999999999995</c:v>
                </c:pt>
                <c:pt idx="37">
                  <c:v>0</c:v>
                </c:pt>
                <c:pt idx="38">
                  <c:v>626.05000000000007</c:v>
                </c:pt>
                <c:pt idx="39">
                  <c:v>869.73333333333346</c:v>
                </c:pt>
                <c:pt idx="40">
                  <c:v>647.65</c:v>
                </c:pt>
                <c:pt idx="41">
                  <c:v>1004.0666666666667</c:v>
                </c:pt>
                <c:pt idx="42">
                  <c:v>766.18333333333328</c:v>
                </c:pt>
                <c:pt idx="43">
                  <c:v>873.33333333333337</c:v>
                </c:pt>
                <c:pt idx="44">
                  <c:v>0</c:v>
                </c:pt>
                <c:pt idx="45">
                  <c:v>1033.5666666666666</c:v>
                </c:pt>
                <c:pt idx="46">
                  <c:v>1435.4333333333334</c:v>
                </c:pt>
                <c:pt idx="47">
                  <c:v>1060.0999999999999</c:v>
                </c:pt>
                <c:pt idx="48">
                  <c:v>1576.9749999999997</c:v>
                </c:pt>
                <c:pt idx="49">
                  <c:v>1193.8166666666666</c:v>
                </c:pt>
                <c:pt idx="50">
                  <c:v>1319.9333333333334</c:v>
                </c:pt>
                <c:pt idx="51">
                  <c:v>0</c:v>
                </c:pt>
                <c:pt idx="52">
                  <c:v>1653.3333333333333</c:v>
                </c:pt>
                <c:pt idx="53">
                  <c:v>2357.75</c:v>
                </c:pt>
                <c:pt idx="54">
                  <c:v>2003.5</c:v>
                </c:pt>
                <c:pt idx="55">
                  <c:v>2604.4333333333334</c:v>
                </c:pt>
                <c:pt idx="56">
                  <c:v>2158.5666666666671</c:v>
                </c:pt>
                <c:pt idx="57">
                  <c:v>2318.2166666666667</c:v>
                </c:pt>
                <c:pt idx="58">
                  <c:v>0</c:v>
                </c:pt>
                <c:pt idx="59">
                  <c:v>3499.3166666666671</c:v>
                </c:pt>
                <c:pt idx="60">
                  <c:v>3578.6833333333329</c:v>
                </c:pt>
                <c:pt idx="61">
                  <c:v>3356.5666666666671</c:v>
                </c:pt>
                <c:pt idx="62">
                  <c:v>3815.25</c:v>
                </c:pt>
                <c:pt idx="63">
                  <c:v>3083.25</c:v>
                </c:pt>
                <c:pt idx="64">
                  <c:v>2650.8333333333335</c:v>
                </c:pt>
                <c:pt idx="65">
                  <c:v>274.5</c:v>
                </c:pt>
                <c:pt idx="66">
                  <c:v>3844.0666666666671</c:v>
                </c:pt>
                <c:pt idx="67">
                  <c:v>4466.666666666667</c:v>
                </c:pt>
                <c:pt idx="68">
                  <c:v>3944.5166666666664</c:v>
                </c:pt>
                <c:pt idx="69">
                  <c:v>2942.6666666666665</c:v>
                </c:pt>
                <c:pt idx="70">
                  <c:v>4518.4000000000005</c:v>
                </c:pt>
                <c:pt idx="71">
                  <c:v>3644.9</c:v>
                </c:pt>
                <c:pt idx="72">
                  <c:v>441.53333333333336</c:v>
                </c:pt>
                <c:pt idx="73">
                  <c:v>5339.916666666667</c:v>
                </c:pt>
                <c:pt idx="74">
                  <c:v>5742.8166666666666</c:v>
                </c:pt>
                <c:pt idx="75">
                  <c:v>5037.8166666666666</c:v>
                </c:pt>
                <c:pt idx="76">
                  <c:v>6018.3833333333341</c:v>
                </c:pt>
                <c:pt idx="77">
                  <c:v>5554.0999999999995</c:v>
                </c:pt>
                <c:pt idx="78">
                  <c:v>3994.8000000000006</c:v>
                </c:pt>
                <c:pt idx="79">
                  <c:v>522.35</c:v>
                </c:pt>
                <c:pt idx="80">
                  <c:v>5985.7333333333336</c:v>
                </c:pt>
                <c:pt idx="81">
                  <c:v>6442.8833333333341</c:v>
                </c:pt>
                <c:pt idx="82">
                  <c:v>5972.2666666666664</c:v>
                </c:pt>
                <c:pt idx="83">
                  <c:v>6988.416666666667</c:v>
                </c:pt>
                <c:pt idx="84">
                  <c:v>6452.916666666667</c:v>
                </c:pt>
                <c:pt idx="85">
                  <c:v>4459.916666666667</c:v>
                </c:pt>
                <c:pt idx="86">
                  <c:v>392.55</c:v>
                </c:pt>
                <c:pt idx="87">
                  <c:v>7027.3999999999987</c:v>
                </c:pt>
                <c:pt idx="88">
                  <c:v>7504.4666666666672</c:v>
                </c:pt>
                <c:pt idx="89">
                  <c:v>7906.083333333333</c:v>
                </c:pt>
                <c:pt idx="90">
                  <c:v>8347.2333333333336</c:v>
                </c:pt>
                <c:pt idx="91">
                  <c:v>7557.0166666666664</c:v>
                </c:pt>
                <c:pt idx="92">
                  <c:v>5243.8166666666666</c:v>
                </c:pt>
                <c:pt idx="93">
                  <c:v>643.63333333333333</c:v>
                </c:pt>
                <c:pt idx="94">
                  <c:v>8570.5500000000011</c:v>
                </c:pt>
                <c:pt idx="95">
                  <c:v>7041.6499999999987</c:v>
                </c:pt>
                <c:pt idx="96">
                  <c:v>1237.4166666666667</c:v>
                </c:pt>
                <c:pt idx="97">
                  <c:v>10054.666666666666</c:v>
                </c:pt>
                <c:pt idx="98">
                  <c:v>9003.4</c:v>
                </c:pt>
                <c:pt idx="99">
                  <c:v>6427.4833333333327</c:v>
                </c:pt>
                <c:pt idx="100">
                  <c:v>1792.3333333333333</c:v>
                </c:pt>
                <c:pt idx="101">
                  <c:v>10492.25</c:v>
                </c:pt>
                <c:pt idx="102">
                  <c:v>7919.8499999999995</c:v>
                </c:pt>
                <c:pt idx="103">
                  <c:v>1827.9666666666665</c:v>
                </c:pt>
                <c:pt idx="104">
                  <c:v>9549.4166666666661</c:v>
                </c:pt>
                <c:pt idx="105">
                  <c:v>11066.433333333332</c:v>
                </c:pt>
                <c:pt idx="106">
                  <c:v>7153.25</c:v>
                </c:pt>
                <c:pt idx="107">
                  <c:v>1996.3</c:v>
                </c:pt>
                <c:pt idx="108">
                  <c:v>10090.733333333332</c:v>
                </c:pt>
                <c:pt idx="109">
                  <c:v>9277.7666666666664</c:v>
                </c:pt>
                <c:pt idx="110">
                  <c:v>9171.25</c:v>
                </c:pt>
                <c:pt idx="111">
                  <c:v>9399.3833333333332</c:v>
                </c:pt>
                <c:pt idx="112">
                  <c:v>8660.1</c:v>
                </c:pt>
                <c:pt idx="113">
                  <c:v>5316.8</c:v>
                </c:pt>
                <c:pt idx="114">
                  <c:v>798.9</c:v>
                </c:pt>
                <c:pt idx="115">
                  <c:v>8589.4666666666672</c:v>
                </c:pt>
                <c:pt idx="116">
                  <c:v>8710.4</c:v>
                </c:pt>
                <c:pt idx="117">
                  <c:v>8494.9333333333325</c:v>
                </c:pt>
                <c:pt idx="118">
                  <c:v>8433.3166666666657</c:v>
                </c:pt>
                <c:pt idx="119">
                  <c:v>8043.05</c:v>
                </c:pt>
                <c:pt idx="120">
                  <c:v>5213.4833333333336</c:v>
                </c:pt>
                <c:pt idx="121">
                  <c:v>441.58333333333331</c:v>
                </c:pt>
                <c:pt idx="122">
                  <c:v>8162.8166666666657</c:v>
                </c:pt>
                <c:pt idx="123">
                  <c:v>8330.1833333333325</c:v>
                </c:pt>
                <c:pt idx="124">
                  <c:v>8325.4833333333336</c:v>
                </c:pt>
                <c:pt idx="125">
                  <c:v>8175.0166666666673</c:v>
                </c:pt>
                <c:pt idx="126">
                  <c:v>7533.0166666666673</c:v>
                </c:pt>
                <c:pt idx="127">
                  <c:v>4675.3499999999995</c:v>
                </c:pt>
                <c:pt idx="128">
                  <c:v>510.40000000000003</c:v>
                </c:pt>
                <c:pt idx="129">
                  <c:v>6862.3166666666666</c:v>
                </c:pt>
                <c:pt idx="130">
                  <c:v>6526.4833333333336</c:v>
                </c:pt>
                <c:pt idx="131">
                  <c:v>6919.3166666666666</c:v>
                </c:pt>
                <c:pt idx="132">
                  <c:v>7416.25</c:v>
                </c:pt>
                <c:pt idx="133">
                  <c:v>6186.9000000000005</c:v>
                </c:pt>
                <c:pt idx="134">
                  <c:v>3979.4166666666665</c:v>
                </c:pt>
                <c:pt idx="135">
                  <c:v>484.90000000000003</c:v>
                </c:pt>
                <c:pt idx="136">
                  <c:v>5133.8</c:v>
                </c:pt>
                <c:pt idx="137">
                  <c:v>4950.6499999999996</c:v>
                </c:pt>
                <c:pt idx="138">
                  <c:v>4632.2333333333336</c:v>
                </c:pt>
                <c:pt idx="139">
                  <c:v>4548.7166666666662</c:v>
                </c:pt>
                <c:pt idx="140">
                  <c:v>4587.4666666666662</c:v>
                </c:pt>
                <c:pt idx="141">
                  <c:v>2959.2166666666667</c:v>
                </c:pt>
                <c:pt idx="142">
                  <c:v>335.73333333333335</c:v>
                </c:pt>
                <c:pt idx="143">
                  <c:v>3484.4166666666665</c:v>
                </c:pt>
                <c:pt idx="144">
                  <c:v>3720.9333333333329</c:v>
                </c:pt>
                <c:pt idx="145">
                  <c:v>3296.35</c:v>
                </c:pt>
                <c:pt idx="146">
                  <c:v>3515.9833333333336</c:v>
                </c:pt>
                <c:pt idx="147">
                  <c:v>2956.6333333333332</c:v>
                </c:pt>
                <c:pt idx="148">
                  <c:v>2104.8000000000002</c:v>
                </c:pt>
                <c:pt idx="149">
                  <c:v>238.85</c:v>
                </c:pt>
                <c:pt idx="150">
                  <c:v>2270.8833333333332</c:v>
                </c:pt>
                <c:pt idx="151">
                  <c:v>2459</c:v>
                </c:pt>
                <c:pt idx="152">
                  <c:v>2210.8166666666666</c:v>
                </c:pt>
                <c:pt idx="153">
                  <c:v>2232.6833333333329</c:v>
                </c:pt>
                <c:pt idx="154">
                  <c:v>1971.4333333333332</c:v>
                </c:pt>
                <c:pt idx="155">
                  <c:v>1332.7333333333333</c:v>
                </c:pt>
                <c:pt idx="156">
                  <c:v>65.133333333333326</c:v>
                </c:pt>
                <c:pt idx="157">
                  <c:v>1378.7166666666665</c:v>
                </c:pt>
                <c:pt idx="158">
                  <c:v>1731.6833333333334</c:v>
                </c:pt>
                <c:pt idx="159">
                  <c:v>1177.8333333333333</c:v>
                </c:pt>
                <c:pt idx="160">
                  <c:v>1194.4333333333332</c:v>
                </c:pt>
                <c:pt idx="161">
                  <c:v>814.09999999999991</c:v>
                </c:pt>
                <c:pt idx="162">
                  <c:v>0</c:v>
                </c:pt>
                <c:pt idx="163">
                  <c:v>23.3</c:v>
                </c:pt>
                <c:pt idx="164">
                  <c:v>0</c:v>
                </c:pt>
                <c:pt idx="165">
                  <c:v>585.5</c:v>
                </c:pt>
                <c:pt idx="166">
                  <c:v>804.18333333333339</c:v>
                </c:pt>
                <c:pt idx="167">
                  <c:v>434.16666666666669</c:v>
                </c:pt>
                <c:pt idx="168">
                  <c:v>662.25</c:v>
                </c:pt>
                <c:pt idx="169">
                  <c:v>406.66666666666669</c:v>
                </c:pt>
                <c:pt idx="170">
                  <c:v>371.01666666666671</c:v>
                </c:pt>
                <c:pt idx="171">
                  <c:v>0</c:v>
                </c:pt>
                <c:pt idx="172">
                  <c:v>263.2166666666667</c:v>
                </c:pt>
                <c:pt idx="173">
                  <c:v>344.84999999999997</c:v>
                </c:pt>
                <c:pt idx="174">
                  <c:v>260.41666666666669</c:v>
                </c:pt>
                <c:pt idx="175">
                  <c:v>240.56666666666669</c:v>
                </c:pt>
                <c:pt idx="176">
                  <c:v>177.23333333333335</c:v>
                </c:pt>
                <c:pt idx="177">
                  <c:v>137.16666666666666</c:v>
                </c:pt>
                <c:pt idx="178">
                  <c:v>0</c:v>
                </c:pt>
                <c:pt idx="179">
                  <c:v>112.81666666666666</c:v>
                </c:pt>
                <c:pt idx="180">
                  <c:v>65.683333333333323</c:v>
                </c:pt>
                <c:pt idx="181">
                  <c:v>59.216666666666669</c:v>
                </c:pt>
                <c:pt idx="182">
                  <c:v>66.666666666666671</c:v>
                </c:pt>
                <c:pt idx="183">
                  <c:v>49.15</c:v>
                </c:pt>
                <c:pt idx="184">
                  <c:v>25.983333333333334</c:v>
                </c:pt>
                <c:pt idx="185">
                  <c:v>0</c:v>
                </c:pt>
                <c:pt idx="186">
                  <c:v>17.633333333333333</c:v>
                </c:pt>
                <c:pt idx="187">
                  <c:v>12.466666666666669</c:v>
                </c:pt>
                <c:pt idx="188">
                  <c:v>32.933333333333337</c:v>
                </c:pt>
                <c:pt idx="189">
                  <c:v>9.8833333333333329</c:v>
                </c:pt>
                <c:pt idx="190">
                  <c:v>9.0499999999999989</c:v>
                </c:pt>
                <c:pt idx="191">
                  <c:v>7.5500000000000007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4A-40AE-B265-3F8B08E0B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439120"/>
        <c:axId val="471435280"/>
      </c:barChart>
      <c:catAx>
        <c:axId val="4714391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71435280"/>
        <c:crosses val="autoZero"/>
        <c:auto val="1"/>
        <c:lblAlgn val="ctr"/>
        <c:lblOffset val="100"/>
        <c:noMultiLvlLbl val="0"/>
      </c:catAx>
      <c:valAx>
        <c:axId val="471435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714391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2019-20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8606329894204244E-2"/>
          <c:y val="0.10935630533620486"/>
          <c:w val="0.92191085041043619"/>
          <c:h val="0.773945091034474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2'!$F$3</c:f>
              <c:strCache>
                <c:ptCount val="1"/>
                <c:pt idx="0">
                  <c:v>2019-20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2'!$F$4:$F$195</c:f>
              <c:numCache>
                <c:formatCode>General</c:formatCode>
                <c:ptCount val="192"/>
                <c:pt idx="0">
                  <c:v>0</c:v>
                </c:pt>
                <c:pt idx="1">
                  <c:v>32.119999999999997</c:v>
                </c:pt>
                <c:pt idx="2">
                  <c:v>0</c:v>
                </c:pt>
                <c:pt idx="3">
                  <c:v>0</c:v>
                </c:pt>
                <c:pt idx="4">
                  <c:v>20.14</c:v>
                </c:pt>
                <c:pt idx="5">
                  <c:v>3.96</c:v>
                </c:pt>
                <c:pt idx="6">
                  <c:v>40.08</c:v>
                </c:pt>
                <c:pt idx="7">
                  <c:v>9.7100000000000009</c:v>
                </c:pt>
                <c:pt idx="8">
                  <c:v>39.93</c:v>
                </c:pt>
                <c:pt idx="9">
                  <c:v>0</c:v>
                </c:pt>
                <c:pt idx="10">
                  <c:v>3.21</c:v>
                </c:pt>
                <c:pt idx="11">
                  <c:v>48.94</c:v>
                </c:pt>
                <c:pt idx="12">
                  <c:v>14.23</c:v>
                </c:pt>
                <c:pt idx="13">
                  <c:v>65.459999999999994</c:v>
                </c:pt>
                <c:pt idx="14">
                  <c:v>20.03</c:v>
                </c:pt>
                <c:pt idx="15">
                  <c:v>66.989999999999995</c:v>
                </c:pt>
                <c:pt idx="16">
                  <c:v>0</c:v>
                </c:pt>
                <c:pt idx="17">
                  <c:v>36.159999999999997</c:v>
                </c:pt>
                <c:pt idx="18">
                  <c:v>86.99</c:v>
                </c:pt>
                <c:pt idx="19">
                  <c:v>59.89</c:v>
                </c:pt>
                <c:pt idx="20">
                  <c:v>102.81</c:v>
                </c:pt>
                <c:pt idx="21">
                  <c:v>53.75</c:v>
                </c:pt>
                <c:pt idx="22">
                  <c:v>101.88</c:v>
                </c:pt>
                <c:pt idx="23">
                  <c:v>0</c:v>
                </c:pt>
                <c:pt idx="24">
                  <c:v>83.25</c:v>
                </c:pt>
                <c:pt idx="25">
                  <c:v>186.81</c:v>
                </c:pt>
                <c:pt idx="26">
                  <c:v>94.66</c:v>
                </c:pt>
                <c:pt idx="27">
                  <c:v>172.01</c:v>
                </c:pt>
                <c:pt idx="28">
                  <c:v>90.64</c:v>
                </c:pt>
                <c:pt idx="29">
                  <c:v>166.08</c:v>
                </c:pt>
                <c:pt idx="30">
                  <c:v>0</c:v>
                </c:pt>
                <c:pt idx="31">
                  <c:v>143.46</c:v>
                </c:pt>
                <c:pt idx="32">
                  <c:v>284.63</c:v>
                </c:pt>
                <c:pt idx="33">
                  <c:v>187.83</c:v>
                </c:pt>
                <c:pt idx="34">
                  <c:v>306.85000000000002</c:v>
                </c:pt>
                <c:pt idx="35">
                  <c:v>226.69</c:v>
                </c:pt>
                <c:pt idx="36">
                  <c:v>322.83</c:v>
                </c:pt>
                <c:pt idx="37">
                  <c:v>0</c:v>
                </c:pt>
                <c:pt idx="38">
                  <c:v>375.63</c:v>
                </c:pt>
                <c:pt idx="39">
                  <c:v>521.84</c:v>
                </c:pt>
                <c:pt idx="40">
                  <c:v>388.59</c:v>
                </c:pt>
                <c:pt idx="41">
                  <c:v>602.44000000000005</c:v>
                </c:pt>
                <c:pt idx="42">
                  <c:v>459.71</c:v>
                </c:pt>
                <c:pt idx="43">
                  <c:v>524</c:v>
                </c:pt>
                <c:pt idx="44">
                  <c:v>0</c:v>
                </c:pt>
                <c:pt idx="45">
                  <c:v>620.14</c:v>
                </c:pt>
                <c:pt idx="46">
                  <c:v>861.26</c:v>
                </c:pt>
                <c:pt idx="47">
                  <c:v>636.05999999999995</c:v>
                </c:pt>
                <c:pt idx="48">
                  <c:v>946.18499999999995</c:v>
                </c:pt>
                <c:pt idx="49">
                  <c:v>716.29</c:v>
                </c:pt>
                <c:pt idx="50">
                  <c:v>791.96</c:v>
                </c:pt>
                <c:pt idx="51">
                  <c:v>0</c:v>
                </c:pt>
                <c:pt idx="52">
                  <c:v>992</c:v>
                </c:pt>
                <c:pt idx="53">
                  <c:v>1414.65</c:v>
                </c:pt>
                <c:pt idx="54">
                  <c:v>1202.0999999999999</c:v>
                </c:pt>
                <c:pt idx="55">
                  <c:v>1562.66</c:v>
                </c:pt>
                <c:pt idx="56">
                  <c:v>1295.1400000000001</c:v>
                </c:pt>
                <c:pt idx="57">
                  <c:v>1390.93</c:v>
                </c:pt>
                <c:pt idx="58">
                  <c:v>0</c:v>
                </c:pt>
                <c:pt idx="59">
                  <c:v>2099.59</c:v>
                </c:pt>
                <c:pt idx="60">
                  <c:v>2147.21</c:v>
                </c:pt>
                <c:pt idx="61">
                  <c:v>2013.94</c:v>
                </c:pt>
                <c:pt idx="62">
                  <c:v>2289.15</c:v>
                </c:pt>
                <c:pt idx="63">
                  <c:v>1849.95</c:v>
                </c:pt>
                <c:pt idx="64">
                  <c:v>1590.5</c:v>
                </c:pt>
                <c:pt idx="65">
                  <c:v>164.7</c:v>
                </c:pt>
                <c:pt idx="66">
                  <c:v>2306.44</c:v>
                </c:pt>
                <c:pt idx="67">
                  <c:v>2680</c:v>
                </c:pt>
                <c:pt idx="68">
                  <c:v>2366.71</c:v>
                </c:pt>
                <c:pt idx="69">
                  <c:v>1765.6</c:v>
                </c:pt>
                <c:pt idx="70">
                  <c:v>2711.04</c:v>
                </c:pt>
                <c:pt idx="71">
                  <c:v>2186.94</c:v>
                </c:pt>
                <c:pt idx="72">
                  <c:v>264.92</c:v>
                </c:pt>
                <c:pt idx="73">
                  <c:v>3203.95</c:v>
                </c:pt>
                <c:pt idx="74">
                  <c:v>3445.69</c:v>
                </c:pt>
                <c:pt idx="75">
                  <c:v>3022.69</c:v>
                </c:pt>
                <c:pt idx="76">
                  <c:v>3611.03</c:v>
                </c:pt>
                <c:pt idx="77">
                  <c:v>3332.46</c:v>
                </c:pt>
                <c:pt idx="78">
                  <c:v>2396.88</c:v>
                </c:pt>
                <c:pt idx="79">
                  <c:v>313.41000000000003</c:v>
                </c:pt>
                <c:pt idx="80">
                  <c:v>3591.44</c:v>
                </c:pt>
                <c:pt idx="81">
                  <c:v>3865.73</c:v>
                </c:pt>
                <c:pt idx="82">
                  <c:v>3583.36</c:v>
                </c:pt>
                <c:pt idx="83">
                  <c:v>4193.05</c:v>
                </c:pt>
                <c:pt idx="84">
                  <c:v>3871.75</c:v>
                </c:pt>
                <c:pt idx="85">
                  <c:v>2675.95</c:v>
                </c:pt>
                <c:pt idx="86">
                  <c:v>235.53</c:v>
                </c:pt>
                <c:pt idx="87">
                  <c:v>4216.4399999999996</c:v>
                </c:pt>
                <c:pt idx="88">
                  <c:v>4502.68</c:v>
                </c:pt>
                <c:pt idx="89">
                  <c:v>4743.6499999999996</c:v>
                </c:pt>
                <c:pt idx="90">
                  <c:v>5008.34</c:v>
                </c:pt>
                <c:pt idx="91">
                  <c:v>4534.21</c:v>
                </c:pt>
                <c:pt idx="92">
                  <c:v>3146.29</c:v>
                </c:pt>
                <c:pt idx="93">
                  <c:v>386.18</c:v>
                </c:pt>
                <c:pt idx="94">
                  <c:v>5142.33</c:v>
                </c:pt>
                <c:pt idx="95">
                  <c:v>4224.99</c:v>
                </c:pt>
                <c:pt idx="96">
                  <c:v>742.45</c:v>
                </c:pt>
                <c:pt idx="97">
                  <c:v>6032.8</c:v>
                </c:pt>
                <c:pt idx="98">
                  <c:v>5402.04</c:v>
                </c:pt>
                <c:pt idx="99">
                  <c:v>3856.49</c:v>
                </c:pt>
                <c:pt idx="100">
                  <c:v>1075.4000000000001</c:v>
                </c:pt>
                <c:pt idx="101">
                  <c:v>6295.35</c:v>
                </c:pt>
                <c:pt idx="102">
                  <c:v>4751.91</c:v>
                </c:pt>
                <c:pt idx="103">
                  <c:v>1096.78</c:v>
                </c:pt>
                <c:pt idx="104">
                  <c:v>5729.65</c:v>
                </c:pt>
                <c:pt idx="105">
                  <c:v>6639.86</c:v>
                </c:pt>
                <c:pt idx="106">
                  <c:v>4291.95</c:v>
                </c:pt>
                <c:pt idx="107">
                  <c:v>1197.78</c:v>
                </c:pt>
                <c:pt idx="108">
                  <c:v>6054.44</c:v>
                </c:pt>
                <c:pt idx="109">
                  <c:v>5566.66</c:v>
                </c:pt>
                <c:pt idx="110">
                  <c:v>5502.75</c:v>
                </c:pt>
                <c:pt idx="111">
                  <c:v>5639.63</c:v>
                </c:pt>
                <c:pt idx="112">
                  <c:v>5196.0600000000004</c:v>
                </c:pt>
                <c:pt idx="113">
                  <c:v>3190.08</c:v>
                </c:pt>
                <c:pt idx="114">
                  <c:v>479.34</c:v>
                </c:pt>
                <c:pt idx="115">
                  <c:v>5153.68</c:v>
                </c:pt>
                <c:pt idx="116">
                  <c:v>5226.24</c:v>
                </c:pt>
                <c:pt idx="117">
                  <c:v>5096.96</c:v>
                </c:pt>
                <c:pt idx="118">
                  <c:v>5059.99</c:v>
                </c:pt>
                <c:pt idx="119">
                  <c:v>4825.83</c:v>
                </c:pt>
                <c:pt idx="120">
                  <c:v>3128.09</c:v>
                </c:pt>
                <c:pt idx="121">
                  <c:v>264.95</c:v>
                </c:pt>
                <c:pt idx="122">
                  <c:v>4897.6899999999996</c:v>
                </c:pt>
                <c:pt idx="123">
                  <c:v>4998.1099999999997</c:v>
                </c:pt>
                <c:pt idx="124">
                  <c:v>4995.29</c:v>
                </c:pt>
                <c:pt idx="125">
                  <c:v>4905.01</c:v>
                </c:pt>
                <c:pt idx="126">
                  <c:v>4519.8100000000004</c:v>
                </c:pt>
                <c:pt idx="127">
                  <c:v>2805.21</c:v>
                </c:pt>
                <c:pt idx="128">
                  <c:v>306.24</c:v>
                </c:pt>
                <c:pt idx="129">
                  <c:v>4117.3900000000003</c:v>
                </c:pt>
                <c:pt idx="130">
                  <c:v>3915.89</c:v>
                </c:pt>
                <c:pt idx="131">
                  <c:v>4151.59</c:v>
                </c:pt>
                <c:pt idx="132">
                  <c:v>4449.75</c:v>
                </c:pt>
                <c:pt idx="133">
                  <c:v>3712.14</c:v>
                </c:pt>
                <c:pt idx="134">
                  <c:v>2387.65</c:v>
                </c:pt>
                <c:pt idx="135">
                  <c:v>290.94</c:v>
                </c:pt>
                <c:pt idx="136">
                  <c:v>3080.28</c:v>
                </c:pt>
                <c:pt idx="137">
                  <c:v>2970.39</c:v>
                </c:pt>
                <c:pt idx="138">
                  <c:v>2779.34</c:v>
                </c:pt>
                <c:pt idx="139">
                  <c:v>2729.23</c:v>
                </c:pt>
                <c:pt idx="140">
                  <c:v>2752.48</c:v>
                </c:pt>
                <c:pt idx="141">
                  <c:v>1775.53</c:v>
                </c:pt>
                <c:pt idx="142">
                  <c:v>201.44</c:v>
                </c:pt>
                <c:pt idx="143">
                  <c:v>2090.65</c:v>
                </c:pt>
                <c:pt idx="144">
                  <c:v>2232.56</c:v>
                </c:pt>
                <c:pt idx="145">
                  <c:v>1977.81</c:v>
                </c:pt>
                <c:pt idx="146">
                  <c:v>2109.59</c:v>
                </c:pt>
                <c:pt idx="147">
                  <c:v>1773.98</c:v>
                </c:pt>
                <c:pt idx="148">
                  <c:v>1262.8800000000001</c:v>
                </c:pt>
                <c:pt idx="149">
                  <c:v>143.31</c:v>
                </c:pt>
                <c:pt idx="150">
                  <c:v>1362.53</c:v>
                </c:pt>
                <c:pt idx="151">
                  <c:v>1475.4</c:v>
                </c:pt>
                <c:pt idx="152">
                  <c:v>1326.49</c:v>
                </c:pt>
                <c:pt idx="153">
                  <c:v>1339.61</c:v>
                </c:pt>
                <c:pt idx="154">
                  <c:v>1182.8599999999999</c:v>
                </c:pt>
                <c:pt idx="155">
                  <c:v>799.64</c:v>
                </c:pt>
                <c:pt idx="156">
                  <c:v>39.08</c:v>
                </c:pt>
                <c:pt idx="157">
                  <c:v>827.23</c:v>
                </c:pt>
                <c:pt idx="158">
                  <c:v>1039.01</c:v>
                </c:pt>
                <c:pt idx="159">
                  <c:v>706.7</c:v>
                </c:pt>
                <c:pt idx="160">
                  <c:v>716.66</c:v>
                </c:pt>
                <c:pt idx="161">
                  <c:v>488.46</c:v>
                </c:pt>
                <c:pt idx="163">
                  <c:v>13.98</c:v>
                </c:pt>
                <c:pt idx="164">
                  <c:v>0</c:v>
                </c:pt>
                <c:pt idx="165">
                  <c:v>351.3</c:v>
                </c:pt>
                <c:pt idx="166">
                  <c:v>482.51</c:v>
                </c:pt>
                <c:pt idx="167">
                  <c:v>260.5</c:v>
                </c:pt>
                <c:pt idx="168">
                  <c:v>397.35</c:v>
                </c:pt>
                <c:pt idx="169">
                  <c:v>244</c:v>
                </c:pt>
                <c:pt idx="170">
                  <c:v>222.61</c:v>
                </c:pt>
                <c:pt idx="171">
                  <c:v>0</c:v>
                </c:pt>
                <c:pt idx="172">
                  <c:v>157.93</c:v>
                </c:pt>
                <c:pt idx="173">
                  <c:v>206.91</c:v>
                </c:pt>
                <c:pt idx="174">
                  <c:v>156.25</c:v>
                </c:pt>
                <c:pt idx="175">
                  <c:v>144.34</c:v>
                </c:pt>
                <c:pt idx="176">
                  <c:v>106.34</c:v>
                </c:pt>
                <c:pt idx="177">
                  <c:v>82.3</c:v>
                </c:pt>
                <c:pt idx="178">
                  <c:v>0</c:v>
                </c:pt>
                <c:pt idx="179">
                  <c:v>67.69</c:v>
                </c:pt>
                <c:pt idx="180">
                  <c:v>39.409999999999997</c:v>
                </c:pt>
                <c:pt idx="181">
                  <c:v>35.53</c:v>
                </c:pt>
                <c:pt idx="182">
                  <c:v>40</c:v>
                </c:pt>
                <c:pt idx="183">
                  <c:v>29.49</c:v>
                </c:pt>
                <c:pt idx="184">
                  <c:v>15.59</c:v>
                </c:pt>
                <c:pt idx="185">
                  <c:v>0</c:v>
                </c:pt>
                <c:pt idx="186">
                  <c:v>10.58</c:v>
                </c:pt>
                <c:pt idx="187">
                  <c:v>7.48</c:v>
                </c:pt>
                <c:pt idx="188">
                  <c:v>19.760000000000002</c:v>
                </c:pt>
                <c:pt idx="189">
                  <c:v>5.93</c:v>
                </c:pt>
                <c:pt idx="190">
                  <c:v>5.43</c:v>
                </c:pt>
                <c:pt idx="191">
                  <c:v>4.53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9D-45BD-8D2C-9F7783A6E81E}"/>
            </c:ext>
          </c:extLst>
        </c:ser>
        <c:ser>
          <c:idx val="1"/>
          <c:order val="1"/>
          <c:tx>
            <c:strRef>
              <c:f>'Prueba 2'!$G$3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2'!$G$4:$G$195</c:f>
              <c:numCache>
                <c:formatCode>0.00</c:formatCode>
                <c:ptCount val="192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9D-45BD-8D2C-9F7783A6E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2572216"/>
        <c:axId val="512567736"/>
      </c:barChart>
      <c:catAx>
        <c:axId val="512572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12567736"/>
        <c:crosses val="autoZero"/>
        <c:auto val="1"/>
        <c:lblAlgn val="ctr"/>
        <c:lblOffset val="100"/>
        <c:noMultiLvlLbl val="0"/>
      </c:catAx>
      <c:valAx>
        <c:axId val="51256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1257221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2018-19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6446833603322616E-2"/>
          <c:y val="0.11016749233309743"/>
          <c:w val="0.92478823975048152"/>
          <c:h val="0.774785688943871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2'!$M$3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2'!$M$4:$M$194</c:f>
              <c:numCache>
                <c:formatCode>0.00</c:formatCode>
                <c:ptCount val="191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D-4728-BF10-7C2523B8ECFA}"/>
            </c:ext>
          </c:extLst>
        </c:ser>
        <c:ser>
          <c:idx val="1"/>
          <c:order val="1"/>
          <c:tx>
            <c:strRef>
              <c:f>'Prueba 2'!$N$3</c:f>
              <c:strCache>
                <c:ptCount val="1"/>
                <c:pt idx="0">
                  <c:v>2018-19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2'!$N$4:$N$194</c:f>
              <c:numCache>
                <c:formatCode>0.00</c:formatCode>
                <c:ptCount val="191"/>
                <c:pt idx="0" formatCode="General">
                  <c:v>14</c:v>
                </c:pt>
                <c:pt idx="1">
                  <c:v>4.4400000000000004</c:v>
                </c:pt>
                <c:pt idx="2" formatCode="General">
                  <c:v>15.5</c:v>
                </c:pt>
                <c:pt idx="3" formatCode="General">
                  <c:v>0</c:v>
                </c:pt>
                <c:pt idx="4" formatCode="General">
                  <c:v>3.66</c:v>
                </c:pt>
                <c:pt idx="5" formatCode="General">
                  <c:v>25.74</c:v>
                </c:pt>
                <c:pt idx="6" formatCode="General">
                  <c:v>5.88</c:v>
                </c:pt>
                <c:pt idx="7" formatCode="General">
                  <c:v>28.61</c:v>
                </c:pt>
                <c:pt idx="8" formatCode="General">
                  <c:v>7.74</c:v>
                </c:pt>
                <c:pt idx="9" formatCode="General">
                  <c:v>23.35</c:v>
                </c:pt>
                <c:pt idx="10" formatCode="General">
                  <c:v>0</c:v>
                </c:pt>
                <c:pt idx="11" formatCode="General">
                  <c:v>3.18</c:v>
                </c:pt>
                <c:pt idx="12" formatCode="General">
                  <c:v>38.24</c:v>
                </c:pt>
                <c:pt idx="13" formatCode="General">
                  <c:v>7.09</c:v>
                </c:pt>
                <c:pt idx="14" formatCode="General">
                  <c:v>22.5</c:v>
                </c:pt>
                <c:pt idx="15" formatCode="General">
                  <c:v>18.78</c:v>
                </c:pt>
                <c:pt idx="16" formatCode="General">
                  <c:v>43</c:v>
                </c:pt>
                <c:pt idx="17" formatCode="General">
                  <c:v>0</c:v>
                </c:pt>
                <c:pt idx="18" formatCode="General">
                  <c:v>13.8</c:v>
                </c:pt>
                <c:pt idx="19" formatCode="General">
                  <c:v>49.84</c:v>
                </c:pt>
                <c:pt idx="20" formatCode="General">
                  <c:v>16.63</c:v>
                </c:pt>
                <c:pt idx="21" formatCode="General">
                  <c:v>58.2</c:v>
                </c:pt>
                <c:pt idx="22" formatCode="General">
                  <c:v>23.25</c:v>
                </c:pt>
                <c:pt idx="23" formatCode="General">
                  <c:v>52.31</c:v>
                </c:pt>
                <c:pt idx="24" formatCode="General">
                  <c:v>0</c:v>
                </c:pt>
                <c:pt idx="25" formatCode="General">
                  <c:v>17.100000000000001</c:v>
                </c:pt>
                <c:pt idx="26" formatCode="General">
                  <c:v>71.790000000000006</c:v>
                </c:pt>
                <c:pt idx="27" formatCode="General">
                  <c:v>29.43</c:v>
                </c:pt>
                <c:pt idx="28" formatCode="General">
                  <c:v>119.63</c:v>
                </c:pt>
                <c:pt idx="29" formatCode="General">
                  <c:v>30.9</c:v>
                </c:pt>
                <c:pt idx="30" formatCode="General">
                  <c:v>100.35</c:v>
                </c:pt>
                <c:pt idx="31" formatCode="General">
                  <c:v>0</c:v>
                </c:pt>
                <c:pt idx="32" formatCode="General">
                  <c:v>39.11</c:v>
                </c:pt>
                <c:pt idx="33" formatCode="General">
                  <c:v>102.34</c:v>
                </c:pt>
                <c:pt idx="34" formatCode="General">
                  <c:v>55.65</c:v>
                </c:pt>
                <c:pt idx="35" formatCode="General">
                  <c:v>125.76</c:v>
                </c:pt>
                <c:pt idx="36" formatCode="General">
                  <c:v>82.83</c:v>
                </c:pt>
                <c:pt idx="37" formatCode="General">
                  <c:v>91.53</c:v>
                </c:pt>
                <c:pt idx="38" formatCode="General">
                  <c:v>0</c:v>
                </c:pt>
                <c:pt idx="39" formatCode="General">
                  <c:v>76.14</c:v>
                </c:pt>
                <c:pt idx="40" formatCode="General">
                  <c:v>218.49</c:v>
                </c:pt>
                <c:pt idx="41" formatCode="General">
                  <c:v>116.29</c:v>
                </c:pt>
                <c:pt idx="42" formatCode="General">
                  <c:v>239.15</c:v>
                </c:pt>
                <c:pt idx="43" formatCode="General">
                  <c:v>111.88</c:v>
                </c:pt>
                <c:pt idx="44" formatCode="General">
                  <c:v>215.11</c:v>
                </c:pt>
                <c:pt idx="45" formatCode="General">
                  <c:v>0</c:v>
                </c:pt>
                <c:pt idx="46" formatCode="General">
                  <c:v>194.95</c:v>
                </c:pt>
                <c:pt idx="47" formatCode="General">
                  <c:v>394.64</c:v>
                </c:pt>
                <c:pt idx="48" formatCode="General">
                  <c:v>246.5</c:v>
                </c:pt>
                <c:pt idx="49" formatCode="General">
                  <c:v>434.55</c:v>
                </c:pt>
                <c:pt idx="50" formatCode="General">
                  <c:v>236.13</c:v>
                </c:pt>
                <c:pt idx="51" formatCode="General">
                  <c:v>301.23</c:v>
                </c:pt>
                <c:pt idx="52" formatCode="General">
                  <c:v>0</c:v>
                </c:pt>
                <c:pt idx="53" formatCode="General">
                  <c:v>302.39</c:v>
                </c:pt>
                <c:pt idx="54" formatCode="General">
                  <c:v>616.79999999999995</c:v>
                </c:pt>
                <c:pt idx="55" formatCode="General">
                  <c:v>393.76</c:v>
                </c:pt>
                <c:pt idx="56" formatCode="General">
                  <c:v>660.7</c:v>
                </c:pt>
                <c:pt idx="57" formatCode="General">
                  <c:v>415.15</c:v>
                </c:pt>
                <c:pt idx="58" formatCode="General">
                  <c:v>558.1</c:v>
                </c:pt>
                <c:pt idx="59" formatCode="General">
                  <c:v>0</c:v>
                </c:pt>
                <c:pt idx="60" formatCode="General">
                  <c:v>582.67999999999995</c:v>
                </c:pt>
                <c:pt idx="61" formatCode="General">
                  <c:v>909</c:v>
                </c:pt>
                <c:pt idx="62" formatCode="General">
                  <c:v>698.38</c:v>
                </c:pt>
                <c:pt idx="63" formatCode="General">
                  <c:v>1064.3900000000001</c:v>
                </c:pt>
                <c:pt idx="64" formatCode="General">
                  <c:v>794.3</c:v>
                </c:pt>
                <c:pt idx="65" formatCode="General">
                  <c:v>853.6</c:v>
                </c:pt>
                <c:pt idx="66" formatCode="General">
                  <c:v>0</c:v>
                </c:pt>
                <c:pt idx="67" formatCode="General">
                  <c:v>1150.0999999999999</c:v>
                </c:pt>
                <c:pt idx="68" formatCode="General">
                  <c:v>1483.79</c:v>
                </c:pt>
                <c:pt idx="69" formatCode="General">
                  <c:v>1122.4000000000001</c:v>
                </c:pt>
                <c:pt idx="70" formatCode="General">
                  <c:v>1346.35</c:v>
                </c:pt>
                <c:pt idx="71" formatCode="General">
                  <c:v>1478.04</c:v>
                </c:pt>
                <c:pt idx="72" formatCode="General">
                  <c:v>1276.5</c:v>
                </c:pt>
                <c:pt idx="73" formatCode="General">
                  <c:v>170.51</c:v>
                </c:pt>
                <c:pt idx="74" formatCode="General">
                  <c:v>1681.64</c:v>
                </c:pt>
                <c:pt idx="75" formatCode="General">
                  <c:v>2153.8000000000002</c:v>
                </c:pt>
                <c:pt idx="76" formatCode="General">
                  <c:v>1972.33</c:v>
                </c:pt>
                <c:pt idx="77" formatCode="General">
                  <c:v>2163.06</c:v>
                </c:pt>
                <c:pt idx="78" formatCode="General">
                  <c:v>1879.88</c:v>
                </c:pt>
                <c:pt idx="79" formatCode="General">
                  <c:v>1516.1</c:v>
                </c:pt>
                <c:pt idx="80" formatCode="General">
                  <c:v>79.180000000000007</c:v>
                </c:pt>
                <c:pt idx="81" formatCode="General">
                  <c:v>2409.5300000000002</c:v>
                </c:pt>
                <c:pt idx="82" formatCode="General">
                  <c:v>2820.41</c:v>
                </c:pt>
                <c:pt idx="83" formatCode="General">
                  <c:v>2615.11</c:v>
                </c:pt>
                <c:pt idx="84" formatCode="General">
                  <c:v>2877.83</c:v>
                </c:pt>
                <c:pt idx="85" formatCode="General">
                  <c:v>2629.75</c:v>
                </c:pt>
                <c:pt idx="86" formatCode="General">
                  <c:v>2019.04</c:v>
                </c:pt>
                <c:pt idx="87" formatCode="General">
                  <c:v>159.31</c:v>
                </c:pt>
                <c:pt idx="88" formatCode="General">
                  <c:v>3238.1</c:v>
                </c:pt>
                <c:pt idx="89" formatCode="General">
                  <c:v>3748.78</c:v>
                </c:pt>
                <c:pt idx="90" formatCode="General">
                  <c:v>3652.84</c:v>
                </c:pt>
                <c:pt idx="91" formatCode="General">
                  <c:v>4078.76</c:v>
                </c:pt>
                <c:pt idx="92" formatCode="General">
                  <c:v>3798.21</c:v>
                </c:pt>
                <c:pt idx="93" formatCode="General">
                  <c:v>2441.8000000000002</c:v>
                </c:pt>
                <c:pt idx="94" formatCode="General">
                  <c:v>215.44</c:v>
                </c:pt>
                <c:pt idx="95" formatCode="General">
                  <c:v>3430.88</c:v>
                </c:pt>
                <c:pt idx="96" formatCode="General">
                  <c:v>689.05</c:v>
                </c:pt>
                <c:pt idx="97" formatCode="General">
                  <c:v>5234.1099999999997</c:v>
                </c:pt>
                <c:pt idx="98" formatCode="General">
                  <c:v>5102.41</c:v>
                </c:pt>
                <c:pt idx="99" formatCode="General">
                  <c:v>5018.6899999999996</c:v>
                </c:pt>
                <c:pt idx="100" formatCode="General">
                  <c:v>3291.64</c:v>
                </c:pt>
                <c:pt idx="101" formatCode="General">
                  <c:v>412.38</c:v>
                </c:pt>
                <c:pt idx="102" formatCode="General">
                  <c:v>4485.1400000000003</c:v>
                </c:pt>
                <c:pt idx="103" formatCode="General">
                  <c:v>799.15</c:v>
                </c:pt>
                <c:pt idx="104" formatCode="General">
                  <c:v>6167.81</c:v>
                </c:pt>
                <c:pt idx="105" formatCode="General">
                  <c:v>5916.63</c:v>
                </c:pt>
                <c:pt idx="106" formatCode="General">
                  <c:v>5775.95</c:v>
                </c:pt>
                <c:pt idx="107" formatCode="General">
                  <c:v>3746.35</c:v>
                </c:pt>
                <c:pt idx="108" formatCode="General">
                  <c:v>369.79</c:v>
                </c:pt>
                <c:pt idx="109" formatCode="General">
                  <c:v>6016.46</c:v>
                </c:pt>
                <c:pt idx="110" formatCode="General">
                  <c:v>6090.58</c:v>
                </c:pt>
                <c:pt idx="111" formatCode="General">
                  <c:v>6125.86</c:v>
                </c:pt>
                <c:pt idx="112" formatCode="General">
                  <c:v>6062.85</c:v>
                </c:pt>
                <c:pt idx="113" formatCode="General">
                  <c:v>5753.89</c:v>
                </c:pt>
                <c:pt idx="114" formatCode="General">
                  <c:v>3314.69</c:v>
                </c:pt>
                <c:pt idx="115" formatCode="General">
                  <c:v>324.33999999999997</c:v>
                </c:pt>
                <c:pt idx="116" formatCode="General">
                  <c:v>5240.38</c:v>
                </c:pt>
                <c:pt idx="117" formatCode="General">
                  <c:v>5213.38</c:v>
                </c:pt>
                <c:pt idx="118" formatCode="General">
                  <c:v>4975.29</c:v>
                </c:pt>
                <c:pt idx="119" formatCode="General">
                  <c:v>5241.58</c:v>
                </c:pt>
                <c:pt idx="120" formatCode="General">
                  <c:v>4686</c:v>
                </c:pt>
                <c:pt idx="121" formatCode="General">
                  <c:v>2792.21</c:v>
                </c:pt>
                <c:pt idx="122" formatCode="General">
                  <c:v>217.35</c:v>
                </c:pt>
                <c:pt idx="123" formatCode="General">
                  <c:v>4682.84</c:v>
                </c:pt>
                <c:pt idx="124" formatCode="General">
                  <c:v>4711.05</c:v>
                </c:pt>
                <c:pt idx="125" formatCode="General">
                  <c:v>4543.3599999999997</c:v>
                </c:pt>
                <c:pt idx="126" formatCode="General">
                  <c:v>4462.3500000000004</c:v>
                </c:pt>
                <c:pt idx="127" formatCode="General">
                  <c:v>4108.88</c:v>
                </c:pt>
                <c:pt idx="128" formatCode="General">
                  <c:v>2486.9</c:v>
                </c:pt>
                <c:pt idx="129" formatCode="General">
                  <c:v>252.46</c:v>
                </c:pt>
                <c:pt idx="130" formatCode="General">
                  <c:v>3853.04</c:v>
                </c:pt>
                <c:pt idx="131" formatCode="General">
                  <c:v>3900.7</c:v>
                </c:pt>
                <c:pt idx="132" formatCode="General">
                  <c:v>3726.35</c:v>
                </c:pt>
                <c:pt idx="133" formatCode="General">
                  <c:v>3696.18</c:v>
                </c:pt>
                <c:pt idx="134" formatCode="General">
                  <c:v>3357.21</c:v>
                </c:pt>
                <c:pt idx="135" formatCode="General">
                  <c:v>1991</c:v>
                </c:pt>
                <c:pt idx="136" formatCode="General">
                  <c:v>185.81</c:v>
                </c:pt>
                <c:pt idx="137" formatCode="General">
                  <c:v>2973.85</c:v>
                </c:pt>
                <c:pt idx="138" formatCode="General">
                  <c:v>3177.68</c:v>
                </c:pt>
                <c:pt idx="139" formatCode="General">
                  <c:v>2685.91</c:v>
                </c:pt>
                <c:pt idx="140" formatCode="General">
                  <c:v>2893.69</c:v>
                </c:pt>
                <c:pt idx="141" formatCode="General">
                  <c:v>2556.0300000000002</c:v>
                </c:pt>
                <c:pt idx="142" formatCode="General">
                  <c:v>1550.08</c:v>
                </c:pt>
                <c:pt idx="143" formatCode="General">
                  <c:v>83.88</c:v>
                </c:pt>
                <c:pt idx="144" formatCode="General">
                  <c:v>2284.06</c:v>
                </c:pt>
                <c:pt idx="145" formatCode="General">
                  <c:v>2269.6</c:v>
                </c:pt>
                <c:pt idx="146" formatCode="General">
                  <c:v>2134.0100000000002</c:v>
                </c:pt>
                <c:pt idx="147" formatCode="General">
                  <c:v>2014.59</c:v>
                </c:pt>
                <c:pt idx="148" formatCode="General">
                  <c:v>1741.78</c:v>
                </c:pt>
                <c:pt idx="149" formatCode="General">
                  <c:v>1099.3800000000001</c:v>
                </c:pt>
                <c:pt idx="150" formatCode="General">
                  <c:v>88.59</c:v>
                </c:pt>
                <c:pt idx="151" formatCode="General">
                  <c:v>1548.71</c:v>
                </c:pt>
                <c:pt idx="152" formatCode="General">
                  <c:v>1666.61</c:v>
                </c:pt>
                <c:pt idx="153" formatCode="General">
                  <c:v>1532.74</c:v>
                </c:pt>
                <c:pt idx="154" formatCode="General">
                  <c:v>1492.44</c:v>
                </c:pt>
                <c:pt idx="155" formatCode="General">
                  <c:v>1206.8399999999999</c:v>
                </c:pt>
                <c:pt idx="156" formatCode="General">
                  <c:v>794.64</c:v>
                </c:pt>
                <c:pt idx="157" formatCode="General">
                  <c:v>59.95</c:v>
                </c:pt>
                <c:pt idx="158" formatCode="General">
                  <c:v>927.7</c:v>
                </c:pt>
                <c:pt idx="159" formatCode="General">
                  <c:v>1085.51</c:v>
                </c:pt>
                <c:pt idx="160" formatCode="General">
                  <c:v>812.18</c:v>
                </c:pt>
                <c:pt idx="161" formatCode="General">
                  <c:v>823.11</c:v>
                </c:pt>
                <c:pt idx="163" formatCode="General">
                  <c:v>536.80999999999995</c:v>
                </c:pt>
                <c:pt idx="164" formatCode="General">
                  <c:v>471.38</c:v>
                </c:pt>
                <c:pt idx="165" formatCode="General">
                  <c:v>0</c:v>
                </c:pt>
                <c:pt idx="166" formatCode="General">
                  <c:v>500.91</c:v>
                </c:pt>
                <c:pt idx="167" formatCode="General">
                  <c:v>631.28</c:v>
                </c:pt>
                <c:pt idx="168" formatCode="General">
                  <c:v>407.7</c:v>
                </c:pt>
                <c:pt idx="169" formatCode="General">
                  <c:v>525.38</c:v>
                </c:pt>
                <c:pt idx="170" formatCode="General">
                  <c:v>294.7</c:v>
                </c:pt>
                <c:pt idx="171" formatCode="General">
                  <c:v>214.53</c:v>
                </c:pt>
                <c:pt idx="172" formatCode="General">
                  <c:v>0</c:v>
                </c:pt>
                <c:pt idx="173" formatCode="General">
                  <c:v>174.36</c:v>
                </c:pt>
                <c:pt idx="174" formatCode="General">
                  <c:v>207.16</c:v>
                </c:pt>
                <c:pt idx="175" formatCode="General">
                  <c:v>138.58000000000001</c:v>
                </c:pt>
                <c:pt idx="176" formatCode="General">
                  <c:v>192.25</c:v>
                </c:pt>
                <c:pt idx="177" formatCode="General">
                  <c:v>55.81</c:v>
                </c:pt>
                <c:pt idx="178" formatCode="General">
                  <c:v>87.36</c:v>
                </c:pt>
                <c:pt idx="179" formatCode="General">
                  <c:v>0</c:v>
                </c:pt>
                <c:pt idx="180" formatCode="General">
                  <c:v>37.65</c:v>
                </c:pt>
                <c:pt idx="181" formatCode="General">
                  <c:v>92.19</c:v>
                </c:pt>
                <c:pt idx="182" formatCode="General">
                  <c:v>26.33</c:v>
                </c:pt>
                <c:pt idx="183" formatCode="General">
                  <c:v>56.95</c:v>
                </c:pt>
                <c:pt idx="184" formatCode="General">
                  <c:v>7.56</c:v>
                </c:pt>
                <c:pt idx="185" formatCode="General">
                  <c:v>34.81</c:v>
                </c:pt>
                <c:pt idx="186" formatCode="General">
                  <c:v>0</c:v>
                </c:pt>
                <c:pt idx="187" formatCode="General">
                  <c:v>3.76</c:v>
                </c:pt>
                <c:pt idx="188" formatCode="General">
                  <c:v>13.73</c:v>
                </c:pt>
                <c:pt idx="189" formatCode="General">
                  <c:v>4.25</c:v>
                </c:pt>
                <c:pt idx="190" formatCode="General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4D-4728-BF10-7C2523B8EC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2337872"/>
        <c:axId val="522338192"/>
      </c:barChart>
      <c:catAx>
        <c:axId val="5223378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2338192"/>
        <c:crosses val="autoZero"/>
        <c:auto val="1"/>
        <c:lblAlgn val="ctr"/>
        <c:lblOffset val="100"/>
        <c:noMultiLvlLbl val="0"/>
      </c:catAx>
      <c:valAx>
        <c:axId val="522338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2233787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Afluencia diaria de café al beneficio central de Coopetarrazú en las cosechas 2016-17 y 2020-21 </a:t>
            </a:r>
            <a:r>
              <a:rPr lang="es-CR" sz="10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(Fanegas)</a:t>
            </a:r>
            <a:endParaRPr lang="es-CR" sz="10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6678886362226302E-2"/>
          <c:y val="0.11885430762291387"/>
          <c:w val="0.92447904443599227"/>
          <c:h val="0.771158442813051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'Prueba 2'!$P$3</c:f>
              <c:strCache>
                <c:ptCount val="1"/>
                <c:pt idx="0">
                  <c:v>2016-17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val>
            <c:numRef>
              <c:f>'Prueba 2'!$P$4:$P$198</c:f>
              <c:numCache>
                <c:formatCode>General</c:formatCode>
                <c:ptCount val="195"/>
                <c:pt idx="7">
                  <c:v>36.229999999999997</c:v>
                </c:pt>
                <c:pt idx="8">
                  <c:v>28.21</c:v>
                </c:pt>
                <c:pt idx="9">
                  <c:v>42.36</c:v>
                </c:pt>
                <c:pt idx="10">
                  <c:v>23.05</c:v>
                </c:pt>
                <c:pt idx="11">
                  <c:v>45.25</c:v>
                </c:pt>
                <c:pt idx="12">
                  <c:v>0</c:v>
                </c:pt>
                <c:pt idx="13">
                  <c:v>27.43</c:v>
                </c:pt>
                <c:pt idx="14" formatCode="0.00">
                  <c:v>60.052999999999997</c:v>
                </c:pt>
                <c:pt idx="15">
                  <c:v>37.11</c:v>
                </c:pt>
                <c:pt idx="16">
                  <c:v>55.26</c:v>
                </c:pt>
                <c:pt idx="17">
                  <c:v>45.36</c:v>
                </c:pt>
                <c:pt idx="18" formatCode="0.00">
                  <c:v>58.3</c:v>
                </c:pt>
                <c:pt idx="19">
                  <c:v>0</c:v>
                </c:pt>
                <c:pt idx="20">
                  <c:v>47.84</c:v>
                </c:pt>
                <c:pt idx="21">
                  <c:v>87.59</c:v>
                </c:pt>
                <c:pt idx="22">
                  <c:v>51.93</c:v>
                </c:pt>
                <c:pt idx="23">
                  <c:v>81.680000000000007</c:v>
                </c:pt>
                <c:pt idx="24">
                  <c:v>43.81</c:v>
                </c:pt>
                <c:pt idx="25">
                  <c:v>68.61</c:v>
                </c:pt>
                <c:pt idx="26">
                  <c:v>0</c:v>
                </c:pt>
                <c:pt idx="27">
                  <c:v>59.7</c:v>
                </c:pt>
                <c:pt idx="28">
                  <c:v>107.86</c:v>
                </c:pt>
                <c:pt idx="29">
                  <c:v>78.760000000000005</c:v>
                </c:pt>
                <c:pt idx="30">
                  <c:v>125.13</c:v>
                </c:pt>
                <c:pt idx="31">
                  <c:v>67.91</c:v>
                </c:pt>
                <c:pt idx="32">
                  <c:v>86.74</c:v>
                </c:pt>
                <c:pt idx="33">
                  <c:v>0</c:v>
                </c:pt>
                <c:pt idx="34">
                  <c:v>77.23</c:v>
                </c:pt>
                <c:pt idx="35">
                  <c:v>141.85</c:v>
                </c:pt>
                <c:pt idx="36">
                  <c:v>70.7</c:v>
                </c:pt>
                <c:pt idx="37">
                  <c:v>121.09</c:v>
                </c:pt>
                <c:pt idx="38">
                  <c:v>125.58</c:v>
                </c:pt>
                <c:pt idx="39">
                  <c:v>114.8</c:v>
                </c:pt>
                <c:pt idx="40">
                  <c:v>0</c:v>
                </c:pt>
                <c:pt idx="41">
                  <c:v>136.33000000000001</c:v>
                </c:pt>
                <c:pt idx="42">
                  <c:v>194.89</c:v>
                </c:pt>
                <c:pt idx="43">
                  <c:v>214.23</c:v>
                </c:pt>
                <c:pt idx="44">
                  <c:v>218.81</c:v>
                </c:pt>
                <c:pt idx="45">
                  <c:v>165.51</c:v>
                </c:pt>
                <c:pt idx="46">
                  <c:v>181.51</c:v>
                </c:pt>
                <c:pt idx="47">
                  <c:v>0</c:v>
                </c:pt>
                <c:pt idx="48">
                  <c:v>162.36000000000001</c:v>
                </c:pt>
                <c:pt idx="49">
                  <c:v>272.39</c:v>
                </c:pt>
                <c:pt idx="50">
                  <c:v>225.54</c:v>
                </c:pt>
                <c:pt idx="51">
                  <c:v>297.95</c:v>
                </c:pt>
                <c:pt idx="52">
                  <c:v>211.01</c:v>
                </c:pt>
                <c:pt idx="53">
                  <c:v>251.51</c:v>
                </c:pt>
                <c:pt idx="54">
                  <c:v>0</c:v>
                </c:pt>
                <c:pt idx="55">
                  <c:v>333.39</c:v>
                </c:pt>
                <c:pt idx="56">
                  <c:v>545.38</c:v>
                </c:pt>
                <c:pt idx="57">
                  <c:v>413.06</c:v>
                </c:pt>
                <c:pt idx="58">
                  <c:v>582.84</c:v>
                </c:pt>
                <c:pt idx="59">
                  <c:v>468.05</c:v>
                </c:pt>
                <c:pt idx="60">
                  <c:v>425.49</c:v>
                </c:pt>
                <c:pt idx="61">
                  <c:v>16.32</c:v>
                </c:pt>
                <c:pt idx="62">
                  <c:v>805.31</c:v>
                </c:pt>
                <c:pt idx="63">
                  <c:v>908.7</c:v>
                </c:pt>
                <c:pt idx="64">
                  <c:v>782.54</c:v>
                </c:pt>
                <c:pt idx="65">
                  <c:v>860.23</c:v>
                </c:pt>
                <c:pt idx="66">
                  <c:v>714.13</c:v>
                </c:pt>
                <c:pt idx="67">
                  <c:v>772.6</c:v>
                </c:pt>
                <c:pt idx="68">
                  <c:v>56.5</c:v>
                </c:pt>
                <c:pt idx="69">
                  <c:v>852.68</c:v>
                </c:pt>
                <c:pt idx="70">
                  <c:v>1316.25</c:v>
                </c:pt>
                <c:pt idx="71">
                  <c:v>943.65</c:v>
                </c:pt>
                <c:pt idx="72">
                  <c:v>1586.15</c:v>
                </c:pt>
                <c:pt idx="73">
                  <c:v>1411.49</c:v>
                </c:pt>
                <c:pt idx="74">
                  <c:v>978.23</c:v>
                </c:pt>
                <c:pt idx="75">
                  <c:v>96.41</c:v>
                </c:pt>
                <c:pt idx="76">
                  <c:v>1619.3</c:v>
                </c:pt>
                <c:pt idx="77">
                  <c:v>2016.2</c:v>
                </c:pt>
                <c:pt idx="78">
                  <c:v>1869.41</c:v>
                </c:pt>
                <c:pt idx="79">
                  <c:v>1708.91</c:v>
                </c:pt>
                <c:pt idx="80">
                  <c:v>1876.2</c:v>
                </c:pt>
                <c:pt idx="81">
                  <c:v>1488.84</c:v>
                </c:pt>
                <c:pt idx="82">
                  <c:v>408.53</c:v>
                </c:pt>
                <c:pt idx="83">
                  <c:v>2286.5300000000002</c:v>
                </c:pt>
                <c:pt idx="84">
                  <c:v>2545.14</c:v>
                </c:pt>
                <c:pt idx="85">
                  <c:v>2439.69</c:v>
                </c:pt>
                <c:pt idx="86">
                  <c:v>2663.5</c:v>
                </c:pt>
                <c:pt idx="87">
                  <c:v>2422.44</c:v>
                </c:pt>
                <c:pt idx="88">
                  <c:v>1636.21</c:v>
                </c:pt>
                <c:pt idx="89">
                  <c:v>168.01</c:v>
                </c:pt>
                <c:pt idx="90">
                  <c:v>2680.16</c:v>
                </c:pt>
                <c:pt idx="91">
                  <c:v>2917.03</c:v>
                </c:pt>
                <c:pt idx="92">
                  <c:v>2699.78</c:v>
                </c:pt>
                <c:pt idx="93">
                  <c:v>2986.65</c:v>
                </c:pt>
                <c:pt idx="94">
                  <c:v>2721.49</c:v>
                </c:pt>
                <c:pt idx="95">
                  <c:v>1645.58</c:v>
                </c:pt>
                <c:pt idx="96">
                  <c:v>109.64</c:v>
                </c:pt>
                <c:pt idx="97">
                  <c:v>3188.31</c:v>
                </c:pt>
                <c:pt idx="98">
                  <c:v>3603.93</c:v>
                </c:pt>
                <c:pt idx="99">
                  <c:v>3464.14</c:v>
                </c:pt>
                <c:pt idx="100">
                  <c:v>3609.55</c:v>
                </c:pt>
                <c:pt idx="101">
                  <c:v>3183.26</c:v>
                </c:pt>
                <c:pt idx="102">
                  <c:v>1813.24</c:v>
                </c:pt>
                <c:pt idx="103">
                  <c:v>71.849999999999994</c:v>
                </c:pt>
                <c:pt idx="104">
                  <c:v>3513.4</c:v>
                </c:pt>
                <c:pt idx="105">
                  <c:v>4152.46</c:v>
                </c:pt>
                <c:pt idx="106">
                  <c:v>3725.03</c:v>
                </c:pt>
                <c:pt idx="107">
                  <c:v>3948.78</c:v>
                </c:pt>
                <c:pt idx="108">
                  <c:v>3619.58</c:v>
                </c:pt>
                <c:pt idx="109">
                  <c:v>2286.86</c:v>
                </c:pt>
                <c:pt idx="110">
                  <c:v>159.06</c:v>
                </c:pt>
                <c:pt idx="111">
                  <c:v>3482.66</c:v>
                </c:pt>
                <c:pt idx="112">
                  <c:v>3889.8</c:v>
                </c:pt>
                <c:pt idx="113">
                  <c:v>3795.21</c:v>
                </c:pt>
                <c:pt idx="114">
                  <c:v>3904.14</c:v>
                </c:pt>
                <c:pt idx="115">
                  <c:v>3603.44</c:v>
                </c:pt>
                <c:pt idx="116">
                  <c:v>2095.06</c:v>
                </c:pt>
                <c:pt idx="117">
                  <c:v>122.65</c:v>
                </c:pt>
                <c:pt idx="118">
                  <c:v>3365.09</c:v>
                </c:pt>
                <c:pt idx="119">
                  <c:v>3728.49</c:v>
                </c:pt>
                <c:pt idx="120">
                  <c:v>3454.23</c:v>
                </c:pt>
                <c:pt idx="121">
                  <c:v>3474.6</c:v>
                </c:pt>
                <c:pt idx="122">
                  <c:v>3132.03</c:v>
                </c:pt>
                <c:pt idx="123">
                  <c:v>1814.68</c:v>
                </c:pt>
                <c:pt idx="124">
                  <c:v>79.010000000000005</c:v>
                </c:pt>
                <c:pt idx="125">
                  <c:v>3134.56</c:v>
                </c:pt>
                <c:pt idx="126">
                  <c:v>3222.58</c:v>
                </c:pt>
                <c:pt idx="127">
                  <c:v>3044.99</c:v>
                </c:pt>
                <c:pt idx="128">
                  <c:v>3163.56</c:v>
                </c:pt>
                <c:pt idx="129">
                  <c:v>2810.99</c:v>
                </c:pt>
                <c:pt idx="130">
                  <c:v>1635.23</c:v>
                </c:pt>
                <c:pt idx="131">
                  <c:v>85.84</c:v>
                </c:pt>
                <c:pt idx="132">
                  <c:v>2566.4</c:v>
                </c:pt>
                <c:pt idx="133">
                  <c:v>2840.43</c:v>
                </c:pt>
                <c:pt idx="134">
                  <c:v>2603.44</c:v>
                </c:pt>
                <c:pt idx="135">
                  <c:v>2815.29</c:v>
                </c:pt>
                <c:pt idx="136">
                  <c:v>2243.86</c:v>
                </c:pt>
                <c:pt idx="137">
                  <c:v>1246.3800000000001</c:v>
                </c:pt>
                <c:pt idx="138">
                  <c:v>45.89</c:v>
                </c:pt>
                <c:pt idx="139">
                  <c:v>1965.28</c:v>
                </c:pt>
                <c:pt idx="140">
                  <c:v>2319.0300000000002</c:v>
                </c:pt>
                <c:pt idx="141">
                  <c:v>2003.94</c:v>
                </c:pt>
                <c:pt idx="142">
                  <c:v>1965.16</c:v>
                </c:pt>
                <c:pt idx="143">
                  <c:v>1711.66</c:v>
                </c:pt>
                <c:pt idx="144">
                  <c:v>1046.4100000000001</c:v>
                </c:pt>
                <c:pt idx="145">
                  <c:v>48.5</c:v>
                </c:pt>
                <c:pt idx="146">
                  <c:v>1530.08</c:v>
                </c:pt>
                <c:pt idx="147">
                  <c:v>1742.71</c:v>
                </c:pt>
                <c:pt idx="148">
                  <c:v>1406.24</c:v>
                </c:pt>
                <c:pt idx="149">
                  <c:v>1537.63</c:v>
                </c:pt>
                <c:pt idx="150">
                  <c:v>1248.1600000000001</c:v>
                </c:pt>
                <c:pt idx="151">
                  <c:v>809.55</c:v>
                </c:pt>
                <c:pt idx="152">
                  <c:v>40.61</c:v>
                </c:pt>
                <c:pt idx="153">
                  <c:v>1207.25</c:v>
                </c:pt>
                <c:pt idx="154">
                  <c:v>1226.1300000000001</c:v>
                </c:pt>
                <c:pt idx="155">
                  <c:v>993.58</c:v>
                </c:pt>
                <c:pt idx="156">
                  <c:v>1065.53</c:v>
                </c:pt>
                <c:pt idx="157">
                  <c:v>789.54</c:v>
                </c:pt>
                <c:pt idx="158">
                  <c:v>532.01</c:v>
                </c:pt>
                <c:pt idx="159">
                  <c:v>22.42</c:v>
                </c:pt>
                <c:pt idx="160">
                  <c:v>673.23</c:v>
                </c:pt>
                <c:pt idx="161">
                  <c:v>708.13</c:v>
                </c:pt>
                <c:pt idx="163">
                  <c:v>519.25</c:v>
                </c:pt>
                <c:pt idx="164">
                  <c:v>572.75</c:v>
                </c:pt>
                <c:pt idx="165">
                  <c:v>347.86</c:v>
                </c:pt>
                <c:pt idx="166">
                  <c:v>289.89</c:v>
                </c:pt>
                <c:pt idx="167">
                  <c:v>1</c:v>
                </c:pt>
                <c:pt idx="168">
                  <c:v>255.51</c:v>
                </c:pt>
                <c:pt idx="169">
                  <c:v>357.56</c:v>
                </c:pt>
                <c:pt idx="170">
                  <c:v>236.56</c:v>
                </c:pt>
                <c:pt idx="171">
                  <c:v>272.86</c:v>
                </c:pt>
                <c:pt idx="172">
                  <c:v>121.89</c:v>
                </c:pt>
                <c:pt idx="173">
                  <c:v>133.9</c:v>
                </c:pt>
                <c:pt idx="174">
                  <c:v>0</c:v>
                </c:pt>
                <c:pt idx="175">
                  <c:v>77.39</c:v>
                </c:pt>
                <c:pt idx="176">
                  <c:v>176.19</c:v>
                </c:pt>
                <c:pt idx="177">
                  <c:v>45.76</c:v>
                </c:pt>
                <c:pt idx="178">
                  <c:v>118.14</c:v>
                </c:pt>
                <c:pt idx="179">
                  <c:v>28.96</c:v>
                </c:pt>
                <c:pt idx="180">
                  <c:v>64.19</c:v>
                </c:pt>
                <c:pt idx="181">
                  <c:v>0</c:v>
                </c:pt>
                <c:pt idx="182">
                  <c:v>19.66</c:v>
                </c:pt>
                <c:pt idx="183">
                  <c:v>87.11</c:v>
                </c:pt>
                <c:pt idx="184">
                  <c:v>23.43</c:v>
                </c:pt>
                <c:pt idx="185">
                  <c:v>51.46</c:v>
                </c:pt>
                <c:pt idx="186">
                  <c:v>16.53</c:v>
                </c:pt>
                <c:pt idx="187">
                  <c:v>34.94</c:v>
                </c:pt>
                <c:pt idx="188">
                  <c:v>0</c:v>
                </c:pt>
                <c:pt idx="189">
                  <c:v>11.71</c:v>
                </c:pt>
                <c:pt idx="190">
                  <c:v>32.909999999999997</c:v>
                </c:pt>
                <c:pt idx="191">
                  <c:v>15.86</c:v>
                </c:pt>
                <c:pt idx="192">
                  <c:v>13.69</c:v>
                </c:pt>
                <c:pt idx="193">
                  <c:v>6.66</c:v>
                </c:pt>
                <c:pt idx="194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3-4BE8-8716-7D4224D70FBA}"/>
            </c:ext>
          </c:extLst>
        </c:ser>
        <c:ser>
          <c:idx val="1"/>
          <c:order val="1"/>
          <c:tx>
            <c:strRef>
              <c:f>'Prueba 2'!$Q$3</c:f>
              <c:strCache>
                <c:ptCount val="1"/>
                <c:pt idx="0">
                  <c:v>2020-21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val>
            <c:numRef>
              <c:f>'Prueba 2'!$Q$4:$Q$198</c:f>
              <c:numCache>
                <c:formatCode>0.00</c:formatCode>
                <c:ptCount val="195"/>
                <c:pt idx="1">
                  <c:v>11.93</c:v>
                </c:pt>
                <c:pt idx="2">
                  <c:v>13.86</c:v>
                </c:pt>
                <c:pt idx="3">
                  <c:v>11.56</c:v>
                </c:pt>
                <c:pt idx="4">
                  <c:v>15.73</c:v>
                </c:pt>
                <c:pt idx="5">
                  <c:v>16.850000000000001</c:v>
                </c:pt>
                <c:pt idx="6">
                  <c:v>9.0500000000000007</c:v>
                </c:pt>
                <c:pt idx="7">
                  <c:v>11.26</c:v>
                </c:pt>
                <c:pt idx="8">
                  <c:v>17.46</c:v>
                </c:pt>
                <c:pt idx="9">
                  <c:v>14.36</c:v>
                </c:pt>
                <c:pt idx="10">
                  <c:v>33.58</c:v>
                </c:pt>
                <c:pt idx="11">
                  <c:v>19.25</c:v>
                </c:pt>
                <c:pt idx="12">
                  <c:v>18.649999999999999</c:v>
                </c:pt>
                <c:pt idx="13">
                  <c:v>21.34</c:v>
                </c:pt>
                <c:pt idx="14">
                  <c:v>53.35</c:v>
                </c:pt>
                <c:pt idx="15">
                  <c:v>39.06</c:v>
                </c:pt>
                <c:pt idx="16">
                  <c:v>60.7</c:v>
                </c:pt>
                <c:pt idx="17">
                  <c:v>32.21</c:v>
                </c:pt>
                <c:pt idx="18">
                  <c:v>42.93</c:v>
                </c:pt>
                <c:pt idx="19">
                  <c:v>30.03</c:v>
                </c:pt>
                <c:pt idx="20">
                  <c:v>89.73</c:v>
                </c:pt>
                <c:pt idx="21">
                  <c:v>46.38</c:v>
                </c:pt>
                <c:pt idx="22">
                  <c:v>106.65</c:v>
                </c:pt>
                <c:pt idx="23">
                  <c:v>59.23</c:v>
                </c:pt>
                <c:pt idx="24">
                  <c:v>82.46</c:v>
                </c:pt>
                <c:pt idx="25">
                  <c:v>42.6</c:v>
                </c:pt>
                <c:pt idx="26">
                  <c:v>144.99</c:v>
                </c:pt>
                <c:pt idx="27">
                  <c:v>60.59</c:v>
                </c:pt>
                <c:pt idx="28">
                  <c:v>156.81</c:v>
                </c:pt>
                <c:pt idx="29" formatCode="General">
                  <c:v>128.38999999999999</c:v>
                </c:pt>
                <c:pt idx="30" formatCode="General">
                  <c:v>185.35</c:v>
                </c:pt>
                <c:pt idx="31" formatCode="General">
                  <c:v>133.18</c:v>
                </c:pt>
                <c:pt idx="32" formatCode="General">
                  <c:v>264.88</c:v>
                </c:pt>
                <c:pt idx="33" formatCode="General">
                  <c:v>154.58000000000001</c:v>
                </c:pt>
                <c:pt idx="34" formatCode="General">
                  <c:v>248.18</c:v>
                </c:pt>
                <c:pt idx="35" formatCode="General">
                  <c:v>115.05</c:v>
                </c:pt>
                <c:pt idx="36" formatCode="General">
                  <c:v>235.8</c:v>
                </c:pt>
                <c:pt idx="37" formatCode="General">
                  <c:v>198.83</c:v>
                </c:pt>
                <c:pt idx="38" formatCode="General">
                  <c:v>199.75</c:v>
                </c:pt>
                <c:pt idx="39" formatCode="General">
                  <c:v>76.84</c:v>
                </c:pt>
                <c:pt idx="40" formatCode="General">
                  <c:v>80.61</c:v>
                </c:pt>
                <c:pt idx="41" formatCode="General">
                  <c:v>189.18</c:v>
                </c:pt>
                <c:pt idx="42" formatCode="General">
                  <c:v>361.44</c:v>
                </c:pt>
                <c:pt idx="43" formatCode="General">
                  <c:v>372.45</c:v>
                </c:pt>
                <c:pt idx="44" formatCode="General">
                  <c:v>406.54</c:v>
                </c:pt>
                <c:pt idx="45" formatCode="General">
                  <c:v>328.99</c:v>
                </c:pt>
                <c:pt idx="46" formatCode="General">
                  <c:v>427.93</c:v>
                </c:pt>
                <c:pt idx="47" formatCode="General">
                  <c:v>333.53</c:v>
                </c:pt>
                <c:pt idx="48" formatCode="General">
                  <c:v>392.39</c:v>
                </c:pt>
                <c:pt idx="49" formatCode="General">
                  <c:v>345.8</c:v>
                </c:pt>
                <c:pt idx="50" formatCode="General">
                  <c:v>250.06</c:v>
                </c:pt>
                <c:pt idx="51" formatCode="General">
                  <c:v>586.96</c:v>
                </c:pt>
                <c:pt idx="52" formatCode="General">
                  <c:v>767.48</c:v>
                </c:pt>
                <c:pt idx="53" formatCode="General">
                  <c:v>546.73</c:v>
                </c:pt>
                <c:pt idx="54" formatCode="General">
                  <c:v>657.99</c:v>
                </c:pt>
                <c:pt idx="55" formatCode="General">
                  <c:v>778.51</c:v>
                </c:pt>
                <c:pt idx="56" formatCode="General">
                  <c:v>1039.01</c:v>
                </c:pt>
                <c:pt idx="57" formatCode="General">
                  <c:v>862.9</c:v>
                </c:pt>
                <c:pt idx="58" formatCode="General">
                  <c:v>1175.08</c:v>
                </c:pt>
                <c:pt idx="59" formatCode="General">
                  <c:v>863.65</c:v>
                </c:pt>
                <c:pt idx="60" formatCode="General">
                  <c:v>893.08</c:v>
                </c:pt>
                <c:pt idx="61" formatCode="General">
                  <c:v>1199.06</c:v>
                </c:pt>
                <c:pt idx="62" formatCode="General">
                  <c:v>1500.04</c:v>
                </c:pt>
                <c:pt idx="63" formatCode="General">
                  <c:v>1209.1600000000001</c:v>
                </c:pt>
                <c:pt idx="64" formatCode="General">
                  <c:v>1544.64</c:v>
                </c:pt>
                <c:pt idx="65" formatCode="General">
                  <c:v>1565.79</c:v>
                </c:pt>
                <c:pt idx="66" formatCode="General">
                  <c:v>1343.9</c:v>
                </c:pt>
                <c:pt idx="67" formatCode="General">
                  <c:v>156.34</c:v>
                </c:pt>
                <c:pt idx="68" formatCode="General">
                  <c:v>1831.76</c:v>
                </c:pt>
                <c:pt idx="69" formatCode="General">
                  <c:v>2012.03</c:v>
                </c:pt>
                <c:pt idx="70" formatCode="General">
                  <c:v>1848.56</c:v>
                </c:pt>
                <c:pt idx="71" formatCode="General">
                  <c:v>2044.99</c:v>
                </c:pt>
                <c:pt idx="72" formatCode="General">
                  <c:v>2004.39</c:v>
                </c:pt>
                <c:pt idx="73" formatCode="General">
                  <c:v>1484.15</c:v>
                </c:pt>
                <c:pt idx="74" formatCode="General">
                  <c:v>172.51</c:v>
                </c:pt>
                <c:pt idx="75" formatCode="General">
                  <c:v>2060.5500000000002</c:v>
                </c:pt>
                <c:pt idx="76" formatCode="General">
                  <c:v>2460.8000000000002</c:v>
                </c:pt>
                <c:pt idx="77" formatCode="General">
                  <c:v>2367.23</c:v>
                </c:pt>
                <c:pt idx="78" formatCode="General">
                  <c:v>2668.91</c:v>
                </c:pt>
                <c:pt idx="79" formatCode="General">
                  <c:v>2348.29</c:v>
                </c:pt>
                <c:pt idx="80" formatCode="General">
                  <c:v>1848.99</c:v>
                </c:pt>
                <c:pt idx="81" formatCode="General">
                  <c:v>220.88</c:v>
                </c:pt>
                <c:pt idx="82" formatCode="General">
                  <c:v>2795.63</c:v>
                </c:pt>
                <c:pt idx="83" formatCode="General">
                  <c:v>3126</c:v>
                </c:pt>
                <c:pt idx="84" formatCode="General">
                  <c:v>2857.2</c:v>
                </c:pt>
                <c:pt idx="85" formatCode="General">
                  <c:v>2747.65</c:v>
                </c:pt>
                <c:pt idx="86" formatCode="General">
                  <c:v>463.38</c:v>
                </c:pt>
                <c:pt idx="87" formatCode="General">
                  <c:v>2505.7600000000002</c:v>
                </c:pt>
                <c:pt idx="88" formatCode="General">
                  <c:v>413.94</c:v>
                </c:pt>
                <c:pt idx="89" formatCode="General">
                  <c:v>3874.1</c:v>
                </c:pt>
                <c:pt idx="90" formatCode="General">
                  <c:v>3775.68</c:v>
                </c:pt>
                <c:pt idx="91" formatCode="General">
                  <c:v>3805.48</c:v>
                </c:pt>
                <c:pt idx="92" formatCode="General">
                  <c:v>3879.54</c:v>
                </c:pt>
                <c:pt idx="93" formatCode="General">
                  <c:v>1237.43</c:v>
                </c:pt>
                <c:pt idx="94" formatCode="General">
                  <c:v>3334.39</c:v>
                </c:pt>
                <c:pt idx="95" formatCode="General">
                  <c:v>987.31</c:v>
                </c:pt>
                <c:pt idx="96" formatCode="General">
                  <c:v>4485.7300000000005</c:v>
                </c:pt>
                <c:pt idx="97" formatCode="General">
                  <c:v>4431.6899999999996</c:v>
                </c:pt>
                <c:pt idx="98" formatCode="General">
                  <c:v>4225.9799999999996</c:v>
                </c:pt>
                <c:pt idx="99" formatCode="General">
                  <c:v>4405.21</c:v>
                </c:pt>
                <c:pt idx="100" formatCode="General">
                  <c:v>4167.3499999999995</c:v>
                </c:pt>
                <c:pt idx="101" formatCode="General">
                  <c:v>3015.2</c:v>
                </c:pt>
                <c:pt idx="102" formatCode="General">
                  <c:v>623.11</c:v>
                </c:pt>
                <c:pt idx="103" formatCode="General">
                  <c:v>4674.1400000000003</c:v>
                </c:pt>
                <c:pt idx="104" formatCode="General">
                  <c:v>4975.2800000000007</c:v>
                </c:pt>
                <c:pt idx="105" formatCode="General">
                  <c:v>4841.01</c:v>
                </c:pt>
                <c:pt idx="106" formatCode="General">
                  <c:v>4998.4799999999996</c:v>
                </c:pt>
                <c:pt idx="107" formatCode="General">
                  <c:v>4904.3999999999996</c:v>
                </c:pt>
                <c:pt idx="108" formatCode="General">
                  <c:v>3290.99</c:v>
                </c:pt>
                <c:pt idx="109" formatCode="General">
                  <c:v>823.59</c:v>
                </c:pt>
                <c:pt idx="110" formatCode="General">
                  <c:v>5244.96</c:v>
                </c:pt>
                <c:pt idx="111" formatCode="General">
                  <c:v>5149.04</c:v>
                </c:pt>
                <c:pt idx="112" formatCode="General">
                  <c:v>4998.25</c:v>
                </c:pt>
                <c:pt idx="113" formatCode="General">
                  <c:v>4858.99</c:v>
                </c:pt>
                <c:pt idx="114" formatCode="General">
                  <c:v>4954.95</c:v>
                </c:pt>
                <c:pt idx="115" formatCode="General">
                  <c:v>3186.05</c:v>
                </c:pt>
                <c:pt idx="116" formatCode="General">
                  <c:v>727.2</c:v>
                </c:pt>
                <c:pt idx="117" formatCode="General">
                  <c:v>4938.0300000000007</c:v>
                </c:pt>
                <c:pt idx="118" formatCode="General">
                  <c:v>5108.6099999999997</c:v>
                </c:pt>
                <c:pt idx="119" formatCode="General">
                  <c:v>5102.1400000000003</c:v>
                </c:pt>
                <c:pt idx="120" formatCode="General">
                  <c:v>5102.8999999999996</c:v>
                </c:pt>
                <c:pt idx="121" formatCode="General">
                  <c:v>4701.8599999999997</c:v>
                </c:pt>
                <c:pt idx="122" formatCode="General">
                  <c:v>3000.05</c:v>
                </c:pt>
                <c:pt idx="123" formatCode="General">
                  <c:v>555.20000000000005</c:v>
                </c:pt>
                <c:pt idx="124" formatCode="General">
                  <c:v>4576.74</c:v>
                </c:pt>
                <c:pt idx="125" formatCode="General">
                  <c:v>4914.41</c:v>
                </c:pt>
                <c:pt idx="126" formatCode="General">
                  <c:v>4647.66</c:v>
                </c:pt>
                <c:pt idx="127" formatCode="General">
                  <c:v>4776.6400000000003</c:v>
                </c:pt>
                <c:pt idx="128" formatCode="General">
                  <c:v>4319.0300000000007</c:v>
                </c:pt>
                <c:pt idx="129" formatCode="General">
                  <c:v>2782</c:v>
                </c:pt>
                <c:pt idx="130" formatCode="General">
                  <c:v>524.78</c:v>
                </c:pt>
                <c:pt idx="131" formatCode="General">
                  <c:v>4490.91</c:v>
                </c:pt>
                <c:pt idx="132" formatCode="General">
                  <c:v>4315.79</c:v>
                </c:pt>
                <c:pt idx="133" formatCode="General">
                  <c:v>4049.28</c:v>
                </c:pt>
                <c:pt idx="134" formatCode="General">
                  <c:v>4093.26</c:v>
                </c:pt>
                <c:pt idx="135" formatCode="General">
                  <c:v>3817.34</c:v>
                </c:pt>
                <c:pt idx="136" formatCode="General">
                  <c:v>2526.9</c:v>
                </c:pt>
                <c:pt idx="137" formatCode="General">
                  <c:v>553.71</c:v>
                </c:pt>
                <c:pt idx="138" formatCode="General">
                  <c:v>3859.14</c:v>
                </c:pt>
                <c:pt idx="139" formatCode="General">
                  <c:v>3775.31</c:v>
                </c:pt>
                <c:pt idx="140" formatCode="General">
                  <c:v>3300.11</c:v>
                </c:pt>
                <c:pt idx="141" formatCode="General">
                  <c:v>3305.9</c:v>
                </c:pt>
                <c:pt idx="142" formatCode="General">
                  <c:v>3131.25</c:v>
                </c:pt>
                <c:pt idx="143" formatCode="General">
                  <c:v>2112.83</c:v>
                </c:pt>
                <c:pt idx="144" formatCode="General">
                  <c:v>363.68</c:v>
                </c:pt>
                <c:pt idx="145" formatCode="General">
                  <c:v>2822.65</c:v>
                </c:pt>
                <c:pt idx="146" formatCode="General">
                  <c:v>2696.8</c:v>
                </c:pt>
                <c:pt idx="147" formatCode="General">
                  <c:v>2269.21</c:v>
                </c:pt>
                <c:pt idx="148" formatCode="General">
                  <c:v>2232.1</c:v>
                </c:pt>
                <c:pt idx="149" formatCode="General">
                  <c:v>1965.05</c:v>
                </c:pt>
                <c:pt idx="150" formatCode="General">
                  <c:v>1367.08</c:v>
                </c:pt>
                <c:pt idx="151" formatCode="General">
                  <c:v>201.98</c:v>
                </c:pt>
                <c:pt idx="152" formatCode="General">
                  <c:v>1811.41</c:v>
                </c:pt>
                <c:pt idx="153" formatCode="General">
                  <c:v>1830.33</c:v>
                </c:pt>
                <c:pt idx="154" formatCode="General">
                  <c:v>1567.06</c:v>
                </c:pt>
                <c:pt idx="155" formatCode="General">
                  <c:v>1597.59</c:v>
                </c:pt>
                <c:pt idx="156" formatCode="General">
                  <c:v>1460.66</c:v>
                </c:pt>
                <c:pt idx="157" formatCode="General">
                  <c:v>981.05</c:v>
                </c:pt>
                <c:pt idx="158" formatCode="General">
                  <c:v>105</c:v>
                </c:pt>
                <c:pt idx="159" formatCode="General">
                  <c:v>1227.1500000000001</c:v>
                </c:pt>
                <c:pt idx="160" formatCode="General">
                  <c:v>1237.3900000000001</c:v>
                </c:pt>
                <c:pt idx="161" formatCode="General">
                  <c:v>979.49</c:v>
                </c:pt>
                <c:pt idx="162" formatCode="General">
                  <c:v>1063.6600000000001</c:v>
                </c:pt>
                <c:pt idx="163" formatCode="General">
                  <c:v>697.79</c:v>
                </c:pt>
                <c:pt idx="164" formatCode="General">
                  <c:v>579.53</c:v>
                </c:pt>
                <c:pt idx="165" formatCode="General">
                  <c:v>574.89</c:v>
                </c:pt>
                <c:pt idx="166" formatCode="General">
                  <c:v>645.01</c:v>
                </c:pt>
                <c:pt idx="167" formatCode="General">
                  <c:v>388.83</c:v>
                </c:pt>
                <c:pt idx="168" formatCode="General">
                  <c:v>460.3</c:v>
                </c:pt>
                <c:pt idx="169" formatCode="General">
                  <c:v>366.89</c:v>
                </c:pt>
                <c:pt idx="170" formatCode="General">
                  <c:v>325.3</c:v>
                </c:pt>
                <c:pt idx="172" formatCode="General">
                  <c:v>273.23</c:v>
                </c:pt>
                <c:pt idx="173" formatCode="General">
                  <c:v>302.86</c:v>
                </c:pt>
                <c:pt idx="174" formatCode="General">
                  <c:v>309.83</c:v>
                </c:pt>
                <c:pt idx="175" formatCode="General">
                  <c:v>254.89</c:v>
                </c:pt>
                <c:pt idx="176" formatCode="General">
                  <c:v>124.56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A3-4BE8-8716-7D4224D70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9320648"/>
        <c:axId val="679321608"/>
      </c:barChart>
      <c:catAx>
        <c:axId val="6793206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1608"/>
        <c:crosses val="autoZero"/>
        <c:auto val="1"/>
        <c:lblAlgn val="ctr"/>
        <c:lblOffset val="100"/>
        <c:noMultiLvlLbl val="0"/>
      </c:catAx>
      <c:valAx>
        <c:axId val="67932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793206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285750</xdr:colOff>
      <xdr:row>2</xdr:row>
      <xdr:rowOff>0</xdr:rowOff>
    </xdr:from>
    <xdr:to>
      <xdr:col>26</xdr:col>
      <xdr:colOff>243993</xdr:colOff>
      <xdr:row>9</xdr:row>
      <xdr:rowOff>112898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650B1C-1F21-48F4-B22A-3F0DFFBE96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135975" y="19050"/>
          <a:ext cx="1729893" cy="1360673"/>
        </a:xfrm>
        <a:prstGeom prst="rect">
          <a:avLst/>
        </a:prstGeom>
      </xdr:spPr>
    </xdr:pic>
    <xdr:clientData/>
  </xdr:twoCellAnchor>
  <xdr:twoCellAnchor>
    <xdr:from>
      <xdr:col>18</xdr:col>
      <xdr:colOff>342900</xdr:colOff>
      <xdr:row>193</xdr:row>
      <xdr:rowOff>152400</xdr:rowOff>
    </xdr:from>
    <xdr:to>
      <xdr:col>26</xdr:col>
      <xdr:colOff>142875</xdr:colOff>
      <xdr:row>210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033BE1A-59EA-406C-AED1-3C49FB6B72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167640</xdr:colOff>
      <xdr:row>10</xdr:row>
      <xdr:rowOff>87630</xdr:rowOff>
    </xdr:from>
    <xdr:to>
      <xdr:col>9</xdr:col>
      <xdr:colOff>601980</xdr:colOff>
      <xdr:row>44</xdr:row>
      <xdr:rowOff>22860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832E8D3-1A0B-2190-219A-A63B16990C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464820</xdr:colOff>
      <xdr:row>5</xdr:row>
      <xdr:rowOff>26670</xdr:rowOff>
    </xdr:from>
    <xdr:to>
      <xdr:col>19</xdr:col>
      <xdr:colOff>7620</xdr:colOff>
      <xdr:row>36</xdr:row>
      <xdr:rowOff>129540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211C6A4-53D6-6CF9-37D1-A13AAD0B73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411480</xdr:colOff>
      <xdr:row>11</xdr:row>
      <xdr:rowOff>163830</xdr:rowOff>
    </xdr:from>
    <xdr:to>
      <xdr:col>9</xdr:col>
      <xdr:colOff>121920</xdr:colOff>
      <xdr:row>41</xdr:row>
      <xdr:rowOff>144780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054BFE-ED15-BA55-D32A-2548326E7D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312420</xdr:colOff>
      <xdr:row>11</xdr:row>
      <xdr:rowOff>140970</xdr:rowOff>
    </xdr:from>
    <xdr:to>
      <xdr:col>17</xdr:col>
      <xdr:colOff>762000</xdr:colOff>
      <xdr:row>43</xdr:row>
      <xdr:rowOff>53340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55657D9-6DB8-B966-AB8F-1576EC24EE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480060</xdr:colOff>
      <xdr:row>1</xdr:row>
      <xdr:rowOff>41910</xdr:rowOff>
    </xdr:from>
    <xdr:to>
      <xdr:col>28</xdr:col>
      <xdr:colOff>754380</xdr:colOff>
      <xdr:row>34</xdr:row>
      <xdr:rowOff>68580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1C5BED9-8B60-EDC5-165B-19CF9886F4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121920</xdr:colOff>
      <xdr:row>6</xdr:row>
      <xdr:rowOff>110490</xdr:rowOff>
    </xdr:from>
    <xdr:to>
      <xdr:col>13</xdr:col>
      <xdr:colOff>403860</xdr:colOff>
      <xdr:row>36</xdr:row>
      <xdr:rowOff>121920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40E27DC-7D4C-C94E-D62F-CA9E41B180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158</xdr:row>
      <xdr:rowOff>83820</xdr:rowOff>
    </xdr:from>
    <xdr:to>
      <xdr:col>11</xdr:col>
      <xdr:colOff>678180</xdr:colOff>
      <xdr:row>190</xdr:row>
      <xdr:rowOff>91440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ED3B08C-DA86-4B52-A44C-1619B63DF6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220980</xdr:colOff>
      <xdr:row>0</xdr:row>
      <xdr:rowOff>163830</xdr:rowOff>
    </xdr:from>
    <xdr:to>
      <xdr:col>41</xdr:col>
      <xdr:colOff>784860</xdr:colOff>
      <xdr:row>37</xdr:row>
      <xdr:rowOff>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080CFF8-B0FD-4788-A0AC-2A3814FA22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449580</xdr:colOff>
      <xdr:row>2</xdr:row>
      <xdr:rowOff>83820</xdr:rowOff>
    </xdr:from>
    <xdr:to>
      <xdr:col>30</xdr:col>
      <xdr:colOff>53340</xdr:colOff>
      <xdr:row>32</xdr:row>
      <xdr:rowOff>15240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BF38D7ED-AACB-4152-8174-3DC3C8F666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31</xdr:col>
      <xdr:colOff>350520</xdr:colOff>
      <xdr:row>46</xdr:row>
      <xdr:rowOff>68580</xdr:rowOff>
    </xdr:from>
    <xdr:to>
      <xdr:col>40</xdr:col>
      <xdr:colOff>746760</xdr:colOff>
      <xdr:row>85</xdr:row>
      <xdr:rowOff>7620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92659A3A-DD70-44FD-B553-ED7B36F16B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441960</xdr:colOff>
      <xdr:row>32</xdr:row>
      <xdr:rowOff>110490</xdr:rowOff>
    </xdr:from>
    <xdr:to>
      <xdr:col>30</xdr:col>
      <xdr:colOff>678180</xdr:colOff>
      <xdr:row>63</xdr:row>
      <xdr:rowOff>160020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A05EFFE-0868-3FB5-4E86-863BE69E34A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449580</xdr:colOff>
      <xdr:row>65</xdr:row>
      <xdr:rowOff>3810</xdr:rowOff>
    </xdr:from>
    <xdr:to>
      <xdr:col>30</xdr:col>
      <xdr:colOff>762000</xdr:colOff>
      <xdr:row>97</xdr:row>
      <xdr:rowOff>22860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213D0E3-74E4-5ABD-8A6B-BACE46B40F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449580</xdr:colOff>
      <xdr:row>98</xdr:row>
      <xdr:rowOff>152400</xdr:rowOff>
    </xdr:from>
    <xdr:to>
      <xdr:col>30</xdr:col>
      <xdr:colOff>731520</xdr:colOff>
      <xdr:row>132</xdr:row>
      <xdr:rowOff>83820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F33339E-1667-1C97-1F56-E72755CFF2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457200</xdr:colOff>
      <xdr:row>135</xdr:row>
      <xdr:rowOff>7620</xdr:rowOff>
    </xdr:from>
    <xdr:to>
      <xdr:col>31</xdr:col>
      <xdr:colOff>7620</xdr:colOff>
      <xdr:row>170</xdr:row>
      <xdr:rowOff>121920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8D2D2DC-0EF8-8E45-DB78-D099F1F42A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53340</xdr:colOff>
      <xdr:row>16</xdr:row>
      <xdr:rowOff>11430</xdr:rowOff>
    </xdr:from>
    <xdr:to>
      <xdr:col>22</xdr:col>
      <xdr:colOff>76200</xdr:colOff>
      <xdr:row>50</xdr:row>
      <xdr:rowOff>121920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CE47D7E-CB48-86A7-1CE8-1BECF04688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403860</xdr:colOff>
      <xdr:row>1</xdr:row>
      <xdr:rowOff>110490</xdr:rowOff>
    </xdr:from>
    <xdr:to>
      <xdr:col>36</xdr:col>
      <xdr:colOff>30480</xdr:colOff>
      <xdr:row>31</xdr:row>
      <xdr:rowOff>137160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838E706-7BAA-8DDC-494C-1FBBF1FF4D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655320</xdr:colOff>
      <xdr:row>6</xdr:row>
      <xdr:rowOff>72390</xdr:rowOff>
    </xdr:from>
    <xdr:to>
      <xdr:col>18</xdr:col>
      <xdr:colOff>182880</xdr:colOff>
      <xdr:row>38</xdr:row>
      <xdr:rowOff>68580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D94D7B-AC2D-ACFD-0659-CFD93B1AE7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396240</xdr:colOff>
      <xdr:row>53</xdr:row>
      <xdr:rowOff>11430</xdr:rowOff>
    </xdr:from>
    <xdr:to>
      <xdr:col>11</xdr:col>
      <xdr:colOff>586740</xdr:colOff>
      <xdr:row>82</xdr:row>
      <xdr:rowOff>38100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236E92F-1EB6-1A69-5834-EB076CDD8D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441960</xdr:colOff>
      <xdr:row>10</xdr:row>
      <xdr:rowOff>140970</xdr:rowOff>
    </xdr:from>
    <xdr:to>
      <xdr:col>13</xdr:col>
      <xdr:colOff>160020</xdr:colOff>
      <xdr:row>44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9301BB8-623E-583F-12AF-02D689944A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769620</xdr:colOff>
      <xdr:row>10</xdr:row>
      <xdr:rowOff>125730</xdr:rowOff>
    </xdr:from>
    <xdr:to>
      <xdr:col>24</xdr:col>
      <xdr:colOff>76200</xdr:colOff>
      <xdr:row>43</xdr:row>
      <xdr:rowOff>167640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8FEF4CCA-80FE-5C00-73B7-B704819981F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403860</xdr:colOff>
      <xdr:row>40</xdr:row>
      <xdr:rowOff>76200</xdr:rowOff>
    </xdr:from>
    <xdr:to>
      <xdr:col>16</xdr:col>
      <xdr:colOff>609600</xdr:colOff>
      <xdr:row>73</xdr:row>
      <xdr:rowOff>15240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B059DB-01BB-5F57-D68F-4D5E0F3CB5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769620</xdr:colOff>
      <xdr:row>2</xdr:row>
      <xdr:rowOff>125730</xdr:rowOff>
    </xdr:from>
    <xdr:to>
      <xdr:col>18</xdr:col>
      <xdr:colOff>175260</xdr:colOff>
      <xdr:row>35</xdr:row>
      <xdr:rowOff>129540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E8BDFD55-0C6A-FDC5-E47E-706206AFE2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7</xdr:row>
      <xdr:rowOff>11430</xdr:rowOff>
    </xdr:from>
    <xdr:to>
      <xdr:col>11</xdr:col>
      <xdr:colOff>38100</xdr:colOff>
      <xdr:row>37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9E585D1-96E0-4DBD-1B3B-2CDA731244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289560</xdr:colOff>
      <xdr:row>7</xdr:row>
      <xdr:rowOff>19050</xdr:rowOff>
    </xdr:from>
    <xdr:to>
      <xdr:col>21</xdr:col>
      <xdr:colOff>640080</xdr:colOff>
      <xdr:row>42</xdr:row>
      <xdr:rowOff>99060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A159F9D-D558-B85E-C3A1-4F4A8D5AE5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ano Castro P" id="{1026F202-D4FC-47BE-8148-B9567419AAB9}" userId="S::lcastro@coopetarrazu.com::974937d3-1abf-4348-8b1d-5264bcc58a28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Q124" dT="2021-01-02T14:06:12.13" personId="{1026F202-D4FC-47BE-8148-B9567419AAB9}" id="{8A0893F0-C19C-41D0-A876-871F4E7D3F2D}">
    <text>350 ff  quedaron pendientes en recibidores, se recibieron en el Marques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D5BCC-6BE7-4ED1-AAA0-52152A43C09A}">
  <dimension ref="A3:AC210"/>
  <sheetViews>
    <sheetView showGridLines="0" workbookViewId="0">
      <selection activeCell="L31" sqref="L31"/>
    </sheetView>
  </sheetViews>
  <sheetFormatPr baseColWidth="10" defaultColWidth="8.88671875" defaultRowHeight="13.2" x14ac:dyDescent="0.25"/>
  <cols>
    <col min="1" max="1" width="10.109375" bestFit="1" customWidth="1"/>
    <col min="3" max="4" width="12.33203125" customWidth="1"/>
    <col min="6" max="6" width="5.5546875" customWidth="1"/>
    <col min="7" max="7" width="10.88671875" customWidth="1"/>
    <col min="10" max="10" width="12.44140625" customWidth="1"/>
    <col min="11" max="11" width="11" customWidth="1"/>
    <col min="12" max="12" width="9.5546875" bestFit="1" customWidth="1"/>
    <col min="13" max="13" width="9.44140625" customWidth="1"/>
    <col min="15" max="15" width="11.33203125" style="1" customWidth="1"/>
    <col min="16" max="16" width="13.5546875" customWidth="1"/>
    <col min="17" max="17" width="12.109375" style="1" customWidth="1"/>
    <col min="18" max="18" width="10.44140625" bestFit="1" customWidth="1"/>
    <col min="19" max="19" width="10.88671875" customWidth="1"/>
    <col min="20" max="20" width="13" customWidth="1"/>
    <col min="21" max="22" width="12.33203125" customWidth="1"/>
  </cols>
  <sheetData>
    <row r="3" spans="1:22" s="48" customFormat="1" ht="15.6" x14ac:dyDescent="0.3">
      <c r="A3" s="100" t="s">
        <v>91</v>
      </c>
      <c r="B3" s="100"/>
      <c r="C3" s="47"/>
      <c r="D3" s="100" t="s">
        <v>92</v>
      </c>
      <c r="E3" s="100"/>
      <c r="F3" s="47"/>
      <c r="G3" s="100" t="s">
        <v>0</v>
      </c>
      <c r="H3" s="100"/>
      <c r="I3" s="47"/>
      <c r="J3" s="100" t="s">
        <v>1</v>
      </c>
      <c r="K3" s="100"/>
      <c r="O3" s="100" t="s">
        <v>2</v>
      </c>
      <c r="P3" s="100"/>
      <c r="T3" s="100" t="s">
        <v>3</v>
      </c>
      <c r="U3" s="100"/>
      <c r="V3" s="100"/>
    </row>
    <row r="4" spans="1:22" s="48" customFormat="1" ht="15.6" x14ac:dyDescent="0.3">
      <c r="A4" s="47" t="s">
        <v>4</v>
      </c>
      <c r="B4" s="47"/>
      <c r="C4" s="47"/>
      <c r="D4" s="47" t="s">
        <v>4</v>
      </c>
      <c r="E4" s="47"/>
      <c r="F4" s="47"/>
      <c r="G4" s="47" t="s">
        <v>4</v>
      </c>
      <c r="H4" s="47"/>
      <c r="I4" s="47"/>
      <c r="J4" s="100" t="s">
        <v>4</v>
      </c>
      <c r="K4" s="100"/>
      <c r="M4" s="101" t="s">
        <v>5</v>
      </c>
      <c r="O4" s="100" t="s">
        <v>4</v>
      </c>
      <c r="P4" s="100"/>
      <c r="T4" s="100" t="s">
        <v>4</v>
      </c>
      <c r="U4" s="100"/>
      <c r="V4" s="100"/>
    </row>
    <row r="5" spans="1:22" ht="13.8" thickBot="1" x14ac:dyDescent="0.3">
      <c r="A5" s="2" t="s">
        <v>93</v>
      </c>
      <c r="B5" s="2" t="s">
        <v>7</v>
      </c>
      <c r="C5" s="2"/>
      <c r="D5" s="2" t="s">
        <v>6</v>
      </c>
      <c r="E5" s="2" t="s">
        <v>7</v>
      </c>
      <c r="F5" s="2"/>
      <c r="G5" s="2" t="s">
        <v>6</v>
      </c>
      <c r="H5" s="2" t="s">
        <v>7</v>
      </c>
      <c r="J5" s="3" t="s">
        <v>6</v>
      </c>
      <c r="K5" s="3" t="s">
        <v>7</v>
      </c>
      <c r="L5" s="2" t="s">
        <v>9</v>
      </c>
      <c r="M5" s="101"/>
      <c r="O5" s="5" t="s">
        <v>6</v>
      </c>
      <c r="P5" s="3" t="s">
        <v>7</v>
      </c>
      <c r="T5" s="5" t="s">
        <v>6</v>
      </c>
      <c r="U5" s="3" t="s">
        <v>7</v>
      </c>
      <c r="V5" s="4" t="s">
        <v>8</v>
      </c>
    </row>
    <row r="6" spans="1:22" ht="13.8" thickTop="1" x14ac:dyDescent="0.25">
      <c r="A6" s="2"/>
      <c r="B6" s="2"/>
      <c r="C6" s="2"/>
      <c r="D6" s="6"/>
      <c r="G6" s="50">
        <v>43363</v>
      </c>
      <c r="H6">
        <v>14</v>
      </c>
      <c r="J6" s="50">
        <v>43728</v>
      </c>
      <c r="K6" s="2">
        <v>0</v>
      </c>
      <c r="O6" s="8">
        <v>43990</v>
      </c>
      <c r="P6" s="9">
        <f>20.5/20</f>
        <v>1.0249999999999999</v>
      </c>
      <c r="T6" s="8">
        <v>44423</v>
      </c>
      <c r="U6" s="1">
        <v>5.5</v>
      </c>
      <c r="V6">
        <f>+U6</f>
        <v>5.5</v>
      </c>
    </row>
    <row r="7" spans="1:22" x14ac:dyDescent="0.25">
      <c r="A7" s="50">
        <v>42640</v>
      </c>
      <c r="B7">
        <v>36.229999999999997</v>
      </c>
      <c r="D7" s="10"/>
      <c r="G7" s="7">
        <v>43364</v>
      </c>
      <c r="H7" s="11">
        <v>4.4400000000000004</v>
      </c>
      <c r="J7" s="7">
        <v>43729</v>
      </c>
      <c r="K7" s="2">
        <v>32.119999999999997</v>
      </c>
      <c r="O7" s="8">
        <v>44051</v>
      </c>
      <c r="P7" s="9">
        <f>34.25/20</f>
        <v>1.7124999999999999</v>
      </c>
      <c r="T7" s="8">
        <v>44424</v>
      </c>
      <c r="U7" s="1">
        <v>1.8374999999999999</v>
      </c>
      <c r="V7">
        <f>+V6+U7</f>
        <v>7.3375000000000004</v>
      </c>
    </row>
    <row r="8" spans="1:22" x14ac:dyDescent="0.25">
      <c r="A8" s="7">
        <v>42641</v>
      </c>
      <c r="B8">
        <v>28.21</v>
      </c>
      <c r="D8" s="10"/>
      <c r="G8" s="7">
        <v>43365</v>
      </c>
      <c r="H8">
        <v>15.5</v>
      </c>
      <c r="J8" s="7">
        <v>43730</v>
      </c>
      <c r="K8" s="2">
        <v>0</v>
      </c>
      <c r="O8" s="8">
        <v>44143</v>
      </c>
      <c r="P8" s="9">
        <f>38.25/20</f>
        <v>1.9125000000000001</v>
      </c>
      <c r="T8" s="8">
        <v>44426</v>
      </c>
      <c r="U8" s="1">
        <v>2.6875</v>
      </c>
      <c r="V8">
        <f t="shared" ref="V8:V13" si="0">+V7+U8</f>
        <v>10.025</v>
      </c>
    </row>
    <row r="9" spans="1:22" x14ac:dyDescent="0.25">
      <c r="A9" s="7">
        <v>42642</v>
      </c>
      <c r="B9">
        <v>42.36</v>
      </c>
      <c r="D9" s="10"/>
      <c r="G9" s="7">
        <v>43366</v>
      </c>
      <c r="H9">
        <v>0</v>
      </c>
      <c r="J9" s="7">
        <v>43731</v>
      </c>
      <c r="K9" s="2">
        <v>0</v>
      </c>
      <c r="O9" s="8" t="s">
        <v>10</v>
      </c>
      <c r="P9" s="9">
        <f>45/20</f>
        <v>2.25</v>
      </c>
      <c r="T9" s="8">
        <v>44428</v>
      </c>
      <c r="U9" s="1">
        <v>2.3624999999999998</v>
      </c>
      <c r="V9">
        <f t="shared" si="0"/>
        <v>12.387499999999999</v>
      </c>
    </row>
    <row r="10" spans="1:22" x14ac:dyDescent="0.25">
      <c r="A10" s="95">
        <v>42643</v>
      </c>
      <c r="B10" s="13">
        <v>23.05</v>
      </c>
      <c r="C10" s="13"/>
      <c r="D10" s="14"/>
      <c r="G10" s="7">
        <v>43367</v>
      </c>
      <c r="H10">
        <v>3.66</v>
      </c>
      <c r="J10" s="7">
        <v>43732</v>
      </c>
      <c r="K10">
        <v>20.14</v>
      </c>
      <c r="O10" s="8" t="s">
        <v>11</v>
      </c>
      <c r="P10" s="9">
        <f>39.5/20</f>
        <v>1.9750000000000001</v>
      </c>
      <c r="T10" s="8">
        <v>44431</v>
      </c>
      <c r="U10" s="1">
        <v>2.6749999999999998</v>
      </c>
      <c r="V10">
        <f t="shared" si="0"/>
        <v>15.0625</v>
      </c>
    </row>
    <row r="11" spans="1:22" x14ac:dyDescent="0.25">
      <c r="A11" s="7">
        <v>42644</v>
      </c>
      <c r="B11">
        <v>45.25</v>
      </c>
      <c r="D11" s="10"/>
      <c r="G11" s="7">
        <v>43368</v>
      </c>
      <c r="H11">
        <v>25.74</v>
      </c>
      <c r="J11" s="7">
        <v>43733</v>
      </c>
      <c r="K11">
        <v>3.96</v>
      </c>
      <c r="O11" s="8" t="s">
        <v>12</v>
      </c>
      <c r="P11" s="15">
        <f>20/20</f>
        <v>1</v>
      </c>
      <c r="T11" s="8">
        <v>44433</v>
      </c>
      <c r="U11" s="1">
        <v>8.9875000000000007</v>
      </c>
      <c r="V11">
        <f t="shared" si="0"/>
        <v>24.05</v>
      </c>
    </row>
    <row r="12" spans="1:22" x14ac:dyDescent="0.25">
      <c r="A12" s="7">
        <v>42645</v>
      </c>
      <c r="B12">
        <v>0</v>
      </c>
      <c r="D12" s="10"/>
      <c r="G12" s="7">
        <v>43369</v>
      </c>
      <c r="H12">
        <v>5.88</v>
      </c>
      <c r="J12" s="7">
        <v>43734</v>
      </c>
      <c r="K12">
        <v>40.08</v>
      </c>
      <c r="O12" s="15" t="s">
        <v>13</v>
      </c>
      <c r="P12" s="15">
        <f>11.5/20</f>
        <v>0.57499999999999996</v>
      </c>
      <c r="T12" s="8">
        <v>44435</v>
      </c>
      <c r="U12" s="1">
        <v>8.7249999999999996</v>
      </c>
      <c r="V12">
        <f t="shared" si="0"/>
        <v>32.774999999999999</v>
      </c>
    </row>
    <row r="13" spans="1:22" x14ac:dyDescent="0.25">
      <c r="A13" s="7">
        <v>42646</v>
      </c>
      <c r="B13">
        <v>27.43</v>
      </c>
      <c r="D13" s="10"/>
      <c r="G13" s="7">
        <v>43370</v>
      </c>
      <c r="H13">
        <v>28.61</v>
      </c>
      <c r="J13" s="7">
        <v>43735</v>
      </c>
      <c r="K13">
        <v>9.7100000000000009</v>
      </c>
      <c r="O13" s="15" t="s">
        <v>14</v>
      </c>
      <c r="P13" s="15">
        <f>67/20</f>
        <v>3.35</v>
      </c>
      <c r="T13" s="16">
        <v>44438</v>
      </c>
      <c r="U13" s="17">
        <v>6.3875000000000002</v>
      </c>
      <c r="V13" s="18">
        <f t="shared" si="0"/>
        <v>39.162500000000001</v>
      </c>
    </row>
    <row r="14" spans="1:22" x14ac:dyDescent="0.25">
      <c r="A14" s="7">
        <v>42647</v>
      </c>
      <c r="B14" s="11">
        <v>60.052999999999997</v>
      </c>
      <c r="C14" s="11"/>
      <c r="D14" s="19"/>
      <c r="G14" s="7">
        <v>43371</v>
      </c>
      <c r="H14">
        <v>7.74</v>
      </c>
      <c r="J14" s="7">
        <v>43736</v>
      </c>
      <c r="K14">
        <v>39.93</v>
      </c>
      <c r="O14" s="15" t="s">
        <v>15</v>
      </c>
      <c r="P14" s="15">
        <f>73/20</f>
        <v>3.65</v>
      </c>
    </row>
    <row r="15" spans="1:22" x14ac:dyDescent="0.25">
      <c r="A15" s="7">
        <v>42648</v>
      </c>
      <c r="B15">
        <v>37.11</v>
      </c>
      <c r="C15" s="11"/>
      <c r="D15" s="19"/>
      <c r="G15" s="7">
        <v>43372</v>
      </c>
      <c r="H15">
        <v>23.35</v>
      </c>
      <c r="J15" s="7">
        <v>43737</v>
      </c>
      <c r="K15">
        <v>0</v>
      </c>
      <c r="O15" s="15" t="s">
        <v>16</v>
      </c>
      <c r="P15" s="15">
        <f>29.5/20</f>
        <v>1.4750000000000001</v>
      </c>
    </row>
    <row r="16" spans="1:22" x14ac:dyDescent="0.25">
      <c r="A16" s="7">
        <v>42649</v>
      </c>
      <c r="B16">
        <v>55.26</v>
      </c>
      <c r="C16" s="11"/>
      <c r="D16" s="19"/>
      <c r="G16" s="7">
        <v>43373</v>
      </c>
      <c r="H16">
        <v>0</v>
      </c>
      <c r="J16" s="7">
        <v>43738</v>
      </c>
      <c r="K16">
        <v>3.21</v>
      </c>
      <c r="O16" s="15" t="s">
        <v>17</v>
      </c>
      <c r="P16" s="15">
        <f>46.5/20</f>
        <v>2.3250000000000002</v>
      </c>
    </row>
    <row r="17" spans="1:16" x14ac:dyDescent="0.25">
      <c r="A17" s="7">
        <v>42650</v>
      </c>
      <c r="B17">
        <v>45.36</v>
      </c>
      <c r="C17" s="11"/>
      <c r="D17" s="51">
        <v>43015</v>
      </c>
      <c r="E17">
        <v>98.51</v>
      </c>
      <c r="G17" s="7">
        <v>43374</v>
      </c>
      <c r="H17">
        <v>3.18</v>
      </c>
      <c r="J17" s="7">
        <v>43739</v>
      </c>
      <c r="K17">
        <v>48.94</v>
      </c>
      <c r="O17" s="15" t="s">
        <v>18</v>
      </c>
      <c r="P17" s="15">
        <f>38.5/20</f>
        <v>1.925</v>
      </c>
    </row>
    <row r="18" spans="1:16" x14ac:dyDescent="0.25">
      <c r="A18" s="7">
        <v>42651</v>
      </c>
      <c r="B18" s="11">
        <v>58.3</v>
      </c>
      <c r="C18" s="11"/>
      <c r="D18" s="20">
        <v>43016</v>
      </c>
      <c r="G18" s="7">
        <v>43375</v>
      </c>
      <c r="H18">
        <v>38.24</v>
      </c>
      <c r="J18" s="7">
        <v>43740</v>
      </c>
      <c r="K18">
        <v>14.23</v>
      </c>
      <c r="O18" s="8">
        <v>43839</v>
      </c>
      <c r="P18" s="15">
        <f>54/20</f>
        <v>2.7</v>
      </c>
    </row>
    <row r="19" spans="1:16" x14ac:dyDescent="0.25">
      <c r="A19" s="7">
        <v>42652</v>
      </c>
      <c r="B19">
        <v>0</v>
      </c>
      <c r="C19" s="11"/>
      <c r="D19" s="20">
        <v>43017</v>
      </c>
      <c r="E19">
        <v>3.23</v>
      </c>
      <c r="G19" s="7">
        <v>43376</v>
      </c>
      <c r="H19">
        <v>7.09</v>
      </c>
      <c r="J19" s="7">
        <v>43741</v>
      </c>
      <c r="K19">
        <v>65.459999999999994</v>
      </c>
      <c r="O19" s="8">
        <v>43870</v>
      </c>
      <c r="P19" s="15">
        <f>2.5/20</f>
        <v>0.125</v>
      </c>
    </row>
    <row r="20" spans="1:16" x14ac:dyDescent="0.25">
      <c r="A20" s="7">
        <v>42653</v>
      </c>
      <c r="B20">
        <v>47.84</v>
      </c>
      <c r="C20" s="11"/>
      <c r="D20" s="20">
        <v>43018</v>
      </c>
      <c r="E20">
        <v>21.05</v>
      </c>
      <c r="G20" s="7">
        <v>43377</v>
      </c>
      <c r="H20">
        <v>22.5</v>
      </c>
      <c r="J20" s="7">
        <v>43742</v>
      </c>
      <c r="K20">
        <v>20.03</v>
      </c>
      <c r="O20" s="8">
        <v>43899</v>
      </c>
      <c r="P20" s="15">
        <f>61.25/20</f>
        <v>3.0625</v>
      </c>
    </row>
    <row r="21" spans="1:16" x14ac:dyDescent="0.25">
      <c r="A21" s="7">
        <v>42654</v>
      </c>
      <c r="B21">
        <v>87.59</v>
      </c>
      <c r="C21" s="11"/>
      <c r="D21" s="20">
        <v>43019</v>
      </c>
      <c r="E21">
        <v>5.93</v>
      </c>
      <c r="G21" s="7">
        <v>43378</v>
      </c>
      <c r="H21">
        <v>18.78</v>
      </c>
      <c r="J21" s="7">
        <v>43743</v>
      </c>
      <c r="K21">
        <v>66.989999999999995</v>
      </c>
      <c r="O21" s="8">
        <v>43930</v>
      </c>
      <c r="P21" s="15">
        <f>41.25/20</f>
        <v>2.0625</v>
      </c>
    </row>
    <row r="22" spans="1:16" x14ac:dyDescent="0.25">
      <c r="A22" s="7">
        <v>42655</v>
      </c>
      <c r="B22">
        <v>51.93</v>
      </c>
      <c r="C22" s="11"/>
      <c r="D22" s="20">
        <v>43020</v>
      </c>
      <c r="E22">
        <v>52.23</v>
      </c>
      <c r="G22" s="7">
        <v>43379</v>
      </c>
      <c r="H22">
        <v>43</v>
      </c>
      <c r="J22" s="7">
        <v>43744</v>
      </c>
      <c r="K22">
        <v>0</v>
      </c>
      <c r="O22" s="8">
        <v>43960</v>
      </c>
      <c r="P22" s="15">
        <f>87.25/20</f>
        <v>4.3624999999999998</v>
      </c>
    </row>
    <row r="23" spans="1:16" x14ac:dyDescent="0.25">
      <c r="A23" s="7">
        <v>42656</v>
      </c>
      <c r="B23">
        <v>81.680000000000007</v>
      </c>
      <c r="C23" s="11"/>
      <c r="D23" s="20">
        <v>43021</v>
      </c>
      <c r="E23">
        <v>10.75</v>
      </c>
      <c r="G23" s="7">
        <v>43380</v>
      </c>
      <c r="H23">
        <v>0</v>
      </c>
      <c r="J23" s="7">
        <v>43745</v>
      </c>
      <c r="K23">
        <v>36.159999999999997</v>
      </c>
      <c r="O23" s="8">
        <v>44052</v>
      </c>
      <c r="P23" s="15">
        <f>75.5/20</f>
        <v>3.7749999999999999</v>
      </c>
    </row>
    <row r="24" spans="1:16" x14ac:dyDescent="0.25">
      <c r="A24" s="7">
        <v>42657</v>
      </c>
      <c r="B24">
        <v>43.81</v>
      </c>
      <c r="C24" s="11"/>
      <c r="D24" s="20">
        <v>43022</v>
      </c>
      <c r="E24">
        <v>37.630000000000003</v>
      </c>
      <c r="G24" s="7">
        <v>43381</v>
      </c>
      <c r="H24">
        <v>13.8</v>
      </c>
      <c r="J24" s="7">
        <v>43746</v>
      </c>
      <c r="K24">
        <v>86.99</v>
      </c>
      <c r="O24" s="8">
        <v>44083</v>
      </c>
      <c r="P24" s="15">
        <f>49/20</f>
        <v>2.4500000000000002</v>
      </c>
    </row>
    <row r="25" spans="1:16" x14ac:dyDescent="0.25">
      <c r="A25" s="7">
        <v>42658</v>
      </c>
      <c r="B25">
        <v>68.61</v>
      </c>
      <c r="C25" s="11"/>
      <c r="D25" s="20">
        <v>43023</v>
      </c>
      <c r="G25" s="7">
        <v>43382</v>
      </c>
      <c r="H25">
        <v>49.84</v>
      </c>
      <c r="J25" s="7">
        <v>43747</v>
      </c>
      <c r="K25">
        <v>59.89</v>
      </c>
      <c r="O25" s="8">
        <v>44113</v>
      </c>
      <c r="P25" s="15">
        <f>147/20</f>
        <v>7.35</v>
      </c>
    </row>
    <row r="26" spans="1:16" x14ac:dyDescent="0.25">
      <c r="A26" s="7">
        <v>42659</v>
      </c>
      <c r="B26">
        <v>0</v>
      </c>
      <c r="C26" s="11"/>
      <c r="D26" s="20">
        <v>43024</v>
      </c>
      <c r="E26">
        <v>31.1</v>
      </c>
      <c r="G26" s="7">
        <v>43383</v>
      </c>
      <c r="H26">
        <v>16.63</v>
      </c>
      <c r="J26" s="7">
        <v>43748</v>
      </c>
      <c r="K26">
        <v>102.81</v>
      </c>
      <c r="O26" s="8">
        <v>44144</v>
      </c>
      <c r="P26" s="15">
        <f>78/20</f>
        <v>3.9</v>
      </c>
    </row>
    <row r="27" spans="1:16" x14ac:dyDescent="0.25">
      <c r="A27" s="7">
        <v>42660</v>
      </c>
      <c r="B27">
        <v>59.7</v>
      </c>
      <c r="C27" s="11"/>
      <c r="D27" s="20">
        <v>43025</v>
      </c>
      <c r="E27">
        <v>56.94</v>
      </c>
      <c r="G27" s="7">
        <v>43384</v>
      </c>
      <c r="H27">
        <v>58.2</v>
      </c>
      <c r="J27" s="7">
        <v>43749</v>
      </c>
      <c r="K27">
        <v>53.75</v>
      </c>
      <c r="O27" s="8">
        <v>44174</v>
      </c>
      <c r="P27" s="15">
        <f>135/20</f>
        <v>6.75</v>
      </c>
    </row>
    <row r="28" spans="1:16" ht="13.8" thickBot="1" x14ac:dyDescent="0.3">
      <c r="A28" s="7">
        <v>42661</v>
      </c>
      <c r="B28">
        <v>107.86</v>
      </c>
      <c r="C28" s="11"/>
      <c r="D28" s="20">
        <v>43026</v>
      </c>
      <c r="E28">
        <v>60.13</v>
      </c>
      <c r="G28" s="7">
        <v>43385</v>
      </c>
      <c r="H28">
        <v>23.25</v>
      </c>
      <c r="J28" s="7">
        <v>43750</v>
      </c>
      <c r="K28" s="21">
        <v>101.88</v>
      </c>
      <c r="O28" s="8" t="s">
        <v>19</v>
      </c>
      <c r="P28" s="15">
        <f>103.75/20</f>
        <v>5.1875</v>
      </c>
    </row>
    <row r="29" spans="1:16" x14ac:dyDescent="0.25">
      <c r="A29" s="7">
        <v>42662</v>
      </c>
      <c r="B29">
        <v>78.760000000000005</v>
      </c>
      <c r="C29" s="11"/>
      <c r="D29" s="20">
        <v>43027</v>
      </c>
      <c r="E29">
        <v>66.78</v>
      </c>
      <c r="G29" s="7">
        <v>43386</v>
      </c>
      <c r="H29">
        <v>52.31</v>
      </c>
      <c r="J29" s="7">
        <v>43751</v>
      </c>
      <c r="K29">
        <v>0</v>
      </c>
      <c r="O29" s="8" t="s">
        <v>20</v>
      </c>
      <c r="P29" s="15">
        <f>116/20</f>
        <v>5.8</v>
      </c>
    </row>
    <row r="30" spans="1:16" x14ac:dyDescent="0.25">
      <c r="A30" s="7">
        <v>42663</v>
      </c>
      <c r="B30">
        <v>125.13</v>
      </c>
      <c r="C30" s="11"/>
      <c r="D30" s="20">
        <v>43028</v>
      </c>
      <c r="E30">
        <v>61.74</v>
      </c>
      <c r="G30" s="7">
        <v>43387</v>
      </c>
      <c r="H30">
        <v>0</v>
      </c>
      <c r="J30" s="7">
        <v>43752</v>
      </c>
      <c r="K30">
        <v>83.25</v>
      </c>
      <c r="O30" s="8" t="s">
        <v>21</v>
      </c>
      <c r="P30" s="15">
        <v>11.64</v>
      </c>
    </row>
    <row r="31" spans="1:16" x14ac:dyDescent="0.25">
      <c r="A31" s="7">
        <v>42664</v>
      </c>
      <c r="B31">
        <v>67.91</v>
      </c>
      <c r="C31" s="11"/>
      <c r="D31" s="20">
        <v>43029</v>
      </c>
      <c r="E31">
        <v>92.74</v>
      </c>
      <c r="G31" s="7">
        <v>43388</v>
      </c>
      <c r="H31">
        <v>17.100000000000001</v>
      </c>
      <c r="J31" s="7">
        <v>43753</v>
      </c>
      <c r="K31">
        <v>186.81</v>
      </c>
      <c r="O31" s="8" t="s">
        <v>22</v>
      </c>
      <c r="P31" s="15">
        <v>6.74</v>
      </c>
    </row>
    <row r="32" spans="1:16" x14ac:dyDescent="0.25">
      <c r="A32" s="7">
        <v>42665</v>
      </c>
      <c r="B32">
        <v>86.74</v>
      </c>
      <c r="C32" s="11"/>
      <c r="D32" s="20">
        <v>43030</v>
      </c>
      <c r="G32" s="7">
        <v>43389</v>
      </c>
      <c r="H32">
        <v>71.790000000000006</v>
      </c>
      <c r="J32" s="7">
        <v>43754</v>
      </c>
      <c r="K32">
        <v>94.66</v>
      </c>
      <c r="O32" s="8" t="s">
        <v>23</v>
      </c>
      <c r="P32" s="15">
        <v>10.33</v>
      </c>
    </row>
    <row r="33" spans="1:17" x14ac:dyDescent="0.25">
      <c r="A33" s="7">
        <v>42666</v>
      </c>
      <c r="B33">
        <v>0</v>
      </c>
      <c r="C33" s="11"/>
      <c r="D33" s="20">
        <v>43031</v>
      </c>
      <c r="E33">
        <v>76.959999999999994</v>
      </c>
      <c r="G33" s="7">
        <v>43390</v>
      </c>
      <c r="H33">
        <v>29.43</v>
      </c>
      <c r="J33" s="7">
        <v>43755</v>
      </c>
      <c r="K33">
        <v>172.01</v>
      </c>
      <c r="O33" s="8" t="s">
        <v>23</v>
      </c>
      <c r="P33" s="15">
        <f>25.75/20</f>
        <v>1.2875000000000001</v>
      </c>
    </row>
    <row r="34" spans="1:17" x14ac:dyDescent="0.25">
      <c r="A34" s="7">
        <v>42667</v>
      </c>
      <c r="B34">
        <v>77.23</v>
      </c>
      <c r="C34" s="11"/>
      <c r="D34" s="20">
        <v>43032</v>
      </c>
      <c r="E34">
        <v>180.99</v>
      </c>
      <c r="G34" s="7">
        <v>43391</v>
      </c>
      <c r="H34">
        <v>119.63</v>
      </c>
      <c r="J34" s="7">
        <v>43756</v>
      </c>
      <c r="K34">
        <v>90.64</v>
      </c>
      <c r="O34" s="94" t="s">
        <v>24</v>
      </c>
      <c r="P34" s="23">
        <v>11.93</v>
      </c>
      <c r="Q34" s="22" t="s">
        <v>25</v>
      </c>
    </row>
    <row r="35" spans="1:17" x14ac:dyDescent="0.25">
      <c r="A35" s="7">
        <v>42668</v>
      </c>
      <c r="B35">
        <v>141.85</v>
      </c>
      <c r="C35" s="11"/>
      <c r="D35" s="20">
        <v>43033</v>
      </c>
      <c r="E35">
        <v>100.36</v>
      </c>
      <c r="G35" s="7">
        <v>43392</v>
      </c>
      <c r="H35">
        <v>30.9</v>
      </c>
      <c r="J35" s="7">
        <v>43757</v>
      </c>
      <c r="K35">
        <v>166.08</v>
      </c>
      <c r="L35" s="11"/>
      <c r="O35" s="22" t="s">
        <v>26</v>
      </c>
      <c r="P35" s="23">
        <v>13.86</v>
      </c>
    </row>
    <row r="36" spans="1:17" x14ac:dyDescent="0.25">
      <c r="A36" s="7">
        <v>42669</v>
      </c>
      <c r="B36">
        <v>70.7</v>
      </c>
      <c r="C36" s="11"/>
      <c r="D36" s="20">
        <v>43034</v>
      </c>
      <c r="E36">
        <v>213.01</v>
      </c>
      <c r="G36" s="7">
        <v>43393</v>
      </c>
      <c r="H36">
        <v>100.35</v>
      </c>
      <c r="J36" s="7">
        <v>43758</v>
      </c>
      <c r="K36">
        <v>0</v>
      </c>
      <c r="O36" s="22" t="s">
        <v>27</v>
      </c>
      <c r="P36" s="23">
        <v>11.56</v>
      </c>
    </row>
    <row r="37" spans="1:17" x14ac:dyDescent="0.25">
      <c r="A37" s="7">
        <v>42670</v>
      </c>
      <c r="B37">
        <v>121.09</v>
      </c>
      <c r="C37" s="11"/>
      <c r="D37" s="20">
        <v>43035</v>
      </c>
      <c r="E37">
        <v>154.63</v>
      </c>
      <c r="G37" s="7">
        <v>43394</v>
      </c>
      <c r="H37">
        <v>0</v>
      </c>
      <c r="J37" s="7">
        <v>43759</v>
      </c>
      <c r="K37">
        <v>143.46</v>
      </c>
      <c r="O37" s="22" t="s">
        <v>28</v>
      </c>
      <c r="P37" s="23">
        <v>15.73</v>
      </c>
    </row>
    <row r="38" spans="1:17" x14ac:dyDescent="0.25">
      <c r="A38" s="7">
        <v>42671</v>
      </c>
      <c r="B38">
        <v>125.58</v>
      </c>
      <c r="C38" s="11"/>
      <c r="D38" s="20">
        <v>43036</v>
      </c>
      <c r="E38">
        <v>217.79</v>
      </c>
      <c r="G38" s="7">
        <v>43395</v>
      </c>
      <c r="H38">
        <v>39.11</v>
      </c>
      <c r="J38" s="7">
        <v>43760</v>
      </c>
      <c r="K38">
        <v>284.63</v>
      </c>
      <c r="O38" s="22" t="s">
        <v>29</v>
      </c>
      <c r="P38" s="23">
        <v>16.850000000000001</v>
      </c>
    </row>
    <row r="39" spans="1:17" x14ac:dyDescent="0.25">
      <c r="A39" s="7">
        <v>42672</v>
      </c>
      <c r="B39">
        <v>114.8</v>
      </c>
      <c r="C39" s="11"/>
      <c r="D39" s="20">
        <v>43037</v>
      </c>
      <c r="G39" s="7">
        <v>43396</v>
      </c>
      <c r="H39">
        <v>102.34</v>
      </c>
      <c r="J39" s="7">
        <v>43761</v>
      </c>
      <c r="K39">
        <v>187.83</v>
      </c>
      <c r="O39" s="22" t="s">
        <v>30</v>
      </c>
      <c r="P39" s="23">
        <v>9.0500000000000007</v>
      </c>
    </row>
    <row r="40" spans="1:17" x14ac:dyDescent="0.25">
      <c r="A40" s="7">
        <v>42673</v>
      </c>
      <c r="B40">
        <v>0</v>
      </c>
      <c r="C40" s="11"/>
      <c r="D40" s="20">
        <v>43038</v>
      </c>
      <c r="E40">
        <v>167.55</v>
      </c>
      <c r="G40" s="7">
        <v>43397</v>
      </c>
      <c r="H40">
        <v>55.65</v>
      </c>
      <c r="J40" s="7">
        <v>43762</v>
      </c>
      <c r="K40">
        <v>306.85000000000002</v>
      </c>
      <c r="O40" s="22" t="s">
        <v>31</v>
      </c>
      <c r="P40" s="23">
        <v>11.26</v>
      </c>
    </row>
    <row r="41" spans="1:17" x14ac:dyDescent="0.25">
      <c r="A41" s="7">
        <v>42674</v>
      </c>
      <c r="B41">
        <v>136.33000000000001</v>
      </c>
      <c r="C41" s="11"/>
      <c r="D41" s="20">
        <v>43039</v>
      </c>
      <c r="E41">
        <v>265.08999999999997</v>
      </c>
      <c r="G41" s="7">
        <v>43398</v>
      </c>
      <c r="H41">
        <v>125.76</v>
      </c>
      <c r="J41" s="7">
        <v>43763</v>
      </c>
      <c r="K41">
        <v>226.69</v>
      </c>
      <c r="O41" s="22" t="s">
        <v>32</v>
      </c>
      <c r="P41" s="23">
        <v>17.46</v>
      </c>
    </row>
    <row r="42" spans="1:17" x14ac:dyDescent="0.25">
      <c r="A42" s="7">
        <v>42675</v>
      </c>
      <c r="B42">
        <v>194.89</v>
      </c>
      <c r="C42" s="11"/>
      <c r="D42" s="20">
        <v>43040</v>
      </c>
      <c r="E42">
        <v>163.80000000000001</v>
      </c>
      <c r="G42" s="7">
        <v>43399</v>
      </c>
      <c r="H42">
        <v>82.83</v>
      </c>
      <c r="J42" s="7">
        <v>43764</v>
      </c>
      <c r="K42">
        <v>322.83</v>
      </c>
      <c r="O42" s="22" t="s">
        <v>33</v>
      </c>
      <c r="P42" s="23">
        <v>14.36</v>
      </c>
    </row>
    <row r="43" spans="1:17" x14ac:dyDescent="0.25">
      <c r="A43" s="7">
        <v>42676</v>
      </c>
      <c r="B43">
        <v>214.23</v>
      </c>
      <c r="C43" s="11"/>
      <c r="D43" s="20">
        <v>43041</v>
      </c>
      <c r="E43">
        <v>288.08999999999997</v>
      </c>
      <c r="G43" s="7">
        <v>43400</v>
      </c>
      <c r="H43">
        <v>91.53</v>
      </c>
      <c r="J43" s="7">
        <v>43765</v>
      </c>
      <c r="K43">
        <v>0</v>
      </c>
      <c r="O43" s="24">
        <v>44206</v>
      </c>
      <c r="P43" s="23">
        <v>33.58</v>
      </c>
    </row>
    <row r="44" spans="1:17" x14ac:dyDescent="0.25">
      <c r="A44" s="7">
        <v>42677</v>
      </c>
      <c r="B44">
        <v>218.81</v>
      </c>
      <c r="C44" s="11"/>
      <c r="D44" s="20">
        <v>43042</v>
      </c>
      <c r="E44">
        <v>174.81</v>
      </c>
      <c r="G44" s="7">
        <v>43401</v>
      </c>
      <c r="H44">
        <v>0</v>
      </c>
      <c r="J44" s="7">
        <v>43766</v>
      </c>
      <c r="K44">
        <v>375.63</v>
      </c>
      <c r="O44" s="24">
        <v>43871</v>
      </c>
      <c r="P44" s="23">
        <v>19.25</v>
      </c>
    </row>
    <row r="45" spans="1:17" x14ac:dyDescent="0.25">
      <c r="A45" s="7">
        <v>42678</v>
      </c>
      <c r="B45">
        <v>165.51</v>
      </c>
      <c r="C45" s="11"/>
      <c r="D45" s="20">
        <v>43043</v>
      </c>
      <c r="E45">
        <v>242.36</v>
      </c>
      <c r="G45" s="7">
        <v>43402</v>
      </c>
      <c r="H45">
        <v>76.14</v>
      </c>
      <c r="J45" s="7">
        <v>43767</v>
      </c>
      <c r="K45">
        <v>521.84</v>
      </c>
      <c r="O45" s="24">
        <v>43900</v>
      </c>
      <c r="P45" s="23">
        <v>18.649999999999999</v>
      </c>
    </row>
    <row r="46" spans="1:17" x14ac:dyDescent="0.25">
      <c r="A46" s="7">
        <v>42679</v>
      </c>
      <c r="B46">
        <v>181.51</v>
      </c>
      <c r="C46" s="11"/>
      <c r="D46" s="20">
        <v>43044</v>
      </c>
      <c r="G46" s="7">
        <v>43403</v>
      </c>
      <c r="H46">
        <v>218.49</v>
      </c>
      <c r="J46" s="7">
        <v>43768</v>
      </c>
      <c r="K46">
        <v>388.59</v>
      </c>
      <c r="O46" s="24">
        <v>43961</v>
      </c>
      <c r="P46" s="23">
        <v>21.34</v>
      </c>
    </row>
    <row r="47" spans="1:17" x14ac:dyDescent="0.25">
      <c r="A47" s="7">
        <v>42680</v>
      </c>
      <c r="B47">
        <v>0</v>
      </c>
      <c r="C47" s="11"/>
      <c r="D47" s="20">
        <v>43045</v>
      </c>
      <c r="E47">
        <v>227.14</v>
      </c>
      <c r="G47" s="7">
        <v>43404</v>
      </c>
      <c r="H47">
        <v>116.29</v>
      </c>
      <c r="J47" s="7">
        <v>43769</v>
      </c>
      <c r="K47">
        <v>602.44000000000005</v>
      </c>
      <c r="O47" s="24">
        <v>43992</v>
      </c>
      <c r="P47" s="23">
        <v>53.35</v>
      </c>
    </row>
    <row r="48" spans="1:17" x14ac:dyDescent="0.25">
      <c r="A48" s="7">
        <v>42681</v>
      </c>
      <c r="B48">
        <v>162.36000000000001</v>
      </c>
      <c r="C48" s="11"/>
      <c r="D48" s="20">
        <v>43046</v>
      </c>
      <c r="E48">
        <v>385.25</v>
      </c>
      <c r="G48" s="7">
        <v>43405</v>
      </c>
      <c r="H48">
        <v>239.15</v>
      </c>
      <c r="J48" s="7">
        <v>43770</v>
      </c>
      <c r="K48">
        <v>459.71</v>
      </c>
      <c r="O48" s="24">
        <v>44022</v>
      </c>
      <c r="P48" s="23">
        <v>39.06</v>
      </c>
    </row>
    <row r="49" spans="1:16" x14ac:dyDescent="0.25">
      <c r="A49" s="7">
        <v>42682</v>
      </c>
      <c r="B49">
        <v>272.39</v>
      </c>
      <c r="C49" s="11"/>
      <c r="D49" s="20">
        <v>43047</v>
      </c>
      <c r="E49">
        <v>265.67</v>
      </c>
      <c r="G49" s="7">
        <v>43406</v>
      </c>
      <c r="H49">
        <v>111.88</v>
      </c>
      <c r="J49" s="7">
        <v>43771</v>
      </c>
      <c r="K49">
        <v>524</v>
      </c>
      <c r="O49" s="24">
        <v>44053</v>
      </c>
      <c r="P49" s="23">
        <v>60.7</v>
      </c>
    </row>
    <row r="50" spans="1:16" x14ac:dyDescent="0.25">
      <c r="A50" s="7">
        <v>42683</v>
      </c>
      <c r="B50">
        <v>225.54</v>
      </c>
      <c r="C50" s="11"/>
      <c r="D50" s="20">
        <v>43048</v>
      </c>
      <c r="E50">
        <v>421.38</v>
      </c>
      <c r="G50" s="7">
        <v>43407</v>
      </c>
      <c r="H50">
        <v>215.11</v>
      </c>
      <c r="J50" s="7">
        <v>43772</v>
      </c>
      <c r="K50">
        <v>0</v>
      </c>
      <c r="O50" s="24">
        <v>44084</v>
      </c>
      <c r="P50" s="23">
        <v>32.21</v>
      </c>
    </row>
    <row r="51" spans="1:16" x14ac:dyDescent="0.25">
      <c r="A51" s="7">
        <v>42684</v>
      </c>
      <c r="B51">
        <v>297.95</v>
      </c>
      <c r="C51" s="11"/>
      <c r="D51" s="20">
        <v>43049</v>
      </c>
      <c r="E51">
        <v>328.73</v>
      </c>
      <c r="G51" s="7">
        <v>43408</v>
      </c>
      <c r="H51">
        <v>0</v>
      </c>
      <c r="J51" s="7">
        <v>43773</v>
      </c>
      <c r="K51">
        <v>620.14</v>
      </c>
      <c r="O51" s="24">
        <v>44114</v>
      </c>
      <c r="P51" s="23">
        <v>42.93</v>
      </c>
    </row>
    <row r="52" spans="1:16" x14ac:dyDescent="0.25">
      <c r="A52" s="7">
        <v>42685</v>
      </c>
      <c r="B52">
        <v>211.01</v>
      </c>
      <c r="C52" s="11"/>
      <c r="D52" s="20">
        <v>43050</v>
      </c>
      <c r="E52">
        <v>441.44</v>
      </c>
      <c r="G52" s="7">
        <v>43409</v>
      </c>
      <c r="H52">
        <v>194.95</v>
      </c>
      <c r="J52" s="7">
        <v>43774</v>
      </c>
      <c r="K52">
        <v>861.26</v>
      </c>
      <c r="O52" s="24">
        <v>44175</v>
      </c>
      <c r="P52" s="23">
        <v>30.03</v>
      </c>
    </row>
    <row r="53" spans="1:16" x14ac:dyDescent="0.25">
      <c r="A53" s="7">
        <v>42686</v>
      </c>
      <c r="B53">
        <v>251.51</v>
      </c>
      <c r="C53" s="11"/>
      <c r="D53" s="20">
        <v>43051</v>
      </c>
      <c r="G53" s="7">
        <v>43410</v>
      </c>
      <c r="H53">
        <v>394.64</v>
      </c>
      <c r="J53" s="7">
        <v>43775</v>
      </c>
      <c r="K53">
        <v>636.05999999999995</v>
      </c>
      <c r="O53" s="24" t="s">
        <v>34</v>
      </c>
      <c r="P53" s="23">
        <v>89.73</v>
      </c>
    </row>
    <row r="54" spans="1:16" x14ac:dyDescent="0.25">
      <c r="A54" s="7">
        <v>42687</v>
      </c>
      <c r="B54">
        <v>0</v>
      </c>
      <c r="C54" s="11"/>
      <c r="D54" s="20">
        <v>43052</v>
      </c>
      <c r="E54">
        <v>482.06</v>
      </c>
      <c r="G54" s="7">
        <v>43411</v>
      </c>
      <c r="H54">
        <v>246.5</v>
      </c>
      <c r="J54" s="7">
        <v>43776</v>
      </c>
      <c r="K54">
        <v>946.18499999999995</v>
      </c>
      <c r="O54" s="24" t="s">
        <v>35</v>
      </c>
      <c r="P54" s="23">
        <v>46.38</v>
      </c>
    </row>
    <row r="55" spans="1:16" x14ac:dyDescent="0.25">
      <c r="A55" s="7">
        <v>42688</v>
      </c>
      <c r="B55">
        <v>333.39</v>
      </c>
      <c r="C55" s="11"/>
      <c r="D55" s="20">
        <v>43053</v>
      </c>
      <c r="E55">
        <v>684.76</v>
      </c>
      <c r="G55" s="7">
        <v>43412</v>
      </c>
      <c r="H55">
        <v>434.55</v>
      </c>
      <c r="J55" s="7">
        <v>43777</v>
      </c>
      <c r="K55">
        <v>716.29</v>
      </c>
      <c r="O55" s="24" t="s">
        <v>36</v>
      </c>
      <c r="P55" s="23">
        <v>106.65</v>
      </c>
    </row>
    <row r="56" spans="1:16" x14ac:dyDescent="0.25">
      <c r="A56" s="7">
        <v>42689</v>
      </c>
      <c r="B56">
        <v>545.38</v>
      </c>
      <c r="C56" s="11"/>
      <c r="D56" s="20">
        <v>43054</v>
      </c>
      <c r="E56">
        <v>481.83</v>
      </c>
      <c r="G56" s="7">
        <v>43413</v>
      </c>
      <c r="H56">
        <v>236.13</v>
      </c>
      <c r="J56" s="7">
        <v>43778</v>
      </c>
      <c r="K56">
        <v>791.96</v>
      </c>
      <c r="O56" s="24" t="s">
        <v>37</v>
      </c>
      <c r="P56" s="23">
        <v>59.23</v>
      </c>
    </row>
    <row r="57" spans="1:16" x14ac:dyDescent="0.25">
      <c r="A57" s="7">
        <v>42690</v>
      </c>
      <c r="B57">
        <v>413.06</v>
      </c>
      <c r="C57" s="11"/>
      <c r="D57" s="20">
        <v>43055</v>
      </c>
      <c r="E57">
        <v>890.36</v>
      </c>
      <c r="G57" s="7">
        <v>43414</v>
      </c>
      <c r="H57">
        <v>301.23</v>
      </c>
      <c r="J57" s="7">
        <v>43779</v>
      </c>
      <c r="K57">
        <v>0</v>
      </c>
      <c r="O57" s="24" t="s">
        <v>38</v>
      </c>
      <c r="P57" s="23">
        <v>82.46</v>
      </c>
    </row>
    <row r="58" spans="1:16" x14ac:dyDescent="0.25">
      <c r="A58" s="7">
        <v>42691</v>
      </c>
      <c r="B58">
        <v>582.84</v>
      </c>
      <c r="C58" s="11"/>
      <c r="D58" s="20">
        <v>43056</v>
      </c>
      <c r="E58">
        <v>657.53</v>
      </c>
      <c r="G58" s="7">
        <v>43415</v>
      </c>
      <c r="H58">
        <v>0</v>
      </c>
      <c r="J58" s="7">
        <v>43780</v>
      </c>
      <c r="K58">
        <v>992</v>
      </c>
      <c r="O58" s="24" t="s">
        <v>39</v>
      </c>
      <c r="P58" s="23">
        <v>42.6</v>
      </c>
    </row>
    <row r="59" spans="1:16" x14ac:dyDescent="0.25">
      <c r="A59" s="7">
        <v>42692</v>
      </c>
      <c r="B59">
        <v>468.05</v>
      </c>
      <c r="C59" s="11"/>
      <c r="D59" s="20">
        <v>43057</v>
      </c>
      <c r="E59">
        <v>687.46</v>
      </c>
      <c r="G59" s="7">
        <v>43416</v>
      </c>
      <c r="H59">
        <v>302.39</v>
      </c>
      <c r="J59" s="7">
        <v>43781</v>
      </c>
      <c r="K59">
        <v>1414.65</v>
      </c>
      <c r="O59" s="24" t="s">
        <v>40</v>
      </c>
      <c r="P59" s="23">
        <v>144.99</v>
      </c>
    </row>
    <row r="60" spans="1:16" x14ac:dyDescent="0.25">
      <c r="A60" s="7">
        <v>42693</v>
      </c>
      <c r="B60">
        <v>425.49</v>
      </c>
      <c r="C60" s="11"/>
      <c r="D60" s="20">
        <v>43058</v>
      </c>
      <c r="G60" s="7">
        <v>43417</v>
      </c>
      <c r="H60">
        <v>616.79999999999995</v>
      </c>
      <c r="J60" s="7">
        <v>43782</v>
      </c>
      <c r="K60">
        <v>1202.0999999999999</v>
      </c>
      <c r="O60" s="24" t="s">
        <v>41</v>
      </c>
      <c r="P60" s="23">
        <v>60.59</v>
      </c>
    </row>
    <row r="61" spans="1:16" x14ac:dyDescent="0.25">
      <c r="A61" s="7">
        <v>42694</v>
      </c>
      <c r="B61">
        <v>16.32</v>
      </c>
      <c r="C61" s="11"/>
      <c r="D61" s="20">
        <v>43059</v>
      </c>
      <c r="E61">
        <v>776.53</v>
      </c>
      <c r="G61" s="7">
        <v>43418</v>
      </c>
      <c r="H61">
        <v>393.76</v>
      </c>
      <c r="I61">
        <f t="shared" ref="I61:I92" si="1">+K61-L61</f>
        <v>1005.6600000000001</v>
      </c>
      <c r="J61" s="7">
        <v>43783</v>
      </c>
      <c r="K61">
        <v>1562.66</v>
      </c>
      <c r="L61">
        <v>557</v>
      </c>
      <c r="M61">
        <f>+L61</f>
        <v>557</v>
      </c>
      <c r="O61" s="24" t="s">
        <v>42</v>
      </c>
      <c r="P61" s="23">
        <v>156.81</v>
      </c>
    </row>
    <row r="62" spans="1:16" x14ac:dyDescent="0.25">
      <c r="A62" s="7">
        <v>42695</v>
      </c>
      <c r="B62">
        <v>805.31</v>
      </c>
      <c r="C62" s="11"/>
      <c r="D62" s="20">
        <v>43060</v>
      </c>
      <c r="E62">
        <v>1037.96</v>
      </c>
      <c r="G62" s="7">
        <v>43419</v>
      </c>
      <c r="H62">
        <v>660.7</v>
      </c>
      <c r="I62">
        <f t="shared" si="1"/>
        <v>1295.1400000000001</v>
      </c>
      <c r="J62" s="7">
        <v>43784</v>
      </c>
      <c r="K62">
        <v>1295.1400000000001</v>
      </c>
      <c r="L62">
        <v>0</v>
      </c>
      <c r="M62">
        <f>+M61+L62</f>
        <v>557</v>
      </c>
      <c r="O62" s="25" t="s">
        <v>43</v>
      </c>
      <c r="P62" s="25">
        <v>128.38999999999999</v>
      </c>
    </row>
    <row r="63" spans="1:16" x14ac:dyDescent="0.25">
      <c r="A63" s="7">
        <v>42696</v>
      </c>
      <c r="B63">
        <v>908.7</v>
      </c>
      <c r="C63" s="11"/>
      <c r="D63" s="20">
        <v>43061</v>
      </c>
      <c r="E63">
        <v>958.09</v>
      </c>
      <c r="G63" s="7">
        <v>43420</v>
      </c>
      <c r="H63">
        <v>415.15</v>
      </c>
      <c r="I63">
        <f t="shared" si="1"/>
        <v>1390.93</v>
      </c>
      <c r="J63" s="7">
        <v>43785</v>
      </c>
      <c r="K63">
        <v>1390.93</v>
      </c>
      <c r="L63">
        <v>0</v>
      </c>
      <c r="M63">
        <f t="shared" ref="M63:M126" si="2">+M62+L63</f>
        <v>557</v>
      </c>
      <c r="O63" s="25" t="s">
        <v>44</v>
      </c>
      <c r="P63" s="25">
        <v>185.35</v>
      </c>
    </row>
    <row r="64" spans="1:16" x14ac:dyDescent="0.25">
      <c r="A64" s="7">
        <v>42697</v>
      </c>
      <c r="B64">
        <v>782.54</v>
      </c>
      <c r="C64" s="11"/>
      <c r="D64" s="20">
        <v>43062</v>
      </c>
      <c r="E64">
        <v>1205.21</v>
      </c>
      <c r="G64" s="7">
        <v>43421</v>
      </c>
      <c r="H64">
        <v>558.1</v>
      </c>
      <c r="I64">
        <f t="shared" si="1"/>
        <v>0</v>
      </c>
      <c r="J64" s="7">
        <v>43786</v>
      </c>
      <c r="K64">
        <v>0</v>
      </c>
      <c r="L64">
        <v>0</v>
      </c>
      <c r="M64">
        <f t="shared" si="2"/>
        <v>557</v>
      </c>
      <c r="O64" s="25" t="s">
        <v>45</v>
      </c>
      <c r="P64" s="25">
        <v>133.18</v>
      </c>
    </row>
    <row r="65" spans="1:16" x14ac:dyDescent="0.25">
      <c r="A65" s="7">
        <v>42698</v>
      </c>
      <c r="B65">
        <v>860.23</v>
      </c>
      <c r="C65" s="11"/>
      <c r="D65" s="20">
        <v>43063</v>
      </c>
      <c r="E65">
        <v>1067.1099999999999</v>
      </c>
      <c r="G65" s="7">
        <v>43422</v>
      </c>
      <c r="H65">
        <v>0</v>
      </c>
      <c r="I65">
        <f t="shared" si="1"/>
        <v>1095.5900000000001</v>
      </c>
      <c r="J65" s="7">
        <v>43787</v>
      </c>
      <c r="K65">
        <v>2099.59</v>
      </c>
      <c r="L65">
        <v>1004</v>
      </c>
      <c r="M65">
        <f t="shared" si="2"/>
        <v>1561</v>
      </c>
      <c r="O65" s="25" t="s">
        <v>46</v>
      </c>
      <c r="P65" s="25">
        <v>264.88</v>
      </c>
    </row>
    <row r="66" spans="1:16" x14ac:dyDescent="0.25">
      <c r="A66" s="7">
        <v>42699</v>
      </c>
      <c r="B66">
        <v>714.13</v>
      </c>
      <c r="C66" s="11"/>
      <c r="D66" s="20">
        <v>43064</v>
      </c>
      <c r="E66">
        <v>1060.18</v>
      </c>
      <c r="G66" s="7">
        <v>43423</v>
      </c>
      <c r="H66">
        <v>582.67999999999995</v>
      </c>
      <c r="I66">
        <f t="shared" si="1"/>
        <v>1078.21</v>
      </c>
      <c r="J66" s="7">
        <v>43788</v>
      </c>
      <c r="K66">
        <v>2147.21</v>
      </c>
      <c r="L66">
        <v>1069</v>
      </c>
      <c r="M66">
        <f t="shared" si="2"/>
        <v>2630</v>
      </c>
      <c r="O66" s="25" t="s">
        <v>47</v>
      </c>
      <c r="P66" s="25">
        <v>154.58000000000001</v>
      </c>
    </row>
    <row r="67" spans="1:16" x14ac:dyDescent="0.25">
      <c r="A67" s="7">
        <v>42700</v>
      </c>
      <c r="B67">
        <v>772.6</v>
      </c>
      <c r="C67" s="11"/>
      <c r="D67" s="20">
        <v>43065</v>
      </c>
      <c r="G67" s="7">
        <v>43424</v>
      </c>
      <c r="H67">
        <v>909</v>
      </c>
      <c r="I67">
        <f t="shared" si="1"/>
        <v>965.94</v>
      </c>
      <c r="J67" s="7">
        <v>43789</v>
      </c>
      <c r="K67">
        <v>2013.94</v>
      </c>
      <c r="L67">
        <v>1048</v>
      </c>
      <c r="M67">
        <f t="shared" si="2"/>
        <v>3678</v>
      </c>
      <c r="O67" s="25" t="s">
        <v>48</v>
      </c>
      <c r="P67" s="25">
        <v>248.18</v>
      </c>
    </row>
    <row r="68" spans="1:16" x14ac:dyDescent="0.25">
      <c r="A68" s="7">
        <v>42701</v>
      </c>
      <c r="B68">
        <v>56.5</v>
      </c>
      <c r="C68" s="11"/>
      <c r="D68" s="20">
        <v>43066</v>
      </c>
      <c r="E68">
        <v>1451.99</v>
      </c>
      <c r="G68" s="7">
        <v>43425</v>
      </c>
      <c r="H68">
        <v>698.38</v>
      </c>
      <c r="I68">
        <f t="shared" si="1"/>
        <v>1111.1500000000001</v>
      </c>
      <c r="J68" s="7">
        <v>43790</v>
      </c>
      <c r="K68">
        <v>2289.15</v>
      </c>
      <c r="L68">
        <v>1178</v>
      </c>
      <c r="M68">
        <f t="shared" si="2"/>
        <v>4856</v>
      </c>
      <c r="O68" s="25" t="s">
        <v>49</v>
      </c>
      <c r="P68" s="25">
        <v>115.05</v>
      </c>
    </row>
    <row r="69" spans="1:16" x14ac:dyDescent="0.25">
      <c r="A69" s="7">
        <v>42702</v>
      </c>
      <c r="B69">
        <v>852.68</v>
      </c>
      <c r="C69" s="11"/>
      <c r="D69" s="20">
        <v>43067</v>
      </c>
      <c r="E69">
        <v>1641.79</v>
      </c>
      <c r="G69" s="7">
        <v>43426</v>
      </c>
      <c r="H69">
        <v>1064.3900000000001</v>
      </c>
      <c r="I69">
        <f t="shared" si="1"/>
        <v>830.95</v>
      </c>
      <c r="J69" s="7">
        <v>43791</v>
      </c>
      <c r="K69">
        <v>1849.95</v>
      </c>
      <c r="L69">
        <v>1019</v>
      </c>
      <c r="M69">
        <f t="shared" si="2"/>
        <v>5875</v>
      </c>
      <c r="O69" s="25" t="s">
        <v>50</v>
      </c>
      <c r="P69" s="25">
        <v>235.8</v>
      </c>
    </row>
    <row r="70" spans="1:16" x14ac:dyDescent="0.25">
      <c r="A70" s="7">
        <v>42703</v>
      </c>
      <c r="B70">
        <v>1316.25</v>
      </c>
      <c r="C70" s="11"/>
      <c r="D70" s="20">
        <v>43068</v>
      </c>
      <c r="E70">
        <v>1476.94</v>
      </c>
      <c r="G70" s="7">
        <v>43427</v>
      </c>
      <c r="H70">
        <v>794.3</v>
      </c>
      <c r="I70">
        <f t="shared" si="1"/>
        <v>775.5</v>
      </c>
      <c r="J70" s="7">
        <v>43792</v>
      </c>
      <c r="K70">
        <v>1590.5</v>
      </c>
      <c r="L70">
        <v>815</v>
      </c>
      <c r="M70">
        <f t="shared" si="2"/>
        <v>6690</v>
      </c>
      <c r="O70" s="26">
        <v>43872</v>
      </c>
      <c r="P70" s="25">
        <v>198.83</v>
      </c>
    </row>
    <row r="71" spans="1:16" x14ac:dyDescent="0.25">
      <c r="A71" s="7">
        <v>42704</v>
      </c>
      <c r="B71">
        <v>943.65</v>
      </c>
      <c r="C71" s="11"/>
      <c r="D71" s="20">
        <v>43069</v>
      </c>
      <c r="E71">
        <v>1763.4</v>
      </c>
      <c r="G71" s="7">
        <v>43428</v>
      </c>
      <c r="H71">
        <v>853.6</v>
      </c>
      <c r="I71">
        <f t="shared" si="1"/>
        <v>164.7</v>
      </c>
      <c r="J71" s="7">
        <v>43793</v>
      </c>
      <c r="K71">
        <v>164.7</v>
      </c>
      <c r="L71">
        <v>0</v>
      </c>
      <c r="M71">
        <f t="shared" si="2"/>
        <v>6690</v>
      </c>
      <c r="O71" s="26">
        <v>43901</v>
      </c>
      <c r="P71" s="25">
        <v>199.75</v>
      </c>
    </row>
    <row r="72" spans="1:16" x14ac:dyDescent="0.25">
      <c r="A72" s="7">
        <v>42705</v>
      </c>
      <c r="B72">
        <v>1586.15</v>
      </c>
      <c r="C72" s="11"/>
      <c r="D72" s="20">
        <v>43070</v>
      </c>
      <c r="E72">
        <v>1604.04</v>
      </c>
      <c r="G72" s="7">
        <v>43429</v>
      </c>
      <c r="H72">
        <v>0</v>
      </c>
      <c r="I72">
        <f t="shared" si="1"/>
        <v>802.44</v>
      </c>
      <c r="J72" s="7">
        <v>43794</v>
      </c>
      <c r="K72">
        <v>2306.44</v>
      </c>
      <c r="L72">
        <v>1504</v>
      </c>
      <c r="M72">
        <f t="shared" si="2"/>
        <v>8194</v>
      </c>
      <c r="O72" s="26">
        <v>43932</v>
      </c>
      <c r="P72" s="25">
        <v>76.84</v>
      </c>
    </row>
    <row r="73" spans="1:16" x14ac:dyDescent="0.25">
      <c r="A73" s="7">
        <v>42706</v>
      </c>
      <c r="B73">
        <v>1411.49</v>
      </c>
      <c r="C73" s="11"/>
      <c r="D73" s="20">
        <v>43071</v>
      </c>
      <c r="E73">
        <v>1209.28</v>
      </c>
      <c r="G73" s="7">
        <v>43430</v>
      </c>
      <c r="H73">
        <v>1150.0999999999999</v>
      </c>
      <c r="I73">
        <f t="shared" si="1"/>
        <v>954</v>
      </c>
      <c r="J73" s="7">
        <v>43795</v>
      </c>
      <c r="K73">
        <v>2680</v>
      </c>
      <c r="L73">
        <v>1726</v>
      </c>
      <c r="M73">
        <f t="shared" si="2"/>
        <v>9920</v>
      </c>
      <c r="O73" s="26">
        <v>43962</v>
      </c>
      <c r="P73" s="25">
        <v>80.61</v>
      </c>
    </row>
    <row r="74" spans="1:16" x14ac:dyDescent="0.25">
      <c r="A74" s="7">
        <v>42707</v>
      </c>
      <c r="B74">
        <v>978.23</v>
      </c>
      <c r="C74" s="11"/>
      <c r="D74" s="20">
        <v>43072</v>
      </c>
      <c r="E74" s="27">
        <v>64.510000000000005</v>
      </c>
      <c r="F74" s="27"/>
      <c r="G74" s="7">
        <v>43431</v>
      </c>
      <c r="H74" s="27">
        <v>1483.79</v>
      </c>
      <c r="I74">
        <f t="shared" si="1"/>
        <v>751.71</v>
      </c>
      <c r="J74" s="7">
        <v>43796</v>
      </c>
      <c r="K74" s="2">
        <v>2366.71</v>
      </c>
      <c r="L74">
        <v>1615</v>
      </c>
      <c r="M74">
        <f t="shared" si="2"/>
        <v>11535</v>
      </c>
      <c r="O74" s="26">
        <v>43993</v>
      </c>
      <c r="P74" s="25">
        <v>189.18</v>
      </c>
    </row>
    <row r="75" spans="1:16" x14ac:dyDescent="0.25">
      <c r="A75" s="7">
        <v>42708</v>
      </c>
      <c r="B75">
        <v>96.41</v>
      </c>
      <c r="C75" s="11"/>
      <c r="D75" s="20">
        <v>43073</v>
      </c>
      <c r="E75">
        <v>1786.29</v>
      </c>
      <c r="F75" s="2"/>
      <c r="G75" s="7">
        <v>43432</v>
      </c>
      <c r="H75" s="2">
        <v>1122.4000000000001</v>
      </c>
      <c r="I75">
        <f t="shared" si="1"/>
        <v>513.59999999999991</v>
      </c>
      <c r="J75" s="7">
        <v>43797</v>
      </c>
      <c r="K75">
        <v>1765.6</v>
      </c>
      <c r="L75">
        <v>1252</v>
      </c>
      <c r="M75">
        <f t="shared" si="2"/>
        <v>12787</v>
      </c>
      <c r="O75" s="26">
        <v>44023</v>
      </c>
      <c r="P75" s="25">
        <v>361.44</v>
      </c>
    </row>
    <row r="76" spans="1:16" x14ac:dyDescent="0.25">
      <c r="A76" s="7">
        <v>42709</v>
      </c>
      <c r="B76">
        <v>1619.3</v>
      </c>
      <c r="C76" s="11"/>
      <c r="D76" s="20">
        <v>43074</v>
      </c>
      <c r="E76">
        <v>2205.83</v>
      </c>
      <c r="F76" s="2"/>
      <c r="G76" s="7">
        <v>43433</v>
      </c>
      <c r="H76" s="2">
        <v>1346.35</v>
      </c>
      <c r="I76">
        <f t="shared" si="1"/>
        <v>907.04</v>
      </c>
      <c r="J76" s="7">
        <v>43798</v>
      </c>
      <c r="K76">
        <v>2711.04</v>
      </c>
      <c r="L76">
        <v>1804</v>
      </c>
      <c r="M76">
        <f t="shared" si="2"/>
        <v>14591</v>
      </c>
      <c r="O76" s="26">
        <v>44085</v>
      </c>
      <c r="P76" s="25">
        <v>372.45</v>
      </c>
    </row>
    <row r="77" spans="1:16" x14ac:dyDescent="0.25">
      <c r="A77" s="7">
        <v>42710</v>
      </c>
      <c r="B77">
        <v>2016.2</v>
      </c>
      <c r="C77" s="11"/>
      <c r="D77" s="20">
        <v>43075</v>
      </c>
      <c r="E77">
        <v>1955.63</v>
      </c>
      <c r="F77" s="2"/>
      <c r="G77" s="7">
        <v>43434</v>
      </c>
      <c r="H77" s="2">
        <v>1478.04</v>
      </c>
      <c r="I77">
        <f t="shared" si="1"/>
        <v>781.94</v>
      </c>
      <c r="J77" s="7">
        <v>43799</v>
      </c>
      <c r="K77">
        <v>2186.94</v>
      </c>
      <c r="L77">
        <v>1405</v>
      </c>
      <c r="M77">
        <f t="shared" si="2"/>
        <v>15996</v>
      </c>
      <c r="O77" s="26">
        <v>44115</v>
      </c>
      <c r="P77" s="25">
        <v>406.54</v>
      </c>
    </row>
    <row r="78" spans="1:16" x14ac:dyDescent="0.25">
      <c r="A78" s="7">
        <v>42711</v>
      </c>
      <c r="B78">
        <v>1869.41</v>
      </c>
      <c r="C78" s="11"/>
      <c r="D78" s="20">
        <v>43076</v>
      </c>
      <c r="E78">
        <v>2255.48</v>
      </c>
      <c r="F78" s="2"/>
      <c r="G78" s="7">
        <v>43435</v>
      </c>
      <c r="H78" s="2">
        <v>1276.5</v>
      </c>
      <c r="I78">
        <f t="shared" si="1"/>
        <v>0</v>
      </c>
      <c r="J78" s="7">
        <v>43800</v>
      </c>
      <c r="K78">
        <v>264.92</v>
      </c>
      <c r="L78">
        <f>+K78</f>
        <v>264.92</v>
      </c>
      <c r="M78">
        <f t="shared" si="2"/>
        <v>16260.92</v>
      </c>
      <c r="O78" s="26">
        <v>44146</v>
      </c>
      <c r="P78" s="25">
        <v>328.99</v>
      </c>
    </row>
    <row r="79" spans="1:16" x14ac:dyDescent="0.25">
      <c r="A79" s="7">
        <v>42712</v>
      </c>
      <c r="B79">
        <v>1708.91</v>
      </c>
      <c r="C79" s="11"/>
      <c r="D79" s="20">
        <v>43077</v>
      </c>
      <c r="E79">
        <v>2140.5</v>
      </c>
      <c r="F79" s="2"/>
      <c r="G79" s="7">
        <v>43436</v>
      </c>
      <c r="H79" s="2">
        <v>170.51</v>
      </c>
      <c r="I79">
        <f t="shared" si="1"/>
        <v>585.5</v>
      </c>
      <c r="J79" s="7">
        <v>43801</v>
      </c>
      <c r="K79">
        <v>3203.95</v>
      </c>
      <c r="L79">
        <v>2618.4499999999998</v>
      </c>
      <c r="M79">
        <f t="shared" si="2"/>
        <v>18879.37</v>
      </c>
      <c r="O79" s="26">
        <v>44176</v>
      </c>
      <c r="P79" s="25">
        <v>427.93</v>
      </c>
    </row>
    <row r="80" spans="1:16" x14ac:dyDescent="0.25">
      <c r="A80" s="7">
        <v>42713</v>
      </c>
      <c r="B80">
        <v>1876.2</v>
      </c>
      <c r="C80" s="11"/>
      <c r="D80" s="20">
        <v>43078</v>
      </c>
      <c r="E80">
        <v>1767.11</v>
      </c>
      <c r="F80" s="2"/>
      <c r="G80" s="7">
        <v>43437</v>
      </c>
      <c r="H80" s="2">
        <v>1681.64</v>
      </c>
      <c r="I80">
        <f t="shared" si="1"/>
        <v>626</v>
      </c>
      <c r="J80" s="7">
        <v>43802</v>
      </c>
      <c r="K80">
        <v>3445.69</v>
      </c>
      <c r="L80">
        <v>2819.69</v>
      </c>
      <c r="M80">
        <f t="shared" si="2"/>
        <v>21699.059999999998</v>
      </c>
      <c r="O80" s="26" t="s">
        <v>51</v>
      </c>
      <c r="P80" s="25">
        <v>333.53</v>
      </c>
    </row>
    <row r="81" spans="1:16" x14ac:dyDescent="0.25">
      <c r="A81" s="7">
        <v>42714</v>
      </c>
      <c r="B81">
        <v>1488.84</v>
      </c>
      <c r="C81" s="11"/>
      <c r="D81" s="20">
        <v>43079</v>
      </c>
      <c r="E81">
        <v>185.43</v>
      </c>
      <c r="F81" s="2"/>
      <c r="G81" s="7">
        <v>43438</v>
      </c>
      <c r="H81" s="2">
        <v>2153.8000000000002</v>
      </c>
      <c r="I81">
        <f t="shared" si="1"/>
        <v>534</v>
      </c>
      <c r="J81" s="7">
        <v>43803</v>
      </c>
      <c r="K81">
        <v>3022.69</v>
      </c>
      <c r="L81">
        <v>2488.69</v>
      </c>
      <c r="M81">
        <f t="shared" si="2"/>
        <v>24187.749999999996</v>
      </c>
      <c r="O81" s="26" t="s">
        <v>52</v>
      </c>
      <c r="P81" s="25">
        <v>392.39</v>
      </c>
    </row>
    <row r="82" spans="1:16" x14ac:dyDescent="0.25">
      <c r="A82" s="7">
        <v>42715</v>
      </c>
      <c r="B82">
        <v>408.53</v>
      </c>
      <c r="C82" s="11"/>
      <c r="D82" s="20">
        <v>43080</v>
      </c>
      <c r="E82">
        <v>2459.04</v>
      </c>
      <c r="F82" s="2"/>
      <c r="G82" s="7">
        <v>43439</v>
      </c>
      <c r="H82" s="2">
        <v>1972.33</v>
      </c>
      <c r="I82">
        <f t="shared" si="1"/>
        <v>605</v>
      </c>
      <c r="J82" s="7">
        <v>43804</v>
      </c>
      <c r="K82">
        <v>3611.03</v>
      </c>
      <c r="L82">
        <v>3006.03</v>
      </c>
      <c r="M82">
        <f t="shared" si="2"/>
        <v>27193.779999999995</v>
      </c>
      <c r="O82" s="26" t="s">
        <v>53</v>
      </c>
      <c r="P82" s="25">
        <v>345.8</v>
      </c>
    </row>
    <row r="83" spans="1:16" x14ac:dyDescent="0.25">
      <c r="A83" s="7">
        <v>42716</v>
      </c>
      <c r="B83">
        <v>2286.5300000000002</v>
      </c>
      <c r="C83" s="11"/>
      <c r="D83" s="20">
        <v>43081</v>
      </c>
      <c r="E83">
        <v>2691.09</v>
      </c>
      <c r="F83" s="2"/>
      <c r="G83" s="7">
        <v>43440</v>
      </c>
      <c r="H83" s="2">
        <v>2163.06</v>
      </c>
      <c r="I83">
        <f t="shared" si="1"/>
        <v>525</v>
      </c>
      <c r="J83" s="7">
        <v>43805</v>
      </c>
      <c r="K83">
        <v>3332.46</v>
      </c>
      <c r="L83">
        <v>2807.46</v>
      </c>
      <c r="M83">
        <f t="shared" si="2"/>
        <v>30001.239999999994</v>
      </c>
      <c r="O83" s="26" t="s">
        <v>54</v>
      </c>
      <c r="P83" s="25">
        <v>250.06</v>
      </c>
    </row>
    <row r="84" spans="1:16" x14ac:dyDescent="0.25">
      <c r="A84" s="7">
        <v>42717</v>
      </c>
      <c r="B84">
        <v>2545.14</v>
      </c>
      <c r="C84" s="11"/>
      <c r="D84" s="20">
        <v>43082</v>
      </c>
      <c r="E84">
        <v>2808.61</v>
      </c>
      <c r="F84" s="2"/>
      <c r="G84" s="7">
        <v>43441</v>
      </c>
      <c r="H84" s="2">
        <v>1879.88</v>
      </c>
      <c r="I84">
        <f t="shared" si="1"/>
        <v>326</v>
      </c>
      <c r="J84" s="7">
        <v>43806</v>
      </c>
      <c r="K84">
        <v>2396.88</v>
      </c>
      <c r="L84">
        <v>2070.88</v>
      </c>
      <c r="M84">
        <f t="shared" si="2"/>
        <v>32072.119999999995</v>
      </c>
      <c r="O84" s="26" t="s">
        <v>55</v>
      </c>
      <c r="P84" s="25">
        <v>586.96</v>
      </c>
    </row>
    <row r="85" spans="1:16" x14ac:dyDescent="0.25">
      <c r="A85" s="7">
        <v>42718</v>
      </c>
      <c r="B85">
        <v>2439.69</v>
      </c>
      <c r="C85" s="11"/>
      <c r="D85" s="20">
        <v>43083</v>
      </c>
      <c r="E85">
        <v>3117.21</v>
      </c>
      <c r="F85" s="2"/>
      <c r="G85" s="7">
        <v>43442</v>
      </c>
      <c r="H85" s="2">
        <v>1516.1</v>
      </c>
      <c r="I85">
        <f t="shared" si="1"/>
        <v>0</v>
      </c>
      <c r="J85" s="7">
        <v>43807</v>
      </c>
      <c r="K85">
        <v>313.41000000000003</v>
      </c>
      <c r="L85">
        <f>+K85</f>
        <v>313.41000000000003</v>
      </c>
      <c r="M85">
        <f t="shared" si="2"/>
        <v>32385.529999999995</v>
      </c>
      <c r="O85" s="26" t="s">
        <v>56</v>
      </c>
      <c r="P85" s="25">
        <v>767.48</v>
      </c>
    </row>
    <row r="86" spans="1:16" x14ac:dyDescent="0.25">
      <c r="A86" s="7">
        <v>42719</v>
      </c>
      <c r="B86">
        <v>2663.5</v>
      </c>
      <c r="C86" s="11"/>
      <c r="D86" s="20">
        <v>43084</v>
      </c>
      <c r="E86">
        <v>2901.4</v>
      </c>
      <c r="F86" s="2"/>
      <c r="G86" s="7">
        <v>43443</v>
      </c>
      <c r="H86" s="2">
        <v>79.180000000000007</v>
      </c>
      <c r="I86">
        <f t="shared" si="1"/>
        <v>593.36999999999989</v>
      </c>
      <c r="J86" s="7">
        <v>43808</v>
      </c>
      <c r="K86">
        <v>3591.44</v>
      </c>
      <c r="L86">
        <v>2998.07</v>
      </c>
      <c r="M86">
        <f t="shared" si="2"/>
        <v>35383.599999999999</v>
      </c>
      <c r="O86" s="26" t="s">
        <v>57</v>
      </c>
      <c r="P86" s="25">
        <v>546.73</v>
      </c>
    </row>
    <row r="87" spans="1:16" x14ac:dyDescent="0.25">
      <c r="A87" s="7">
        <v>42720</v>
      </c>
      <c r="B87">
        <v>2422.44</v>
      </c>
      <c r="C87" s="11"/>
      <c r="D87" s="20">
        <v>43085</v>
      </c>
      <c r="E87">
        <v>1936.88</v>
      </c>
      <c r="F87" s="2"/>
      <c r="G87" s="7">
        <v>43444</v>
      </c>
      <c r="H87" s="2">
        <v>2409.5300000000002</v>
      </c>
      <c r="I87">
        <f t="shared" si="1"/>
        <v>685.86999999999989</v>
      </c>
      <c r="J87" s="7">
        <v>43809</v>
      </c>
      <c r="K87">
        <v>3865.73</v>
      </c>
      <c r="L87">
        <v>3179.86</v>
      </c>
      <c r="M87">
        <f t="shared" si="2"/>
        <v>38563.46</v>
      </c>
      <c r="O87" s="26" t="s">
        <v>58</v>
      </c>
      <c r="P87" s="25">
        <v>657.99</v>
      </c>
    </row>
    <row r="88" spans="1:16" x14ac:dyDescent="0.25">
      <c r="A88" s="7">
        <v>42721</v>
      </c>
      <c r="B88">
        <v>1636.21</v>
      </c>
      <c r="C88" s="11"/>
      <c r="D88" s="20">
        <v>43086</v>
      </c>
      <c r="E88">
        <v>119.46</v>
      </c>
      <c r="F88" s="2"/>
      <c r="G88" s="7">
        <v>43445</v>
      </c>
      <c r="H88" s="2">
        <v>2820.41</v>
      </c>
      <c r="I88">
        <f t="shared" si="1"/>
        <v>632.77</v>
      </c>
      <c r="J88" s="7">
        <v>43810</v>
      </c>
      <c r="K88" s="28">
        <v>3583.36</v>
      </c>
      <c r="L88" s="28">
        <v>2950.59</v>
      </c>
      <c r="M88">
        <f t="shared" si="2"/>
        <v>41514.050000000003</v>
      </c>
      <c r="O88" s="26" t="s">
        <v>59</v>
      </c>
      <c r="P88" s="25">
        <v>778.51</v>
      </c>
    </row>
    <row r="89" spans="1:16" x14ac:dyDescent="0.25">
      <c r="A89" s="7">
        <v>42722</v>
      </c>
      <c r="B89">
        <v>168.01</v>
      </c>
      <c r="C89" s="11"/>
      <c r="D89" s="20">
        <v>43087</v>
      </c>
      <c r="E89">
        <v>3288.84</v>
      </c>
      <c r="F89" s="2"/>
      <c r="G89" s="7">
        <v>43446</v>
      </c>
      <c r="H89" s="2">
        <v>2615.11</v>
      </c>
      <c r="I89">
        <f t="shared" si="1"/>
        <v>725.96</v>
      </c>
      <c r="J89" s="7">
        <v>43811</v>
      </c>
      <c r="K89" s="28">
        <v>4193.05</v>
      </c>
      <c r="L89" s="28">
        <v>3467.09</v>
      </c>
      <c r="M89">
        <f t="shared" si="2"/>
        <v>44981.14</v>
      </c>
      <c r="O89" s="26" t="s">
        <v>60</v>
      </c>
      <c r="P89" s="25">
        <v>1039.01</v>
      </c>
    </row>
    <row r="90" spans="1:16" x14ac:dyDescent="0.25">
      <c r="A90" s="7">
        <v>42723</v>
      </c>
      <c r="B90">
        <v>2680.16</v>
      </c>
      <c r="C90" s="11"/>
      <c r="D90" s="20">
        <v>43088</v>
      </c>
      <c r="E90">
        <v>3561.48</v>
      </c>
      <c r="F90" s="2"/>
      <c r="G90" s="7">
        <v>43447</v>
      </c>
      <c r="H90" s="2">
        <v>2877.83</v>
      </c>
      <c r="I90">
        <f t="shared" si="1"/>
        <v>648.73999999999978</v>
      </c>
      <c r="J90" s="7">
        <v>43812</v>
      </c>
      <c r="K90" s="28">
        <v>3871.75</v>
      </c>
      <c r="L90" s="28">
        <v>3223.01</v>
      </c>
      <c r="M90">
        <f t="shared" si="2"/>
        <v>48204.15</v>
      </c>
      <c r="O90" s="26" t="s">
        <v>61</v>
      </c>
      <c r="P90" s="25">
        <v>862.9</v>
      </c>
    </row>
    <row r="91" spans="1:16" x14ac:dyDescent="0.25">
      <c r="A91" s="7">
        <v>42724</v>
      </c>
      <c r="B91">
        <v>2917.03</v>
      </c>
      <c r="C91" s="11"/>
      <c r="D91" s="20">
        <v>43089</v>
      </c>
      <c r="E91">
        <v>3568.08</v>
      </c>
      <c r="F91" s="2"/>
      <c r="G91" s="7">
        <v>43448</v>
      </c>
      <c r="H91" s="2">
        <v>2629.75</v>
      </c>
      <c r="I91">
        <f t="shared" si="1"/>
        <v>392</v>
      </c>
      <c r="J91" s="7">
        <v>43813</v>
      </c>
      <c r="K91" s="28">
        <v>2675.95</v>
      </c>
      <c r="L91" s="28">
        <v>2283.9499999999998</v>
      </c>
      <c r="M91" s="1">
        <f t="shared" si="2"/>
        <v>50488.1</v>
      </c>
      <c r="O91" s="26" t="s">
        <v>62</v>
      </c>
      <c r="P91" s="25">
        <v>1175.08</v>
      </c>
    </row>
    <row r="92" spans="1:16" x14ac:dyDescent="0.25">
      <c r="A92" s="7">
        <v>42725</v>
      </c>
      <c r="B92">
        <v>2699.78</v>
      </c>
      <c r="C92" s="11"/>
      <c r="D92" s="20">
        <v>43090</v>
      </c>
      <c r="E92">
        <v>3829.66</v>
      </c>
      <c r="F92" s="2"/>
      <c r="G92" s="7">
        <v>43449</v>
      </c>
      <c r="H92" s="2">
        <v>2019.04</v>
      </c>
      <c r="I92">
        <f t="shared" si="1"/>
        <v>0</v>
      </c>
      <c r="J92" s="7">
        <v>43814</v>
      </c>
      <c r="K92" s="28">
        <v>235.53</v>
      </c>
      <c r="L92">
        <f>+K92</f>
        <v>235.53</v>
      </c>
      <c r="M92">
        <f t="shared" si="2"/>
        <v>50723.63</v>
      </c>
      <c r="O92" s="26" t="s">
        <v>63</v>
      </c>
      <c r="P92" s="25">
        <v>863.65</v>
      </c>
    </row>
    <row r="93" spans="1:16" x14ac:dyDescent="0.25">
      <c r="A93" s="7">
        <v>42726</v>
      </c>
      <c r="B93">
        <v>2986.65</v>
      </c>
      <c r="C93" s="11"/>
      <c r="D93" s="20">
        <v>43091</v>
      </c>
      <c r="E93">
        <v>3380.83</v>
      </c>
      <c r="F93" s="2"/>
      <c r="G93" s="7">
        <v>43450</v>
      </c>
      <c r="H93" s="2">
        <v>159.31</v>
      </c>
      <c r="I93">
        <f t="shared" ref="I93:I124" si="3">+K93-L93</f>
        <v>313.49999999999955</v>
      </c>
      <c r="J93" s="7">
        <v>43815</v>
      </c>
      <c r="K93" s="28">
        <v>4216.4399999999996</v>
      </c>
      <c r="L93">
        <v>3902.94</v>
      </c>
      <c r="M93">
        <f t="shared" si="2"/>
        <v>54626.57</v>
      </c>
      <c r="O93" s="26" t="s">
        <v>64</v>
      </c>
      <c r="P93" s="25">
        <v>893.08</v>
      </c>
    </row>
    <row r="94" spans="1:16" x14ac:dyDescent="0.25">
      <c r="A94" s="7">
        <v>42727</v>
      </c>
      <c r="B94">
        <v>2721.49</v>
      </c>
      <c r="C94" s="11"/>
      <c r="D94" s="20">
        <v>43092</v>
      </c>
      <c r="E94">
        <v>2234.96</v>
      </c>
      <c r="F94" s="2"/>
      <c r="G94" s="7">
        <v>43451</v>
      </c>
      <c r="H94" s="2">
        <v>3238.1</v>
      </c>
      <c r="I94">
        <f t="shared" si="3"/>
        <v>313.86000000000058</v>
      </c>
      <c r="J94" s="7">
        <v>43816</v>
      </c>
      <c r="K94" s="28">
        <v>4502.68</v>
      </c>
      <c r="L94">
        <v>4188.82</v>
      </c>
      <c r="M94">
        <f t="shared" si="2"/>
        <v>58815.39</v>
      </c>
      <c r="O94" s="26" t="s">
        <v>65</v>
      </c>
      <c r="P94" s="25">
        <v>1199.06</v>
      </c>
    </row>
    <row r="95" spans="1:16" x14ac:dyDescent="0.25">
      <c r="A95" s="7">
        <v>42728</v>
      </c>
      <c r="B95">
        <v>1645.58</v>
      </c>
      <c r="C95" s="11"/>
      <c r="D95" s="20">
        <v>43093</v>
      </c>
      <c r="E95">
        <v>205.45</v>
      </c>
      <c r="F95" s="2"/>
      <c r="G95" s="7">
        <v>43452</v>
      </c>
      <c r="H95" s="2">
        <v>3748.78</v>
      </c>
      <c r="I95">
        <f t="shared" si="3"/>
        <v>586.55999999999949</v>
      </c>
      <c r="J95" s="7">
        <v>43817</v>
      </c>
      <c r="K95" s="28">
        <v>4743.6499999999996</v>
      </c>
      <c r="L95">
        <v>4157.09</v>
      </c>
      <c r="M95">
        <f t="shared" si="2"/>
        <v>62972.479999999996</v>
      </c>
      <c r="O95" s="26">
        <v>43842</v>
      </c>
      <c r="P95" s="25">
        <v>1500.04</v>
      </c>
    </row>
    <row r="96" spans="1:16" x14ac:dyDescent="0.25">
      <c r="A96" s="7">
        <v>42729</v>
      </c>
      <c r="B96">
        <v>109.64</v>
      </c>
      <c r="C96" s="11"/>
      <c r="D96" s="20">
        <v>43094</v>
      </c>
      <c r="E96">
        <v>717.3</v>
      </c>
      <c r="F96" s="2"/>
      <c r="G96" s="7">
        <v>43453</v>
      </c>
      <c r="H96" s="2">
        <v>3652.84</v>
      </c>
      <c r="I96">
        <f t="shared" si="3"/>
        <v>579.98000000000047</v>
      </c>
      <c r="J96" s="7">
        <v>43818</v>
      </c>
      <c r="K96" s="28">
        <v>5008.34</v>
      </c>
      <c r="L96">
        <v>4428.3599999999997</v>
      </c>
      <c r="M96">
        <f t="shared" si="2"/>
        <v>67400.84</v>
      </c>
      <c r="O96" s="26">
        <v>43873</v>
      </c>
      <c r="P96" s="25">
        <v>1209.1600000000001</v>
      </c>
    </row>
    <row r="97" spans="1:16" x14ac:dyDescent="0.25">
      <c r="A97" s="7">
        <v>42730</v>
      </c>
      <c r="B97">
        <v>3188.31</v>
      </c>
      <c r="C97" s="11"/>
      <c r="D97" s="20">
        <v>43095</v>
      </c>
      <c r="E97">
        <v>4801.1400000000003</v>
      </c>
      <c r="F97" s="2"/>
      <c r="G97" s="7">
        <v>43454</v>
      </c>
      <c r="H97" s="2">
        <v>4078.76</v>
      </c>
      <c r="I97">
        <f t="shared" si="3"/>
        <v>819.61000000000013</v>
      </c>
      <c r="J97" s="7">
        <v>43819</v>
      </c>
      <c r="K97" s="28">
        <v>4534.21</v>
      </c>
      <c r="L97">
        <v>3714.6</v>
      </c>
      <c r="M97">
        <f t="shared" si="2"/>
        <v>71115.44</v>
      </c>
      <c r="O97" s="26">
        <v>43902</v>
      </c>
      <c r="P97" s="25">
        <v>1544.64</v>
      </c>
    </row>
    <row r="98" spans="1:16" x14ac:dyDescent="0.25">
      <c r="A98" s="7">
        <v>42731</v>
      </c>
      <c r="B98">
        <v>3603.93</v>
      </c>
      <c r="C98" s="11"/>
      <c r="D98" s="20">
        <v>43096</v>
      </c>
      <c r="E98">
        <v>4495.25</v>
      </c>
      <c r="F98" s="2"/>
      <c r="G98" s="7">
        <v>43455</v>
      </c>
      <c r="H98" s="2">
        <v>3798.21</v>
      </c>
      <c r="I98">
        <f t="shared" si="3"/>
        <v>553.13000000000011</v>
      </c>
      <c r="J98" s="7">
        <v>43820</v>
      </c>
      <c r="K98" s="28">
        <v>3146.29</v>
      </c>
      <c r="L98">
        <v>2593.16</v>
      </c>
      <c r="M98">
        <f t="shared" si="2"/>
        <v>73708.600000000006</v>
      </c>
      <c r="O98" s="26">
        <v>43933</v>
      </c>
      <c r="P98" s="25">
        <v>1565.79</v>
      </c>
    </row>
    <row r="99" spans="1:16" x14ac:dyDescent="0.25">
      <c r="A99" s="7">
        <v>42732</v>
      </c>
      <c r="B99">
        <v>3464.14</v>
      </c>
      <c r="C99" s="11"/>
      <c r="D99" s="20">
        <v>43097</v>
      </c>
      <c r="E99">
        <v>4832.9799999999996</v>
      </c>
      <c r="F99" s="29" t="s">
        <v>66</v>
      </c>
      <c r="G99" s="7">
        <v>43456</v>
      </c>
      <c r="H99" s="2">
        <v>2441.8000000000002</v>
      </c>
      <c r="I99">
        <f t="shared" si="3"/>
        <v>0</v>
      </c>
      <c r="J99" s="7">
        <v>43821</v>
      </c>
      <c r="K99" s="28">
        <v>386.18</v>
      </c>
      <c r="L99">
        <f>+K99</f>
        <v>386.18</v>
      </c>
      <c r="M99">
        <f t="shared" si="2"/>
        <v>74094.78</v>
      </c>
      <c r="O99" s="26">
        <v>43963</v>
      </c>
      <c r="P99" s="25">
        <v>1343.9</v>
      </c>
    </row>
    <row r="100" spans="1:16" x14ac:dyDescent="0.25">
      <c r="A100" s="7">
        <v>42733</v>
      </c>
      <c r="B100">
        <v>3609.55</v>
      </c>
      <c r="C100" s="11"/>
      <c r="D100" s="20">
        <v>43098</v>
      </c>
      <c r="E100">
        <v>4682.3100000000004</v>
      </c>
      <c r="F100" s="29">
        <v>92102.73</v>
      </c>
      <c r="G100" s="7">
        <v>43457</v>
      </c>
      <c r="H100" s="2">
        <v>215.44</v>
      </c>
      <c r="I100">
        <f t="shared" si="3"/>
        <v>949.23999999999978</v>
      </c>
      <c r="J100" s="7">
        <v>43822</v>
      </c>
      <c r="K100" s="28">
        <v>5142.33</v>
      </c>
      <c r="L100">
        <v>4193.09</v>
      </c>
      <c r="M100">
        <f t="shared" si="2"/>
        <v>78287.87</v>
      </c>
      <c r="O100" s="26">
        <v>43994</v>
      </c>
      <c r="P100" s="25">
        <v>156.34</v>
      </c>
    </row>
    <row r="101" spans="1:16" x14ac:dyDescent="0.25">
      <c r="A101" s="7">
        <v>42734</v>
      </c>
      <c r="B101">
        <v>3183.26</v>
      </c>
      <c r="C101" s="11"/>
      <c r="D101" s="20">
        <v>43099</v>
      </c>
      <c r="E101">
        <v>3078.24</v>
      </c>
      <c r="F101" s="2"/>
      <c r="G101" s="7">
        <v>43458</v>
      </c>
      <c r="H101" s="2">
        <v>3430.88</v>
      </c>
      <c r="I101">
        <f t="shared" si="3"/>
        <v>737.84999999999991</v>
      </c>
      <c r="J101" s="7">
        <v>43823</v>
      </c>
      <c r="K101" s="28">
        <v>4224.99</v>
      </c>
      <c r="L101">
        <v>3487.14</v>
      </c>
      <c r="M101">
        <f t="shared" si="2"/>
        <v>81775.009999999995</v>
      </c>
      <c r="O101" s="26">
        <v>44024</v>
      </c>
      <c r="P101" s="25">
        <v>1831.76</v>
      </c>
    </row>
    <row r="102" spans="1:16" x14ac:dyDescent="0.25">
      <c r="A102" s="7">
        <v>42735</v>
      </c>
      <c r="B102">
        <v>1813.24</v>
      </c>
      <c r="C102" s="11"/>
      <c r="D102" s="20">
        <v>43100</v>
      </c>
      <c r="E102">
        <v>366.13</v>
      </c>
      <c r="F102" s="2"/>
      <c r="G102" s="7">
        <v>43459</v>
      </c>
      <c r="H102" s="2">
        <v>689.05</v>
      </c>
      <c r="I102">
        <f t="shared" si="3"/>
        <v>0</v>
      </c>
      <c r="J102" s="7">
        <v>43824</v>
      </c>
      <c r="K102" s="28">
        <v>742.45</v>
      </c>
      <c r="L102">
        <f>+K102</f>
        <v>742.45</v>
      </c>
      <c r="M102">
        <f t="shared" si="2"/>
        <v>82517.459999999992</v>
      </c>
      <c r="O102" s="26">
        <v>44055</v>
      </c>
      <c r="P102" s="25">
        <v>2012.03</v>
      </c>
    </row>
    <row r="103" spans="1:16" x14ac:dyDescent="0.25">
      <c r="A103" s="7">
        <v>42736</v>
      </c>
      <c r="B103">
        <v>71.849999999999994</v>
      </c>
      <c r="C103" s="11"/>
      <c r="D103" s="20">
        <v>43101</v>
      </c>
      <c r="E103">
        <v>1497.9</v>
      </c>
      <c r="F103" s="2"/>
      <c r="G103" s="7">
        <v>43460</v>
      </c>
      <c r="H103" s="2">
        <v>5234.1099999999997</v>
      </c>
      <c r="I103">
        <f t="shared" si="3"/>
        <v>1006.6599999999999</v>
      </c>
      <c r="J103" s="7">
        <v>43825</v>
      </c>
      <c r="K103" s="2">
        <v>6032.8</v>
      </c>
      <c r="L103">
        <v>5026.1400000000003</v>
      </c>
      <c r="M103">
        <f t="shared" si="2"/>
        <v>87543.599999999991</v>
      </c>
      <c r="O103" s="26">
        <v>44086</v>
      </c>
      <c r="P103" s="25">
        <v>1848.56</v>
      </c>
    </row>
    <row r="104" spans="1:16" x14ac:dyDescent="0.25">
      <c r="A104" s="7">
        <v>42737</v>
      </c>
      <c r="B104">
        <v>3513.4</v>
      </c>
      <c r="C104" s="11"/>
      <c r="D104" s="20">
        <v>43102</v>
      </c>
      <c r="E104">
        <v>5711.11</v>
      </c>
      <c r="F104" s="2"/>
      <c r="G104" s="7">
        <v>43461</v>
      </c>
      <c r="H104" s="2">
        <v>5102.41</v>
      </c>
      <c r="I104">
        <f t="shared" si="3"/>
        <v>1280.3599999999997</v>
      </c>
      <c r="J104" s="7">
        <v>43826</v>
      </c>
      <c r="K104" s="2">
        <v>5402.04</v>
      </c>
      <c r="L104">
        <v>4121.68</v>
      </c>
      <c r="M104">
        <f t="shared" si="2"/>
        <v>91665.279999999999</v>
      </c>
      <c r="O104" s="26">
        <v>44116</v>
      </c>
      <c r="P104" s="25">
        <v>2044.99</v>
      </c>
    </row>
    <row r="105" spans="1:16" x14ac:dyDescent="0.25">
      <c r="A105" s="7">
        <v>42738</v>
      </c>
      <c r="B105">
        <v>4152.46</v>
      </c>
      <c r="C105" s="11"/>
      <c r="D105" s="20">
        <v>43103</v>
      </c>
      <c r="E105">
        <v>5088.53</v>
      </c>
      <c r="F105" s="2"/>
      <c r="G105" s="7">
        <v>43462</v>
      </c>
      <c r="H105" s="2">
        <v>5018.6899999999996</v>
      </c>
      <c r="I105">
        <f t="shared" si="3"/>
        <v>631.17999999999984</v>
      </c>
      <c r="J105" s="7">
        <v>43827</v>
      </c>
      <c r="K105" s="2">
        <v>3856.49</v>
      </c>
      <c r="L105">
        <v>3225.31</v>
      </c>
      <c r="M105">
        <f t="shared" si="2"/>
        <v>94890.59</v>
      </c>
      <c r="O105" s="26">
        <v>44147</v>
      </c>
      <c r="P105" s="25">
        <v>2004.39</v>
      </c>
    </row>
    <row r="106" spans="1:16" x14ac:dyDescent="0.25">
      <c r="A106" s="7">
        <v>42739</v>
      </c>
      <c r="B106">
        <v>3725.03</v>
      </c>
      <c r="C106" s="11"/>
      <c r="D106" s="20">
        <v>43104</v>
      </c>
      <c r="E106">
        <v>5757.19</v>
      </c>
      <c r="F106" s="2"/>
      <c r="G106" s="7">
        <v>43463</v>
      </c>
      <c r="H106" s="2">
        <v>3291.64</v>
      </c>
      <c r="I106">
        <f t="shared" si="3"/>
        <v>0</v>
      </c>
      <c r="J106" s="7">
        <v>43828</v>
      </c>
      <c r="K106" s="2">
        <v>1075.4000000000001</v>
      </c>
      <c r="L106">
        <f>+K106</f>
        <v>1075.4000000000001</v>
      </c>
      <c r="M106">
        <f t="shared" si="2"/>
        <v>95965.989999999991</v>
      </c>
      <c r="O106" s="26">
        <v>44177</v>
      </c>
      <c r="P106" s="25">
        <v>1484.15</v>
      </c>
    </row>
    <row r="107" spans="1:16" x14ac:dyDescent="0.25">
      <c r="A107" s="7">
        <v>42740</v>
      </c>
      <c r="B107">
        <v>3948.78</v>
      </c>
      <c r="C107" s="11"/>
      <c r="D107" s="20">
        <v>43105</v>
      </c>
      <c r="E107">
        <v>5290.29</v>
      </c>
      <c r="F107" s="2"/>
      <c r="G107" s="7">
        <v>43464</v>
      </c>
      <c r="H107" s="2">
        <v>412.38</v>
      </c>
      <c r="I107">
        <f t="shared" si="3"/>
        <v>1588.9400000000005</v>
      </c>
      <c r="J107" s="7">
        <v>43829</v>
      </c>
      <c r="K107" s="2">
        <v>6295.35</v>
      </c>
      <c r="L107">
        <v>4706.41</v>
      </c>
      <c r="M107">
        <f t="shared" si="2"/>
        <v>100672.4</v>
      </c>
      <c r="O107" s="26" t="s">
        <v>67</v>
      </c>
      <c r="P107" s="25">
        <v>172.51</v>
      </c>
    </row>
    <row r="108" spans="1:16" x14ac:dyDescent="0.25">
      <c r="A108" s="7">
        <v>42741</v>
      </c>
      <c r="B108">
        <v>3619.58</v>
      </c>
      <c r="C108" s="11"/>
      <c r="D108" s="20">
        <v>43106</v>
      </c>
      <c r="E108">
        <v>3260.74</v>
      </c>
      <c r="F108" s="29" t="s">
        <v>66</v>
      </c>
      <c r="G108" s="7">
        <v>43465</v>
      </c>
      <c r="H108" s="2">
        <v>4485.1400000000003</v>
      </c>
      <c r="I108">
        <f t="shared" si="3"/>
        <v>1168.5699999999997</v>
      </c>
      <c r="J108" s="7">
        <v>43830</v>
      </c>
      <c r="K108" s="2">
        <v>4751.91</v>
      </c>
      <c r="L108">
        <v>3583.34</v>
      </c>
      <c r="M108">
        <f t="shared" si="2"/>
        <v>104255.73999999999</v>
      </c>
      <c r="O108" s="26" t="s">
        <v>68</v>
      </c>
      <c r="P108" s="25">
        <v>2060.5500000000002</v>
      </c>
    </row>
    <row r="109" spans="1:16" x14ac:dyDescent="0.25">
      <c r="A109" s="7">
        <v>42742</v>
      </c>
      <c r="B109">
        <v>2286.86</v>
      </c>
      <c r="C109" s="11"/>
      <c r="D109" s="20">
        <v>43107</v>
      </c>
      <c r="E109">
        <v>350.49</v>
      </c>
      <c r="F109" s="29">
        <v>122503.33</v>
      </c>
      <c r="G109" s="7">
        <v>43466</v>
      </c>
      <c r="H109" s="2">
        <v>799.15</v>
      </c>
      <c r="I109">
        <f t="shared" si="3"/>
        <v>0</v>
      </c>
      <c r="J109" s="7">
        <v>43831</v>
      </c>
      <c r="K109" s="2">
        <v>1096.78</v>
      </c>
      <c r="L109">
        <v>1096.78</v>
      </c>
      <c r="M109">
        <f t="shared" si="2"/>
        <v>105352.51999999999</v>
      </c>
      <c r="O109" s="26" t="s">
        <v>69</v>
      </c>
      <c r="P109" s="25">
        <v>2460.8000000000002</v>
      </c>
    </row>
    <row r="110" spans="1:16" x14ac:dyDescent="0.25">
      <c r="A110" s="7">
        <v>42743</v>
      </c>
      <c r="B110">
        <v>159.06</v>
      </c>
      <c r="C110" s="11"/>
      <c r="D110" s="20">
        <v>43108</v>
      </c>
      <c r="E110">
        <v>4985.3100000000004</v>
      </c>
      <c r="F110" s="2"/>
      <c r="G110" s="7">
        <v>43467</v>
      </c>
      <c r="H110" s="2">
        <v>6167.81</v>
      </c>
      <c r="I110">
        <f t="shared" si="3"/>
        <v>1442.2299999999996</v>
      </c>
      <c r="J110" s="7">
        <v>43832</v>
      </c>
      <c r="K110" s="2">
        <v>5729.65</v>
      </c>
      <c r="L110">
        <v>4287.42</v>
      </c>
      <c r="M110">
        <f t="shared" si="2"/>
        <v>109639.93999999999</v>
      </c>
      <c r="O110" s="26" t="s">
        <v>70</v>
      </c>
      <c r="P110" s="25">
        <v>2367.23</v>
      </c>
    </row>
    <row r="111" spans="1:16" x14ac:dyDescent="0.25">
      <c r="A111" s="7">
        <v>42744</v>
      </c>
      <c r="B111">
        <v>3482.66</v>
      </c>
      <c r="C111" s="11"/>
      <c r="D111" s="20">
        <v>43109</v>
      </c>
      <c r="E111">
        <v>5826.51</v>
      </c>
      <c r="F111" s="2"/>
      <c r="G111" s="7">
        <v>43468</v>
      </c>
      <c r="H111" s="2">
        <v>5916.63</v>
      </c>
      <c r="I111">
        <f t="shared" si="3"/>
        <v>2045.3399999999992</v>
      </c>
      <c r="J111" s="7">
        <v>43833</v>
      </c>
      <c r="K111" s="2">
        <v>6639.86</v>
      </c>
      <c r="L111">
        <v>4594.5200000000004</v>
      </c>
      <c r="M111">
        <f t="shared" si="2"/>
        <v>114234.45999999999</v>
      </c>
      <c r="O111" s="26" t="s">
        <v>71</v>
      </c>
      <c r="P111" s="25">
        <v>2668.91</v>
      </c>
    </row>
    <row r="112" spans="1:16" x14ac:dyDescent="0.25">
      <c r="A112" s="7">
        <v>42745</v>
      </c>
      <c r="B112">
        <v>3889.8</v>
      </c>
      <c r="C112" s="11"/>
      <c r="D112" s="20">
        <v>43110</v>
      </c>
      <c r="E112">
        <v>4682.41</v>
      </c>
      <c r="F112" s="2"/>
      <c r="G112" s="7">
        <v>43469</v>
      </c>
      <c r="H112" s="2">
        <v>5775.95</v>
      </c>
      <c r="I112">
        <f t="shared" si="3"/>
        <v>1008.3499999999999</v>
      </c>
      <c r="J112" s="7">
        <v>43834</v>
      </c>
      <c r="K112" s="2">
        <v>4291.95</v>
      </c>
      <c r="L112">
        <v>3283.6</v>
      </c>
      <c r="M112">
        <f t="shared" si="2"/>
        <v>117518.06</v>
      </c>
      <c r="O112" s="26" t="s">
        <v>72</v>
      </c>
      <c r="P112" s="25">
        <v>2348.29</v>
      </c>
    </row>
    <row r="113" spans="1:19" x14ac:dyDescent="0.25">
      <c r="A113" s="7">
        <v>42746</v>
      </c>
      <c r="B113">
        <v>3795.21</v>
      </c>
      <c r="C113" s="11"/>
      <c r="D113" s="20">
        <v>43111</v>
      </c>
      <c r="E113">
        <v>5856.69</v>
      </c>
      <c r="F113" s="2"/>
      <c r="G113" s="7">
        <v>43470</v>
      </c>
      <c r="H113" s="2">
        <v>3746.35</v>
      </c>
      <c r="I113">
        <f t="shared" si="3"/>
        <v>0</v>
      </c>
      <c r="J113" s="7">
        <v>43835</v>
      </c>
      <c r="K113" s="2">
        <v>1197.78</v>
      </c>
      <c r="L113">
        <f>+K113</f>
        <v>1197.78</v>
      </c>
      <c r="M113">
        <f t="shared" si="2"/>
        <v>118715.84</v>
      </c>
      <c r="O113" s="26" t="s">
        <v>73</v>
      </c>
      <c r="P113" s="25">
        <v>1848.99</v>
      </c>
    </row>
    <row r="114" spans="1:19" x14ac:dyDescent="0.25">
      <c r="A114" s="7">
        <v>42747</v>
      </c>
      <c r="B114">
        <v>3904.14</v>
      </c>
      <c r="C114" s="11"/>
      <c r="D114" s="20">
        <v>43112</v>
      </c>
      <c r="E114">
        <v>5388.39</v>
      </c>
      <c r="F114" s="2"/>
      <c r="G114" s="7">
        <v>43471</v>
      </c>
      <c r="H114" s="30">
        <v>369.79</v>
      </c>
      <c r="I114">
        <f t="shared" si="3"/>
        <v>1930.6499999999996</v>
      </c>
      <c r="J114" s="7">
        <v>43836</v>
      </c>
      <c r="K114" s="30">
        <v>6054.44</v>
      </c>
      <c r="L114">
        <v>4123.79</v>
      </c>
      <c r="M114">
        <f t="shared" si="2"/>
        <v>122839.62999999999</v>
      </c>
      <c r="O114" s="26" t="s">
        <v>74</v>
      </c>
      <c r="P114" s="25">
        <v>220.88</v>
      </c>
    </row>
    <row r="115" spans="1:19" x14ac:dyDescent="0.25">
      <c r="A115" s="7">
        <v>42748</v>
      </c>
      <c r="B115">
        <v>3603.44</v>
      </c>
      <c r="C115" s="11"/>
      <c r="D115" s="20">
        <v>43113</v>
      </c>
      <c r="E115">
        <v>3090.99</v>
      </c>
      <c r="F115" s="2"/>
      <c r="G115" s="7">
        <v>43472</v>
      </c>
      <c r="H115" s="2">
        <v>6016.46</v>
      </c>
      <c r="I115">
        <f t="shared" si="3"/>
        <v>1880.5169999999998</v>
      </c>
      <c r="J115" s="7">
        <v>43837</v>
      </c>
      <c r="K115" s="2">
        <v>5566.66</v>
      </c>
      <c r="L115">
        <v>3686.143</v>
      </c>
      <c r="M115">
        <f t="shared" si="2"/>
        <v>126525.77299999999</v>
      </c>
      <c r="O115" s="26" t="s">
        <v>75</v>
      </c>
      <c r="P115" s="25">
        <v>2795.63</v>
      </c>
    </row>
    <row r="116" spans="1:19" x14ac:dyDescent="0.25">
      <c r="A116" s="7">
        <v>42749</v>
      </c>
      <c r="B116">
        <v>2095.06</v>
      </c>
      <c r="C116" s="11"/>
      <c r="D116" s="20">
        <v>43114</v>
      </c>
      <c r="E116">
        <v>464.29</v>
      </c>
      <c r="F116" s="29" t="s">
        <v>76</v>
      </c>
      <c r="G116" s="7">
        <v>43473</v>
      </c>
      <c r="H116" s="2">
        <v>6090.58</v>
      </c>
      <c r="I116">
        <f t="shared" si="3"/>
        <v>1400.3900000000003</v>
      </c>
      <c r="J116" s="7">
        <v>43838</v>
      </c>
      <c r="K116" s="2">
        <v>5502.75</v>
      </c>
      <c r="L116">
        <v>4102.3599999999997</v>
      </c>
      <c r="M116">
        <f t="shared" si="2"/>
        <v>130628.13299999999</v>
      </c>
      <c r="O116" s="26" t="s">
        <v>77</v>
      </c>
      <c r="P116" s="25">
        <v>3126</v>
      </c>
    </row>
    <row r="117" spans="1:19" x14ac:dyDescent="0.25">
      <c r="A117" s="7">
        <v>42750</v>
      </c>
      <c r="B117">
        <v>122.65</v>
      </c>
      <c r="C117" s="11"/>
      <c r="D117" s="20">
        <v>43115</v>
      </c>
      <c r="E117">
        <v>4451.1499999999996</v>
      </c>
      <c r="F117" s="29">
        <v>157253.29</v>
      </c>
      <c r="G117" s="7">
        <v>43474</v>
      </c>
      <c r="H117" s="2">
        <v>6125.86</v>
      </c>
      <c r="I117">
        <f t="shared" si="3"/>
        <v>1475.1800000000003</v>
      </c>
      <c r="J117" s="7">
        <v>43839</v>
      </c>
      <c r="K117" s="2">
        <v>5639.63</v>
      </c>
      <c r="L117">
        <v>4164.45</v>
      </c>
      <c r="M117">
        <f t="shared" si="2"/>
        <v>134792.58299999998</v>
      </c>
      <c r="O117" s="26" t="s">
        <v>78</v>
      </c>
      <c r="P117" s="25">
        <v>2857.2</v>
      </c>
    </row>
    <row r="118" spans="1:19" x14ac:dyDescent="0.25">
      <c r="A118" s="7">
        <v>42751</v>
      </c>
      <c r="B118">
        <v>3365.09</v>
      </c>
      <c r="C118" s="11"/>
      <c r="D118" s="20">
        <v>43116</v>
      </c>
      <c r="E118">
        <v>4524.49</v>
      </c>
      <c r="F118" s="2"/>
      <c r="G118" s="7">
        <v>43475</v>
      </c>
      <c r="H118" s="2">
        <v>6062.85</v>
      </c>
      <c r="I118">
        <f t="shared" si="3"/>
        <v>1349.1200000000003</v>
      </c>
      <c r="J118" s="7">
        <v>43840</v>
      </c>
      <c r="K118" s="2">
        <v>5196.0600000000004</v>
      </c>
      <c r="L118">
        <v>3846.94</v>
      </c>
      <c r="M118">
        <f t="shared" si="2"/>
        <v>138639.52299999999</v>
      </c>
      <c r="O118" s="26" t="s">
        <v>79</v>
      </c>
      <c r="P118" s="25">
        <v>2747.65</v>
      </c>
    </row>
    <row r="119" spans="1:19" x14ac:dyDescent="0.25">
      <c r="A119" s="7">
        <v>42752</v>
      </c>
      <c r="B119">
        <v>3728.49</v>
      </c>
      <c r="C119" s="11"/>
      <c r="D119" s="20">
        <v>43117</v>
      </c>
      <c r="E119">
        <v>4372.8100000000004</v>
      </c>
      <c r="F119" s="2"/>
      <c r="G119" s="7">
        <v>43476</v>
      </c>
      <c r="H119" s="2">
        <v>5753.89</v>
      </c>
      <c r="I119">
        <f t="shared" si="3"/>
        <v>844.84999999999991</v>
      </c>
      <c r="J119" s="7">
        <v>43841</v>
      </c>
      <c r="K119" s="2">
        <v>3190.08</v>
      </c>
      <c r="L119">
        <v>2345.23</v>
      </c>
      <c r="M119">
        <f t="shared" si="2"/>
        <v>140984.753</v>
      </c>
      <c r="O119" s="26" t="s">
        <v>80</v>
      </c>
      <c r="P119" s="25">
        <v>463.38</v>
      </c>
    </row>
    <row r="120" spans="1:19" x14ac:dyDescent="0.25">
      <c r="A120" s="7">
        <v>42753</v>
      </c>
      <c r="B120">
        <v>3454.23</v>
      </c>
      <c r="C120" s="11"/>
      <c r="D120" s="20">
        <v>43118</v>
      </c>
      <c r="E120">
        <v>4253.79</v>
      </c>
      <c r="F120" s="2"/>
      <c r="G120" s="7">
        <v>43477</v>
      </c>
      <c r="H120" s="2">
        <v>3314.69</v>
      </c>
      <c r="I120">
        <f t="shared" si="3"/>
        <v>0</v>
      </c>
      <c r="J120" s="7">
        <v>43842</v>
      </c>
      <c r="K120" s="2">
        <v>479.34</v>
      </c>
      <c r="L120">
        <f>+K120</f>
        <v>479.34</v>
      </c>
      <c r="M120">
        <f t="shared" si="2"/>
        <v>141464.09299999999</v>
      </c>
      <c r="O120" s="26" t="s">
        <v>81</v>
      </c>
      <c r="P120" s="25">
        <v>2505.7600000000002</v>
      </c>
    </row>
    <row r="121" spans="1:19" x14ac:dyDescent="0.25">
      <c r="A121" s="7">
        <v>42754</v>
      </c>
      <c r="B121">
        <v>3474.6</v>
      </c>
      <c r="C121" s="11"/>
      <c r="D121" s="20">
        <v>43119</v>
      </c>
      <c r="E121">
        <v>4039.19</v>
      </c>
      <c r="F121" s="2"/>
      <c r="G121" s="7">
        <v>43478</v>
      </c>
      <c r="H121" s="2">
        <v>324.33999999999997</v>
      </c>
      <c r="I121">
        <f t="shared" si="3"/>
        <v>682.28000000000065</v>
      </c>
      <c r="J121" s="7">
        <v>43843</v>
      </c>
      <c r="K121" s="2">
        <v>5153.68</v>
      </c>
      <c r="L121">
        <v>4471.3999999999996</v>
      </c>
      <c r="M121">
        <f t="shared" si="2"/>
        <v>145935.49299999999</v>
      </c>
      <c r="O121" s="31" t="s">
        <v>82</v>
      </c>
      <c r="P121" s="32">
        <v>413.94</v>
      </c>
      <c r="Q121" s="33" t="s">
        <v>83</v>
      </c>
      <c r="R121" s="33" t="s">
        <v>84</v>
      </c>
    </row>
    <row r="122" spans="1:19" x14ac:dyDescent="0.25">
      <c r="A122" s="7">
        <v>42755</v>
      </c>
      <c r="B122">
        <v>3132.03</v>
      </c>
      <c r="C122" s="11"/>
      <c r="D122" s="20">
        <v>43120</v>
      </c>
      <c r="E122">
        <v>2407.36</v>
      </c>
      <c r="F122" s="2"/>
      <c r="G122" s="7">
        <v>43479</v>
      </c>
      <c r="H122" s="2">
        <v>5240.38</v>
      </c>
      <c r="I122">
        <f t="shared" si="3"/>
        <v>716.4399999999996</v>
      </c>
      <c r="J122" s="7">
        <v>43844</v>
      </c>
      <c r="K122" s="2">
        <v>5226.24</v>
      </c>
      <c r="L122">
        <v>4509.8</v>
      </c>
      <c r="M122">
        <f t="shared" si="2"/>
        <v>150445.29299999998</v>
      </c>
      <c r="O122" s="26" t="s">
        <v>85</v>
      </c>
      <c r="P122" s="25">
        <v>3874.1</v>
      </c>
      <c r="Q122" s="34">
        <v>492.25</v>
      </c>
      <c r="R122">
        <f>Q122</f>
        <v>492.25</v>
      </c>
    </row>
    <row r="123" spans="1:19" x14ac:dyDescent="0.25">
      <c r="A123" s="7">
        <v>42756</v>
      </c>
      <c r="B123">
        <v>1814.68</v>
      </c>
      <c r="C123" s="11"/>
      <c r="D123" s="20">
        <v>43121</v>
      </c>
      <c r="E123">
        <v>315.89999999999998</v>
      </c>
      <c r="F123" s="2"/>
      <c r="G123" s="7">
        <v>43480</v>
      </c>
      <c r="H123" s="2">
        <v>5213.38</v>
      </c>
      <c r="I123">
        <f t="shared" si="3"/>
        <v>619.22000000000025</v>
      </c>
      <c r="J123" s="7">
        <v>43845</v>
      </c>
      <c r="K123" s="2">
        <v>5096.96</v>
      </c>
      <c r="L123">
        <v>4477.74</v>
      </c>
      <c r="M123">
        <f t="shared" si="2"/>
        <v>154923.03299999997</v>
      </c>
      <c r="O123" s="26" t="s">
        <v>86</v>
      </c>
      <c r="P123" s="25">
        <v>3775.68</v>
      </c>
      <c r="Q123" s="1">
        <v>465.92</v>
      </c>
      <c r="R123">
        <f>R122+Q123</f>
        <v>958.17000000000007</v>
      </c>
    </row>
    <row r="124" spans="1:19" x14ac:dyDescent="0.25">
      <c r="A124" s="7">
        <v>42757</v>
      </c>
      <c r="B124">
        <v>79.010000000000005</v>
      </c>
      <c r="C124" s="11"/>
      <c r="D124" s="20">
        <v>43122</v>
      </c>
      <c r="E124">
        <v>3931.33</v>
      </c>
      <c r="F124" s="2"/>
      <c r="G124" s="7">
        <v>43481</v>
      </c>
      <c r="H124" s="2">
        <v>4975.29</v>
      </c>
      <c r="I124">
        <f t="shared" si="3"/>
        <v>654.29</v>
      </c>
      <c r="J124" s="7">
        <v>43846</v>
      </c>
      <c r="K124" s="2">
        <v>5059.99</v>
      </c>
      <c r="L124">
        <v>4405.7</v>
      </c>
      <c r="M124">
        <f t="shared" si="2"/>
        <v>159328.73299999998</v>
      </c>
      <c r="O124" s="26" t="s">
        <v>87</v>
      </c>
      <c r="P124" s="25">
        <v>3805.48</v>
      </c>
      <c r="Q124" s="1">
        <f>304.87+350</f>
        <v>654.87</v>
      </c>
      <c r="R124">
        <f>R123+Q124</f>
        <v>1613.04</v>
      </c>
    </row>
    <row r="125" spans="1:19" x14ac:dyDescent="0.25">
      <c r="A125" s="7">
        <v>42758</v>
      </c>
      <c r="B125">
        <v>3134.56</v>
      </c>
      <c r="C125" s="11"/>
      <c r="D125" s="20">
        <v>43123</v>
      </c>
      <c r="E125">
        <v>3317.46</v>
      </c>
      <c r="F125" s="2"/>
      <c r="G125" s="7">
        <v>43482</v>
      </c>
      <c r="H125" s="2">
        <v>5241.58</v>
      </c>
      <c r="I125">
        <f t="shared" ref="I125:I146" si="4">+K125-L125</f>
        <v>374.77999999999975</v>
      </c>
      <c r="J125" s="7">
        <v>43847</v>
      </c>
      <c r="K125" s="2">
        <v>4825.83</v>
      </c>
      <c r="L125">
        <v>4451.05</v>
      </c>
      <c r="M125">
        <f t="shared" si="2"/>
        <v>163779.78299999997</v>
      </c>
      <c r="O125" s="26" t="s">
        <v>88</v>
      </c>
      <c r="P125" s="25">
        <v>3879.54</v>
      </c>
      <c r="Q125" s="1">
        <v>143.65</v>
      </c>
      <c r="R125">
        <f t="shared" ref="R125:R175" si="5">R124+Q125</f>
        <v>1756.69</v>
      </c>
    </row>
    <row r="126" spans="1:19" x14ac:dyDescent="0.25">
      <c r="A126" s="7">
        <v>42759</v>
      </c>
      <c r="B126">
        <v>3222.58</v>
      </c>
      <c r="C126" s="11"/>
      <c r="D126" s="20">
        <v>43124</v>
      </c>
      <c r="E126">
        <v>4004.13</v>
      </c>
      <c r="F126" s="2"/>
      <c r="G126" s="7">
        <v>43483</v>
      </c>
      <c r="H126" s="2">
        <v>4686</v>
      </c>
      <c r="I126">
        <f t="shared" si="4"/>
        <v>199.62000000000035</v>
      </c>
      <c r="J126" s="7">
        <v>43848</v>
      </c>
      <c r="K126" s="2">
        <v>3128.09</v>
      </c>
      <c r="L126">
        <v>2928.47</v>
      </c>
      <c r="M126">
        <f t="shared" si="2"/>
        <v>166708.25299999997</v>
      </c>
      <c r="O126" s="26">
        <v>44197</v>
      </c>
      <c r="P126" s="25">
        <v>1237.43</v>
      </c>
      <c r="Q126" s="1">
        <v>0</v>
      </c>
      <c r="R126">
        <f t="shared" si="5"/>
        <v>1756.69</v>
      </c>
    </row>
    <row r="127" spans="1:19" x14ac:dyDescent="0.25">
      <c r="A127" s="7">
        <v>42760</v>
      </c>
      <c r="B127">
        <v>3044.99</v>
      </c>
      <c r="C127" s="11"/>
      <c r="D127" s="20">
        <v>43125</v>
      </c>
      <c r="E127">
        <v>3806.75</v>
      </c>
      <c r="F127" s="2"/>
      <c r="G127" s="7">
        <v>43484</v>
      </c>
      <c r="H127" s="2">
        <v>2792.21</v>
      </c>
      <c r="I127">
        <f t="shared" si="4"/>
        <v>0</v>
      </c>
      <c r="J127" s="7">
        <v>43849</v>
      </c>
      <c r="K127" s="2">
        <v>264.95</v>
      </c>
      <c r="L127">
        <v>264.95</v>
      </c>
      <c r="M127">
        <f t="shared" ref="M127:M138" si="6">+M126+L127</f>
        <v>166973.20299999998</v>
      </c>
      <c r="O127" s="26">
        <v>44198</v>
      </c>
      <c r="P127" s="25">
        <v>3334.39</v>
      </c>
      <c r="Q127" s="1">
        <v>382.32</v>
      </c>
      <c r="R127">
        <f t="shared" si="5"/>
        <v>2139.0100000000002</v>
      </c>
    </row>
    <row r="128" spans="1:19" x14ac:dyDescent="0.25">
      <c r="A128" s="7">
        <v>42761</v>
      </c>
      <c r="B128">
        <v>3163.56</v>
      </c>
      <c r="C128" s="11"/>
      <c r="D128" s="20">
        <v>43126</v>
      </c>
      <c r="E128">
        <v>3533.71</v>
      </c>
      <c r="F128" s="2"/>
      <c r="G128" s="7">
        <v>43485</v>
      </c>
      <c r="H128" s="2">
        <v>217.35</v>
      </c>
      <c r="I128">
        <f t="shared" si="4"/>
        <v>484.46999999999935</v>
      </c>
      <c r="J128" s="7">
        <v>43850</v>
      </c>
      <c r="K128" s="2">
        <v>4897.6899999999996</v>
      </c>
      <c r="L128">
        <v>4413.22</v>
      </c>
      <c r="M128">
        <f t="shared" si="6"/>
        <v>171386.42299999998</v>
      </c>
      <c r="O128" s="26">
        <v>44199</v>
      </c>
      <c r="P128" s="25">
        <v>987.31</v>
      </c>
      <c r="Q128" s="1">
        <v>0</v>
      </c>
      <c r="R128">
        <f t="shared" si="5"/>
        <v>2139.0100000000002</v>
      </c>
      <c r="S128" t="e">
        <f>+#REF!-R128</f>
        <v>#REF!</v>
      </c>
    </row>
    <row r="129" spans="1:20" ht="13.8" thickBot="1" x14ac:dyDescent="0.3">
      <c r="A129" s="7">
        <v>42762</v>
      </c>
      <c r="B129">
        <v>2810.99</v>
      </c>
      <c r="C129" s="11"/>
      <c r="D129" s="35">
        <v>43127</v>
      </c>
      <c r="E129" s="21">
        <v>1940.84</v>
      </c>
      <c r="F129" s="29" t="str">
        <f>+F116</f>
        <v>KAREN</v>
      </c>
      <c r="G129" s="7">
        <v>43486</v>
      </c>
      <c r="H129" s="2">
        <v>4682.84</v>
      </c>
      <c r="I129">
        <f t="shared" si="4"/>
        <v>357.21999999999935</v>
      </c>
      <c r="J129" s="7">
        <v>43851</v>
      </c>
      <c r="K129" s="2">
        <v>4998.1099999999997</v>
      </c>
      <c r="L129">
        <v>4640.8900000000003</v>
      </c>
      <c r="M129">
        <f t="shared" si="6"/>
        <v>176027.31299999999</v>
      </c>
      <c r="O129" s="26">
        <v>44200</v>
      </c>
      <c r="P129" s="25">
        <f>3962.78+522.95</f>
        <v>4485.7300000000005</v>
      </c>
      <c r="Q129" s="1">
        <v>522.95000000000005</v>
      </c>
      <c r="R129">
        <f t="shared" si="5"/>
        <v>2661.96</v>
      </c>
    </row>
    <row r="130" spans="1:20" x14ac:dyDescent="0.25">
      <c r="A130" s="7">
        <v>42763</v>
      </c>
      <c r="B130">
        <v>1635.23</v>
      </c>
      <c r="C130" s="11"/>
      <c r="D130" s="20">
        <v>43128</v>
      </c>
      <c r="E130">
        <v>170.74</v>
      </c>
      <c r="F130" s="29">
        <v>197871.78</v>
      </c>
      <c r="G130" s="7">
        <v>43487</v>
      </c>
      <c r="H130" s="2">
        <v>4711.05</v>
      </c>
      <c r="I130">
        <f t="shared" si="4"/>
        <v>381.17000000000007</v>
      </c>
      <c r="J130" s="7">
        <v>43852</v>
      </c>
      <c r="K130" s="2">
        <v>4995.29</v>
      </c>
      <c r="L130">
        <v>4614.12</v>
      </c>
      <c r="M130">
        <f t="shared" si="6"/>
        <v>180641.43299999999</v>
      </c>
      <c r="O130" s="26">
        <v>44201</v>
      </c>
      <c r="P130" s="25">
        <v>4431.6899999999996</v>
      </c>
      <c r="Q130" s="1">
        <v>602.95000000000005</v>
      </c>
      <c r="R130">
        <f>R129+Q130</f>
        <v>3264.91</v>
      </c>
    </row>
    <row r="131" spans="1:20" x14ac:dyDescent="0.25">
      <c r="A131" s="7">
        <v>42764</v>
      </c>
      <c r="B131">
        <v>85.84</v>
      </c>
      <c r="C131" s="11"/>
      <c r="D131" s="20">
        <v>43129</v>
      </c>
      <c r="E131">
        <v>3115</v>
      </c>
      <c r="F131" s="2"/>
      <c r="G131" s="7">
        <v>43488</v>
      </c>
      <c r="H131" s="2">
        <v>4543.3599999999997</v>
      </c>
      <c r="I131">
        <f t="shared" si="4"/>
        <v>378.78999999999996</v>
      </c>
      <c r="J131" s="7">
        <v>43853</v>
      </c>
      <c r="K131" s="2">
        <v>4905.01</v>
      </c>
      <c r="L131">
        <v>4526.22</v>
      </c>
      <c r="M131">
        <f t="shared" si="6"/>
        <v>185167.65299999999</v>
      </c>
      <c r="O131" s="26">
        <v>44202</v>
      </c>
      <c r="P131" s="25">
        <v>4225.9799999999996</v>
      </c>
      <c r="Q131" s="1">
        <v>538.45000000000005</v>
      </c>
      <c r="R131">
        <f t="shared" si="5"/>
        <v>3803.3599999999997</v>
      </c>
    </row>
    <row r="132" spans="1:20" x14ac:dyDescent="0.25">
      <c r="A132" s="7">
        <v>42765</v>
      </c>
      <c r="B132">
        <v>2566.4</v>
      </c>
      <c r="C132" s="11"/>
      <c r="D132" s="20">
        <v>43130</v>
      </c>
      <c r="E132">
        <v>3186.99</v>
      </c>
      <c r="F132" s="2"/>
      <c r="G132" s="7">
        <v>43489</v>
      </c>
      <c r="H132" s="2">
        <v>4462.3500000000004</v>
      </c>
      <c r="I132">
        <f t="shared" si="4"/>
        <v>478.14000000000033</v>
      </c>
      <c r="J132" s="7">
        <v>43854</v>
      </c>
      <c r="K132" s="2">
        <v>4519.8100000000004</v>
      </c>
      <c r="L132">
        <v>4041.67</v>
      </c>
      <c r="M132">
        <f t="shared" si="6"/>
        <v>189209.323</v>
      </c>
      <c r="O132" s="26">
        <v>44203</v>
      </c>
      <c r="P132" s="25">
        <f>3791.06+614.15</f>
        <v>4405.21</v>
      </c>
      <c r="Q132" s="1">
        <v>614.15</v>
      </c>
      <c r="R132">
        <f t="shared" si="5"/>
        <v>4417.5099999999993</v>
      </c>
    </row>
    <row r="133" spans="1:20" x14ac:dyDescent="0.25">
      <c r="A133" s="7">
        <v>42766</v>
      </c>
      <c r="B133">
        <v>2840.43</v>
      </c>
      <c r="C133" s="11"/>
      <c r="D133" s="20">
        <v>43131</v>
      </c>
      <c r="E133">
        <v>2926.4</v>
      </c>
      <c r="F133" s="2"/>
      <c r="G133" s="7">
        <v>43490</v>
      </c>
      <c r="H133" s="2">
        <v>4108.88</v>
      </c>
      <c r="I133">
        <f t="shared" si="4"/>
        <v>211.96000000000004</v>
      </c>
      <c r="J133" s="7">
        <v>43855</v>
      </c>
      <c r="K133" s="2">
        <v>2805.21</v>
      </c>
      <c r="L133">
        <v>2593.25</v>
      </c>
      <c r="M133">
        <f t="shared" si="6"/>
        <v>191802.573</v>
      </c>
      <c r="O133" s="26">
        <v>44204</v>
      </c>
      <c r="P133" s="25">
        <f>3347.95+819.4</f>
        <v>4167.3499999999995</v>
      </c>
      <c r="Q133" s="1">
        <v>819.4</v>
      </c>
      <c r="R133">
        <f t="shared" si="5"/>
        <v>5236.9099999999989</v>
      </c>
    </row>
    <row r="134" spans="1:20" x14ac:dyDescent="0.25">
      <c r="A134" s="7">
        <v>42767</v>
      </c>
      <c r="B134">
        <v>2603.44</v>
      </c>
      <c r="C134" s="11"/>
      <c r="D134" s="20">
        <v>43132</v>
      </c>
      <c r="E134">
        <v>3132.01</v>
      </c>
      <c r="F134" s="2"/>
      <c r="G134" s="7">
        <v>43491</v>
      </c>
      <c r="H134" s="2">
        <v>2486.9</v>
      </c>
      <c r="I134">
        <f t="shared" si="4"/>
        <v>0</v>
      </c>
      <c r="J134" s="7">
        <v>43856</v>
      </c>
      <c r="K134" s="2">
        <v>306.24</v>
      </c>
      <c r="L134">
        <f>+K134</f>
        <v>306.24</v>
      </c>
      <c r="M134">
        <f t="shared" si="6"/>
        <v>192108.81299999999</v>
      </c>
      <c r="O134" s="26">
        <v>44205</v>
      </c>
      <c r="P134" s="25">
        <f>2435.48+579.72</f>
        <v>3015.2</v>
      </c>
      <c r="Q134" s="1">
        <v>579.72</v>
      </c>
      <c r="R134">
        <f t="shared" si="5"/>
        <v>5816.6299999999992</v>
      </c>
      <c r="T134" t="s">
        <v>89</v>
      </c>
    </row>
    <row r="135" spans="1:20" x14ac:dyDescent="0.25">
      <c r="A135" s="7">
        <v>42768</v>
      </c>
      <c r="B135">
        <v>2815.29</v>
      </c>
      <c r="C135" s="11"/>
      <c r="D135" s="20">
        <v>43133</v>
      </c>
      <c r="E135">
        <v>2575.5</v>
      </c>
      <c r="F135" s="2"/>
      <c r="G135" s="7">
        <v>43492</v>
      </c>
      <c r="H135" s="2">
        <v>252.46</v>
      </c>
      <c r="I135">
        <f t="shared" si="4"/>
        <v>510.00000000000045</v>
      </c>
      <c r="J135" s="7">
        <v>43857</v>
      </c>
      <c r="K135" s="2">
        <v>4117.3900000000003</v>
      </c>
      <c r="L135">
        <v>3607.39</v>
      </c>
      <c r="M135">
        <f t="shared" si="6"/>
        <v>195716.20300000001</v>
      </c>
      <c r="O135" s="26">
        <v>44206</v>
      </c>
      <c r="P135" s="25">
        <v>623.11</v>
      </c>
      <c r="R135">
        <f t="shared" si="5"/>
        <v>5816.6299999999992</v>
      </c>
    </row>
    <row r="136" spans="1:20" x14ac:dyDescent="0.25">
      <c r="A136" s="7">
        <v>42769</v>
      </c>
      <c r="B136">
        <v>2243.86</v>
      </c>
      <c r="C136" s="11"/>
      <c r="D136" s="20">
        <v>43134</v>
      </c>
      <c r="E136">
        <v>1456.91</v>
      </c>
      <c r="F136" s="2"/>
      <c r="G136" s="7">
        <v>43493</v>
      </c>
      <c r="H136" s="2">
        <v>3853.04</v>
      </c>
      <c r="I136">
        <f t="shared" si="4"/>
        <v>241.81999999999971</v>
      </c>
      <c r="J136" s="7">
        <v>43858</v>
      </c>
      <c r="K136" s="2">
        <v>3915.89</v>
      </c>
      <c r="L136">
        <v>3674.07</v>
      </c>
      <c r="M136">
        <f t="shared" si="6"/>
        <v>199390.27300000002</v>
      </c>
      <c r="O136" s="26">
        <v>44207</v>
      </c>
      <c r="P136" s="25">
        <f>3618.42+1055.72</f>
        <v>4674.1400000000003</v>
      </c>
      <c r="Q136" s="1">
        <v>1055.72</v>
      </c>
      <c r="R136">
        <f t="shared" si="5"/>
        <v>6872.3499999999995</v>
      </c>
    </row>
    <row r="137" spans="1:20" ht="13.8" thickBot="1" x14ac:dyDescent="0.3">
      <c r="A137" s="7">
        <v>42770</v>
      </c>
      <c r="B137">
        <v>1246.3800000000001</v>
      </c>
      <c r="C137" s="11"/>
      <c r="D137" s="20">
        <v>43135</v>
      </c>
      <c r="E137">
        <v>75.989999999999995</v>
      </c>
      <c r="F137" s="2"/>
      <c r="G137" s="7">
        <v>43494</v>
      </c>
      <c r="H137" s="2">
        <v>3900.7</v>
      </c>
      <c r="I137">
        <f t="shared" si="4"/>
        <v>472.86000000000013</v>
      </c>
      <c r="J137" s="7">
        <v>43859</v>
      </c>
      <c r="K137" s="2">
        <v>4151.59</v>
      </c>
      <c r="L137" s="36">
        <v>3678.73</v>
      </c>
      <c r="M137" s="21">
        <f t="shared" si="6"/>
        <v>203069.00300000003</v>
      </c>
      <c r="O137" s="26">
        <v>44208</v>
      </c>
      <c r="P137" s="25">
        <f>3799.78+1175.5</f>
        <v>4975.2800000000007</v>
      </c>
      <c r="Q137" s="1">
        <v>1175.5</v>
      </c>
      <c r="R137">
        <f t="shared" si="5"/>
        <v>8047.8499999999995</v>
      </c>
    </row>
    <row r="138" spans="1:20" x14ac:dyDescent="0.25">
      <c r="A138" s="7">
        <v>42771</v>
      </c>
      <c r="B138">
        <v>45.89</v>
      </c>
      <c r="C138" s="11"/>
      <c r="D138" s="20">
        <v>43136</v>
      </c>
      <c r="E138">
        <v>2173.38</v>
      </c>
      <c r="F138" s="2"/>
      <c r="G138" s="7">
        <v>43495</v>
      </c>
      <c r="H138" s="2">
        <v>3726.35</v>
      </c>
      <c r="I138">
        <f t="shared" si="4"/>
        <v>548.34999999999991</v>
      </c>
      <c r="J138" s="7">
        <v>43860</v>
      </c>
      <c r="K138" s="2">
        <v>4449.75</v>
      </c>
      <c r="L138">
        <v>3901.4</v>
      </c>
      <c r="M138">
        <f t="shared" si="6"/>
        <v>206970.40300000002</v>
      </c>
      <c r="O138" s="26">
        <v>44209</v>
      </c>
      <c r="P138" s="25">
        <f>3793.04+1047.97</f>
        <v>4841.01</v>
      </c>
      <c r="Q138" s="1">
        <v>1047.97</v>
      </c>
      <c r="R138">
        <f t="shared" si="5"/>
        <v>9095.82</v>
      </c>
    </row>
    <row r="139" spans="1:20" x14ac:dyDescent="0.25">
      <c r="A139" s="7">
        <v>42772</v>
      </c>
      <c r="B139">
        <v>1965.28</v>
      </c>
      <c r="C139" s="11"/>
      <c r="D139" s="20">
        <v>43137</v>
      </c>
      <c r="E139">
        <v>2311.81</v>
      </c>
      <c r="F139" s="2"/>
      <c r="G139" s="7">
        <v>43496</v>
      </c>
      <c r="H139" s="2">
        <v>3696.18</v>
      </c>
      <c r="I139">
        <f t="shared" si="4"/>
        <v>368.88999999999987</v>
      </c>
      <c r="J139" s="7">
        <v>43861</v>
      </c>
      <c r="K139" s="2">
        <v>3712.14</v>
      </c>
      <c r="L139">
        <v>3343.25</v>
      </c>
      <c r="M139">
        <f>+M138+L139</f>
        <v>210313.65300000002</v>
      </c>
      <c r="O139" s="26">
        <v>44210</v>
      </c>
      <c r="P139" s="25">
        <f>1168.17+3830.31</f>
        <v>4998.4799999999996</v>
      </c>
      <c r="Q139" s="1">
        <v>1168.17</v>
      </c>
      <c r="R139">
        <f t="shared" si="5"/>
        <v>10263.99</v>
      </c>
    </row>
    <row r="140" spans="1:20" x14ac:dyDescent="0.25">
      <c r="A140" s="7">
        <v>42773</v>
      </c>
      <c r="B140">
        <v>2319.0300000000002</v>
      </c>
      <c r="C140" s="11"/>
      <c r="D140" s="20">
        <v>43138</v>
      </c>
      <c r="E140">
        <v>2116.3000000000002</v>
      </c>
      <c r="F140" s="2"/>
      <c r="G140" s="7">
        <v>43497</v>
      </c>
      <c r="H140" s="2">
        <v>3357.21</v>
      </c>
      <c r="I140">
        <f t="shared" si="4"/>
        <v>266.59000000000015</v>
      </c>
      <c r="J140" s="7">
        <v>43862</v>
      </c>
      <c r="K140" s="2">
        <v>2387.65</v>
      </c>
      <c r="L140">
        <v>2121.06</v>
      </c>
      <c r="M140">
        <f t="shared" ref="M140:M146" si="7">+M139+L140</f>
        <v>212434.71300000002</v>
      </c>
      <c r="O140" s="26">
        <v>44211</v>
      </c>
      <c r="P140" s="25">
        <f>3803.78+1100.62</f>
        <v>4904.3999999999996</v>
      </c>
      <c r="Q140" s="1">
        <v>1100.6199999999999</v>
      </c>
      <c r="R140">
        <f t="shared" si="5"/>
        <v>11364.61</v>
      </c>
    </row>
    <row r="141" spans="1:20" x14ac:dyDescent="0.25">
      <c r="A141" s="7">
        <v>42774</v>
      </c>
      <c r="B141">
        <v>2003.94</v>
      </c>
      <c r="C141" s="11"/>
      <c r="D141" s="20">
        <v>43139</v>
      </c>
      <c r="E141">
        <v>2011.53</v>
      </c>
      <c r="F141" s="2"/>
      <c r="G141" s="7">
        <v>43498</v>
      </c>
      <c r="H141" s="2">
        <v>1991</v>
      </c>
      <c r="I141">
        <f t="shared" si="4"/>
        <v>0</v>
      </c>
      <c r="J141" s="7">
        <v>43863</v>
      </c>
      <c r="K141" s="2">
        <v>290.94</v>
      </c>
      <c r="L141">
        <f>+K141</f>
        <v>290.94</v>
      </c>
      <c r="M141">
        <f t="shared" si="7"/>
        <v>212725.65300000002</v>
      </c>
      <c r="O141" s="26">
        <v>44212</v>
      </c>
      <c r="P141" s="25">
        <f>792.7+2498.29</f>
        <v>3290.99</v>
      </c>
      <c r="Q141" s="1">
        <v>792.7</v>
      </c>
      <c r="R141">
        <f t="shared" si="5"/>
        <v>12157.310000000001</v>
      </c>
    </row>
    <row r="142" spans="1:20" x14ac:dyDescent="0.25">
      <c r="A142" s="7">
        <v>42775</v>
      </c>
      <c r="B142">
        <v>1965.16</v>
      </c>
      <c r="C142" s="11"/>
      <c r="D142" s="20">
        <v>43140</v>
      </c>
      <c r="E142">
        <v>1843.76</v>
      </c>
      <c r="F142" s="2"/>
      <c r="G142" s="7">
        <v>43499</v>
      </c>
      <c r="H142" s="2">
        <v>185.81</v>
      </c>
      <c r="I142">
        <f t="shared" si="4"/>
        <v>500.76000000000022</v>
      </c>
      <c r="J142" s="7">
        <v>43864</v>
      </c>
      <c r="K142" s="2">
        <v>3080.28</v>
      </c>
      <c r="L142">
        <v>2579.52</v>
      </c>
      <c r="M142">
        <f t="shared" si="7"/>
        <v>215305.17300000001</v>
      </c>
      <c r="O142" s="26">
        <v>44213</v>
      </c>
      <c r="P142" s="25">
        <v>823.59</v>
      </c>
      <c r="R142">
        <f t="shared" si="5"/>
        <v>12157.310000000001</v>
      </c>
    </row>
    <row r="143" spans="1:20" x14ac:dyDescent="0.25">
      <c r="A143" s="7">
        <v>42776</v>
      </c>
      <c r="B143">
        <v>1711.66</v>
      </c>
      <c r="C143" s="11"/>
      <c r="D143" s="20">
        <v>43141</v>
      </c>
      <c r="E143">
        <v>1160.58</v>
      </c>
      <c r="F143" s="2"/>
      <c r="G143" s="7">
        <v>43500</v>
      </c>
      <c r="H143">
        <v>2973.85</v>
      </c>
      <c r="I143">
        <f t="shared" si="4"/>
        <v>432.11999999999989</v>
      </c>
      <c r="J143" s="7">
        <v>43865</v>
      </c>
      <c r="K143" s="2">
        <v>2970.39</v>
      </c>
      <c r="L143">
        <v>2538.27</v>
      </c>
      <c r="M143">
        <f t="shared" si="7"/>
        <v>217843.443</v>
      </c>
      <c r="O143" s="26">
        <v>44214</v>
      </c>
      <c r="P143" s="25">
        <f>3941.31+1303.65</f>
        <v>5244.96</v>
      </c>
      <c r="Q143" s="1">
        <v>1303.6500000000001</v>
      </c>
      <c r="R143">
        <f t="shared" si="5"/>
        <v>13460.960000000001</v>
      </c>
    </row>
    <row r="144" spans="1:20" x14ac:dyDescent="0.25">
      <c r="A144" s="7">
        <v>42777</v>
      </c>
      <c r="B144">
        <v>1046.4100000000001</v>
      </c>
      <c r="C144" s="11"/>
      <c r="D144" s="20">
        <v>43142</v>
      </c>
      <c r="E144">
        <v>54.79</v>
      </c>
      <c r="F144" s="2"/>
      <c r="G144" s="7">
        <v>43501</v>
      </c>
      <c r="H144">
        <v>3177.68</v>
      </c>
      <c r="I144">
        <f t="shared" si="4"/>
        <v>423.94000000000005</v>
      </c>
      <c r="J144" s="7">
        <v>43866</v>
      </c>
      <c r="K144" s="2">
        <v>2779.34</v>
      </c>
      <c r="L144">
        <v>2355.4</v>
      </c>
      <c r="M144">
        <f t="shared" si="7"/>
        <v>220198.84299999999</v>
      </c>
      <c r="O144" s="26">
        <v>44215</v>
      </c>
      <c r="P144" s="25">
        <v>5149.04</v>
      </c>
      <c r="Q144" s="1">
        <v>1228.9100000000001</v>
      </c>
      <c r="R144">
        <f t="shared" si="5"/>
        <v>14689.87</v>
      </c>
    </row>
    <row r="145" spans="1:21" x14ac:dyDescent="0.25">
      <c r="A145" s="7">
        <v>42778</v>
      </c>
      <c r="B145">
        <v>48.5</v>
      </c>
      <c r="C145" s="11"/>
      <c r="D145" s="20">
        <v>43143</v>
      </c>
      <c r="E145">
        <v>1652.03</v>
      </c>
      <c r="F145" s="2"/>
      <c r="G145" s="7">
        <v>43502</v>
      </c>
      <c r="H145">
        <v>2685.91</v>
      </c>
      <c r="I145">
        <f t="shared" si="4"/>
        <v>406.09999999999991</v>
      </c>
      <c r="J145" s="7">
        <v>43867</v>
      </c>
      <c r="K145" s="2">
        <v>2729.23</v>
      </c>
      <c r="L145">
        <v>2323.13</v>
      </c>
      <c r="M145">
        <f t="shared" si="7"/>
        <v>222521.973</v>
      </c>
      <c r="O145" s="26">
        <v>44216</v>
      </c>
      <c r="P145" s="25">
        <v>4998.25</v>
      </c>
      <c r="Q145" s="1">
        <v>1212.81</v>
      </c>
      <c r="R145">
        <f t="shared" si="5"/>
        <v>15902.68</v>
      </c>
    </row>
    <row r="146" spans="1:21" x14ac:dyDescent="0.25">
      <c r="A146" s="7">
        <v>42779</v>
      </c>
      <c r="B146">
        <v>1530.08</v>
      </c>
      <c r="C146" s="11"/>
      <c r="D146" s="20">
        <v>43144</v>
      </c>
      <c r="E146">
        <v>1842.46</v>
      </c>
      <c r="F146" s="2"/>
      <c r="G146" s="7">
        <v>43503</v>
      </c>
      <c r="H146">
        <v>2893.69</v>
      </c>
      <c r="I146">
        <f t="shared" si="4"/>
        <v>318.61999999999989</v>
      </c>
      <c r="J146" s="7">
        <v>43868</v>
      </c>
      <c r="K146" s="2">
        <v>2752.48</v>
      </c>
      <c r="L146">
        <v>2433.86</v>
      </c>
      <c r="M146">
        <f t="shared" si="7"/>
        <v>224955.83299999998</v>
      </c>
      <c r="O146" s="26">
        <v>44217</v>
      </c>
      <c r="P146" s="25">
        <v>4858.99</v>
      </c>
      <c r="Q146" s="1">
        <v>1180.6500000000001</v>
      </c>
      <c r="R146">
        <f t="shared" si="5"/>
        <v>17083.330000000002</v>
      </c>
    </row>
    <row r="147" spans="1:21" x14ac:dyDescent="0.25">
      <c r="A147" s="7">
        <v>42780</v>
      </c>
      <c r="B147">
        <v>1742.71</v>
      </c>
      <c r="C147" s="11"/>
      <c r="D147" s="20">
        <v>43145</v>
      </c>
      <c r="E147">
        <v>1570.13</v>
      </c>
      <c r="F147" s="2"/>
      <c r="G147" s="7">
        <v>43504</v>
      </c>
      <c r="H147">
        <v>2556.0300000000002</v>
      </c>
      <c r="J147" s="7">
        <v>43869</v>
      </c>
      <c r="K147" s="2">
        <v>1775.53</v>
      </c>
      <c r="O147" s="26">
        <v>44218</v>
      </c>
      <c r="P147" s="25">
        <v>4954.95</v>
      </c>
      <c r="Q147" s="1">
        <v>1065.77</v>
      </c>
      <c r="R147">
        <f>R146+Q147</f>
        <v>18149.100000000002</v>
      </c>
    </row>
    <row r="148" spans="1:21" x14ac:dyDescent="0.25">
      <c r="A148" s="7">
        <v>42781</v>
      </c>
      <c r="B148">
        <v>1406.24</v>
      </c>
      <c r="C148" s="11"/>
      <c r="D148" s="20">
        <v>43146</v>
      </c>
      <c r="E148">
        <v>1744.81</v>
      </c>
      <c r="F148" s="2"/>
      <c r="G148" s="7">
        <v>43505</v>
      </c>
      <c r="H148">
        <v>1550.08</v>
      </c>
      <c r="J148" s="7">
        <v>43870</v>
      </c>
      <c r="K148" s="2">
        <v>201.44</v>
      </c>
      <c r="O148" s="26">
        <v>44219</v>
      </c>
      <c r="P148" s="25">
        <v>3186.05</v>
      </c>
      <c r="Q148" s="1">
        <v>803.47</v>
      </c>
      <c r="R148">
        <f t="shared" si="5"/>
        <v>18952.570000000003</v>
      </c>
    </row>
    <row r="149" spans="1:21" x14ac:dyDescent="0.25">
      <c r="A149" s="7">
        <v>42782</v>
      </c>
      <c r="B149">
        <v>1537.63</v>
      </c>
      <c r="C149" s="11"/>
      <c r="D149" s="20">
        <v>43147</v>
      </c>
      <c r="E149">
        <v>1288.46</v>
      </c>
      <c r="F149" s="2"/>
      <c r="G149" s="7">
        <v>43506</v>
      </c>
      <c r="H149">
        <v>83.88</v>
      </c>
      <c r="J149" s="7">
        <v>43871</v>
      </c>
      <c r="K149" s="2">
        <v>2090.65</v>
      </c>
      <c r="O149" s="26">
        <v>44220</v>
      </c>
      <c r="P149" s="25">
        <v>727.2</v>
      </c>
      <c r="R149">
        <f t="shared" si="5"/>
        <v>18952.570000000003</v>
      </c>
    </row>
    <row r="150" spans="1:21" x14ac:dyDescent="0.25">
      <c r="A150" s="7">
        <v>42783</v>
      </c>
      <c r="B150">
        <v>1248.1600000000001</v>
      </c>
      <c r="C150" s="11"/>
      <c r="D150" s="20">
        <v>43148</v>
      </c>
      <c r="E150">
        <v>1060.3</v>
      </c>
      <c r="F150" s="2"/>
      <c r="G150" s="7">
        <v>43507</v>
      </c>
      <c r="H150">
        <v>2284.06</v>
      </c>
      <c r="J150" s="7">
        <v>43872</v>
      </c>
      <c r="K150" s="2">
        <v>2232.56</v>
      </c>
      <c r="O150" s="26">
        <v>44221</v>
      </c>
      <c r="P150" s="25">
        <f>3639.63+1298.4</f>
        <v>4938.0300000000007</v>
      </c>
      <c r="Q150" s="1">
        <v>1298.4000000000001</v>
      </c>
      <c r="R150">
        <f t="shared" si="5"/>
        <v>20250.970000000005</v>
      </c>
    </row>
    <row r="151" spans="1:21" x14ac:dyDescent="0.25">
      <c r="A151" s="7">
        <v>42784</v>
      </c>
      <c r="B151">
        <v>809.55</v>
      </c>
      <c r="C151" s="11"/>
      <c r="D151" s="20">
        <v>43149</v>
      </c>
      <c r="E151">
        <v>0</v>
      </c>
      <c r="F151" s="2"/>
      <c r="G151" s="7">
        <v>43508</v>
      </c>
      <c r="H151">
        <v>2269.6</v>
      </c>
      <c r="J151" s="7">
        <v>43873</v>
      </c>
      <c r="K151" s="2">
        <v>1977.81</v>
      </c>
      <c r="O151" s="26">
        <v>44222</v>
      </c>
      <c r="P151" s="25">
        <v>5108.6099999999997</v>
      </c>
      <c r="Q151" s="1">
        <v>1280.67</v>
      </c>
      <c r="R151">
        <f t="shared" si="5"/>
        <v>21531.640000000007</v>
      </c>
    </row>
    <row r="152" spans="1:21" x14ac:dyDescent="0.25">
      <c r="A152" s="7">
        <v>42785</v>
      </c>
      <c r="B152">
        <v>40.61</v>
      </c>
      <c r="C152" s="11"/>
      <c r="D152" s="20">
        <v>43150</v>
      </c>
      <c r="E152">
        <v>1163.3499999999999</v>
      </c>
      <c r="F152" s="2"/>
      <c r="G152" s="7">
        <v>43509</v>
      </c>
      <c r="H152">
        <v>2134.0100000000002</v>
      </c>
      <c r="J152" s="7">
        <v>43874</v>
      </c>
      <c r="K152" s="2">
        <v>2109.59</v>
      </c>
      <c r="O152" s="26">
        <v>44223</v>
      </c>
      <c r="P152" s="25">
        <v>5102.1400000000003</v>
      </c>
      <c r="Q152" s="1">
        <v>812.85</v>
      </c>
      <c r="R152">
        <f t="shared" si="5"/>
        <v>22344.490000000005</v>
      </c>
    </row>
    <row r="153" spans="1:21" x14ac:dyDescent="0.25">
      <c r="A153" s="7">
        <v>42786</v>
      </c>
      <c r="B153">
        <v>1207.25</v>
      </c>
      <c r="C153" s="11"/>
      <c r="D153" s="20">
        <v>43151</v>
      </c>
      <c r="E153">
        <v>1257.6199999999999</v>
      </c>
      <c r="F153" s="2"/>
      <c r="G153" s="7">
        <v>43510</v>
      </c>
      <c r="H153">
        <v>2014.59</v>
      </c>
      <c r="J153" s="7">
        <v>43875</v>
      </c>
      <c r="K153" s="2">
        <v>1773.98</v>
      </c>
      <c r="O153" s="26">
        <v>44224</v>
      </c>
      <c r="P153" s="25">
        <v>5102.8999999999996</v>
      </c>
      <c r="Q153" s="1">
        <v>833.97</v>
      </c>
      <c r="R153">
        <f t="shared" si="5"/>
        <v>23178.460000000006</v>
      </c>
    </row>
    <row r="154" spans="1:21" x14ac:dyDescent="0.25">
      <c r="A154" s="7">
        <v>42787</v>
      </c>
      <c r="B154">
        <v>1226.1300000000001</v>
      </c>
      <c r="C154" s="11"/>
      <c r="D154" s="20">
        <v>43152</v>
      </c>
      <c r="E154">
        <v>969.75</v>
      </c>
      <c r="F154" s="2"/>
      <c r="G154" s="7">
        <v>43511</v>
      </c>
      <c r="H154">
        <v>1741.78</v>
      </c>
      <c r="J154" s="7">
        <v>43876</v>
      </c>
      <c r="K154" s="2">
        <v>1262.8800000000001</v>
      </c>
      <c r="O154" s="26">
        <v>44225</v>
      </c>
      <c r="P154" s="25">
        <v>4701.8599999999997</v>
      </c>
      <c r="Q154" s="1">
        <v>776.8</v>
      </c>
      <c r="R154">
        <f t="shared" si="5"/>
        <v>23955.260000000006</v>
      </c>
    </row>
    <row r="155" spans="1:21" x14ac:dyDescent="0.25">
      <c r="A155" s="7">
        <v>42788</v>
      </c>
      <c r="B155">
        <v>993.58</v>
      </c>
      <c r="C155" s="11"/>
      <c r="D155" s="20">
        <v>43153</v>
      </c>
      <c r="E155">
        <v>1114.31</v>
      </c>
      <c r="F155" s="2"/>
      <c r="G155" s="7">
        <v>43512</v>
      </c>
      <c r="H155">
        <v>1099.3800000000001</v>
      </c>
      <c r="J155" s="7">
        <v>43877</v>
      </c>
      <c r="K155" s="2">
        <v>143.31</v>
      </c>
      <c r="O155" s="26">
        <v>44226</v>
      </c>
      <c r="P155" s="25">
        <v>3000.05</v>
      </c>
      <c r="Q155" s="1">
        <v>509.05</v>
      </c>
      <c r="R155">
        <f t="shared" si="5"/>
        <v>24464.310000000005</v>
      </c>
    </row>
    <row r="156" spans="1:21" x14ac:dyDescent="0.25">
      <c r="A156" s="7">
        <v>42789</v>
      </c>
      <c r="B156">
        <v>1065.53</v>
      </c>
      <c r="C156" s="11"/>
      <c r="D156" s="20">
        <v>43154</v>
      </c>
      <c r="E156">
        <v>719.78</v>
      </c>
      <c r="F156" s="2"/>
      <c r="G156" s="7">
        <v>43513</v>
      </c>
      <c r="H156">
        <v>88.59</v>
      </c>
      <c r="J156" s="7">
        <v>43878</v>
      </c>
      <c r="K156" s="2">
        <v>1362.53</v>
      </c>
      <c r="O156" s="26">
        <v>44227</v>
      </c>
      <c r="P156" s="25">
        <v>555.20000000000005</v>
      </c>
      <c r="Q156" s="1">
        <v>0</v>
      </c>
      <c r="R156" s="18">
        <f t="shared" si="5"/>
        <v>24464.310000000005</v>
      </c>
      <c r="U156" s="11"/>
    </row>
    <row r="157" spans="1:21" x14ac:dyDescent="0.25">
      <c r="A157" s="7">
        <v>42790</v>
      </c>
      <c r="B157">
        <v>789.54</v>
      </c>
      <c r="C157" s="11"/>
      <c r="D157" s="20">
        <v>43155</v>
      </c>
      <c r="E157">
        <v>564.67999999999995</v>
      </c>
      <c r="F157" s="2"/>
      <c r="G157" s="7">
        <v>43514</v>
      </c>
      <c r="H157">
        <v>1548.71</v>
      </c>
      <c r="J157" s="7">
        <v>43879</v>
      </c>
      <c r="K157" s="2">
        <v>1475.4</v>
      </c>
      <c r="O157" s="26">
        <v>44228</v>
      </c>
      <c r="P157" s="25">
        <v>4576.74</v>
      </c>
      <c r="Q157" s="1">
        <v>747.5</v>
      </c>
      <c r="R157">
        <f t="shared" si="5"/>
        <v>25211.810000000005</v>
      </c>
    </row>
    <row r="158" spans="1:21" ht="13.8" thickBot="1" x14ac:dyDescent="0.3">
      <c r="A158" s="37">
        <v>42791</v>
      </c>
      <c r="B158" s="21">
        <v>532.01</v>
      </c>
      <c r="C158" s="38"/>
      <c r="D158" s="35">
        <v>43156</v>
      </c>
      <c r="E158" s="21">
        <v>0</v>
      </c>
      <c r="F158" s="29" t="str">
        <f>+F129</f>
        <v>KAREN</v>
      </c>
      <c r="G158" s="7">
        <v>43515</v>
      </c>
      <c r="H158">
        <v>1666.61</v>
      </c>
      <c r="J158" s="7">
        <v>43880</v>
      </c>
      <c r="K158" s="2">
        <v>1326.49</v>
      </c>
      <c r="O158" s="26">
        <v>44229</v>
      </c>
      <c r="P158" s="25">
        <v>4914.41</v>
      </c>
      <c r="Q158" s="1">
        <v>802.18</v>
      </c>
      <c r="R158">
        <f t="shared" si="5"/>
        <v>26013.990000000005</v>
      </c>
    </row>
    <row r="159" spans="1:21" x14ac:dyDescent="0.25">
      <c r="A159" s="7">
        <v>42792</v>
      </c>
      <c r="B159">
        <v>22.42</v>
      </c>
      <c r="C159" s="11"/>
      <c r="D159" s="20">
        <v>43157</v>
      </c>
      <c r="E159">
        <v>490.39</v>
      </c>
      <c r="F159" s="29">
        <v>240948.83</v>
      </c>
      <c r="G159" s="7">
        <v>43516</v>
      </c>
      <c r="H159">
        <v>1532.74</v>
      </c>
      <c r="J159" s="7">
        <v>43881</v>
      </c>
      <c r="K159" s="2">
        <v>1339.61</v>
      </c>
      <c r="L159">
        <v>313555.73</v>
      </c>
      <c r="O159" s="26">
        <v>44230</v>
      </c>
      <c r="P159" s="25">
        <v>4647.66</v>
      </c>
      <c r="Q159" s="1">
        <v>948.27</v>
      </c>
      <c r="R159">
        <f t="shared" si="5"/>
        <v>26962.260000000006</v>
      </c>
    </row>
    <row r="160" spans="1:21" x14ac:dyDescent="0.25">
      <c r="A160" s="7">
        <v>42793</v>
      </c>
      <c r="B160">
        <v>673.23</v>
      </c>
      <c r="C160" s="11"/>
      <c r="D160" s="20">
        <v>43158</v>
      </c>
      <c r="E160">
        <v>660.78</v>
      </c>
      <c r="F160" s="2"/>
      <c r="G160" s="7">
        <v>43517</v>
      </c>
      <c r="H160" s="2">
        <v>1492.44</v>
      </c>
      <c r="J160" s="7">
        <v>43882</v>
      </c>
      <c r="K160" s="2">
        <v>1182.8599999999999</v>
      </c>
      <c r="O160" s="26">
        <v>44231</v>
      </c>
      <c r="P160" s="25">
        <v>4776.6400000000003</v>
      </c>
      <c r="Q160" s="1">
        <v>917.36</v>
      </c>
      <c r="R160">
        <f t="shared" si="5"/>
        <v>27879.620000000006</v>
      </c>
    </row>
    <row r="161" spans="1:29" x14ac:dyDescent="0.25">
      <c r="A161" s="7">
        <v>42794</v>
      </c>
      <c r="B161">
        <v>708.13</v>
      </c>
      <c r="C161" s="11"/>
      <c r="D161" s="20">
        <v>43159</v>
      </c>
      <c r="E161">
        <v>356.16</v>
      </c>
      <c r="F161" s="2"/>
      <c r="G161" s="7">
        <v>43518</v>
      </c>
      <c r="H161" s="2">
        <v>1206.8399999999999</v>
      </c>
      <c r="J161" s="7">
        <v>43883</v>
      </c>
      <c r="K161" s="2">
        <v>799.64</v>
      </c>
      <c r="O161" s="26">
        <v>44232</v>
      </c>
      <c r="P161" s="25">
        <f>3489.53+829.5</f>
        <v>4319.0300000000007</v>
      </c>
      <c r="Q161" s="1">
        <v>829.5</v>
      </c>
      <c r="R161">
        <f t="shared" si="5"/>
        <v>28709.120000000006</v>
      </c>
    </row>
    <row r="162" spans="1:29" x14ac:dyDescent="0.25">
      <c r="A162" s="7">
        <v>42795</v>
      </c>
      <c r="B162">
        <v>519.25</v>
      </c>
      <c r="C162" s="11"/>
      <c r="D162" s="20">
        <v>43160</v>
      </c>
      <c r="E162">
        <v>448.13</v>
      </c>
      <c r="F162" s="2"/>
      <c r="G162" s="7">
        <v>43519</v>
      </c>
      <c r="H162" s="2">
        <v>794.64</v>
      </c>
      <c r="J162" s="7">
        <v>43884</v>
      </c>
      <c r="K162" s="2">
        <v>39.08</v>
      </c>
      <c r="O162" s="26">
        <v>44233</v>
      </c>
      <c r="P162" s="25">
        <v>2782</v>
      </c>
      <c r="Q162" s="1">
        <v>504.12</v>
      </c>
      <c r="R162">
        <f t="shared" si="5"/>
        <v>29213.240000000005</v>
      </c>
    </row>
    <row r="163" spans="1:29" x14ac:dyDescent="0.25">
      <c r="A163" s="7">
        <v>42796</v>
      </c>
      <c r="B163">
        <v>572.75</v>
      </c>
      <c r="C163" s="11"/>
      <c r="D163" s="20">
        <v>43161</v>
      </c>
      <c r="E163">
        <v>302.29000000000002</v>
      </c>
      <c r="G163" s="7">
        <v>43520</v>
      </c>
      <c r="H163">
        <v>59.95</v>
      </c>
      <c r="J163" s="7">
        <v>43885</v>
      </c>
      <c r="K163" s="2">
        <v>827.23</v>
      </c>
      <c r="O163" s="26">
        <v>44234</v>
      </c>
      <c r="P163" s="25">
        <v>524.78</v>
      </c>
      <c r="R163">
        <f t="shared" si="5"/>
        <v>29213.240000000005</v>
      </c>
    </row>
    <row r="164" spans="1:29" x14ac:dyDescent="0.25">
      <c r="A164" s="7">
        <v>42797</v>
      </c>
      <c r="B164">
        <v>347.86</v>
      </c>
      <c r="C164" s="11"/>
      <c r="D164" s="20">
        <v>43162</v>
      </c>
      <c r="E164">
        <v>264.58</v>
      </c>
      <c r="G164" s="7">
        <v>43521</v>
      </c>
      <c r="H164">
        <v>927.7</v>
      </c>
      <c r="J164" s="7">
        <v>43886</v>
      </c>
      <c r="K164" s="2">
        <v>1039.01</v>
      </c>
      <c r="O164" s="26">
        <v>44235</v>
      </c>
      <c r="P164" s="25">
        <v>4490.91</v>
      </c>
      <c r="Q164" s="1">
        <v>739.28</v>
      </c>
      <c r="R164">
        <f t="shared" si="5"/>
        <v>29952.520000000004</v>
      </c>
    </row>
    <row r="165" spans="1:29" x14ac:dyDescent="0.25">
      <c r="A165" s="7">
        <v>42798</v>
      </c>
      <c r="B165">
        <v>289.89</v>
      </c>
      <c r="C165" s="11"/>
      <c r="D165" s="20">
        <v>43163</v>
      </c>
      <c r="E165">
        <v>0</v>
      </c>
      <c r="G165" s="7">
        <v>43522</v>
      </c>
      <c r="H165">
        <v>1085.51</v>
      </c>
      <c r="J165" s="7">
        <v>43887</v>
      </c>
      <c r="K165" s="2">
        <v>706.7</v>
      </c>
      <c r="O165" s="26">
        <v>44236</v>
      </c>
      <c r="P165" s="25">
        <v>4315.79</v>
      </c>
      <c r="Q165" s="1">
        <v>838.72</v>
      </c>
      <c r="R165">
        <f t="shared" si="5"/>
        <v>30791.240000000005</v>
      </c>
    </row>
    <row r="166" spans="1:29" x14ac:dyDescent="0.25">
      <c r="A166" s="7">
        <v>42799</v>
      </c>
      <c r="B166">
        <v>1</v>
      </c>
      <c r="C166" s="11"/>
      <c r="D166" s="20">
        <v>43164</v>
      </c>
      <c r="E166">
        <v>192.43</v>
      </c>
      <c r="G166" s="7">
        <v>43523</v>
      </c>
      <c r="H166">
        <v>812.18</v>
      </c>
      <c r="J166" s="7">
        <v>43888</v>
      </c>
      <c r="K166" s="2">
        <v>716.66</v>
      </c>
      <c r="O166" s="26">
        <v>44237</v>
      </c>
      <c r="P166" s="25">
        <f>733+3316.28</f>
        <v>4049.28</v>
      </c>
      <c r="Q166" s="1">
        <v>733</v>
      </c>
      <c r="R166">
        <f t="shared" si="5"/>
        <v>31524.240000000005</v>
      </c>
    </row>
    <row r="167" spans="1:29" x14ac:dyDescent="0.25">
      <c r="A167" s="7">
        <v>42800</v>
      </c>
      <c r="B167">
        <v>255.51</v>
      </c>
      <c r="C167" s="11"/>
      <c r="D167" s="20">
        <v>43165</v>
      </c>
      <c r="E167">
        <v>268.35000000000002</v>
      </c>
      <c r="G167" s="7">
        <v>43524</v>
      </c>
      <c r="H167">
        <v>823.11</v>
      </c>
      <c r="J167" s="7">
        <v>43889</v>
      </c>
      <c r="K167" s="30">
        <v>488.46</v>
      </c>
      <c r="L167" s="39" t="e">
        <f>+#REF!</f>
        <v>#REF!</v>
      </c>
      <c r="M167" s="18"/>
      <c r="O167" s="26">
        <v>44238</v>
      </c>
      <c r="P167" s="25">
        <f>657.25+3436.01</f>
        <v>4093.26</v>
      </c>
      <c r="Q167" s="1">
        <v>657.25</v>
      </c>
      <c r="R167">
        <f t="shared" si="5"/>
        <v>32181.490000000005</v>
      </c>
    </row>
    <row r="168" spans="1:29" x14ac:dyDescent="0.25">
      <c r="A168" s="7">
        <v>42801</v>
      </c>
      <c r="B168">
        <v>357.56</v>
      </c>
      <c r="C168" s="11"/>
      <c r="D168" s="20">
        <v>43166</v>
      </c>
      <c r="E168">
        <v>133.69</v>
      </c>
      <c r="G168" s="7">
        <v>43525</v>
      </c>
      <c r="H168">
        <v>536.80999999999995</v>
      </c>
      <c r="J168" s="7">
        <v>43890</v>
      </c>
      <c r="K168" s="2">
        <v>13.98</v>
      </c>
      <c r="O168" s="26">
        <v>44239</v>
      </c>
      <c r="P168" s="25">
        <v>3817.34</v>
      </c>
      <c r="Q168" s="1">
        <v>603.1</v>
      </c>
      <c r="R168">
        <f t="shared" si="5"/>
        <v>32784.590000000004</v>
      </c>
    </row>
    <row r="169" spans="1:29" x14ac:dyDescent="0.25">
      <c r="A169" s="7">
        <v>42802</v>
      </c>
      <c r="B169">
        <v>236.56</v>
      </c>
      <c r="C169" s="11"/>
      <c r="D169" s="20">
        <v>43167</v>
      </c>
      <c r="E169">
        <v>184.5</v>
      </c>
      <c r="G169" s="7">
        <v>43526</v>
      </c>
      <c r="H169">
        <v>471.38</v>
      </c>
      <c r="J169" s="7">
        <v>43891</v>
      </c>
      <c r="K169" s="2">
        <v>0</v>
      </c>
      <c r="O169" s="26">
        <v>44240</v>
      </c>
      <c r="P169" s="25">
        <v>2526.9</v>
      </c>
      <c r="R169">
        <f t="shared" si="5"/>
        <v>32784.590000000004</v>
      </c>
      <c r="AC169">
        <f>86282.44-13330.98-9343.34-3986.89</f>
        <v>59621.23000000001</v>
      </c>
    </row>
    <row r="170" spans="1:29" x14ac:dyDescent="0.25">
      <c r="A170" s="7">
        <v>42803</v>
      </c>
      <c r="B170">
        <v>272.86</v>
      </c>
      <c r="C170" s="11"/>
      <c r="D170" s="20">
        <v>43168</v>
      </c>
      <c r="E170">
        <v>100.38</v>
      </c>
      <c r="G170" s="7">
        <v>43527</v>
      </c>
      <c r="H170">
        <v>0</v>
      </c>
      <c r="J170" s="7">
        <v>43892</v>
      </c>
      <c r="K170" s="2">
        <v>351.3</v>
      </c>
      <c r="O170" s="26">
        <v>44241</v>
      </c>
      <c r="P170" s="25">
        <v>553.71</v>
      </c>
      <c r="R170">
        <f t="shared" si="5"/>
        <v>32784.590000000004</v>
      </c>
    </row>
    <row r="171" spans="1:29" x14ac:dyDescent="0.25">
      <c r="A171" s="7">
        <v>42804</v>
      </c>
      <c r="B171">
        <v>121.89</v>
      </c>
      <c r="C171" s="11"/>
      <c r="D171" s="20">
        <v>43169</v>
      </c>
      <c r="E171">
        <v>99.64</v>
      </c>
      <c r="G171" s="7">
        <v>43528</v>
      </c>
      <c r="H171">
        <v>500.91</v>
      </c>
      <c r="J171" s="7">
        <v>43893</v>
      </c>
      <c r="K171" s="2">
        <v>482.51</v>
      </c>
      <c r="O171" s="26">
        <v>44242</v>
      </c>
      <c r="P171" s="25">
        <v>3859.14</v>
      </c>
      <c r="Q171" s="1">
        <v>165.66</v>
      </c>
      <c r="R171">
        <f t="shared" si="5"/>
        <v>32950.250000000007</v>
      </c>
    </row>
    <row r="172" spans="1:29" x14ac:dyDescent="0.25">
      <c r="A172" s="7">
        <v>42805</v>
      </c>
      <c r="B172">
        <v>133.9</v>
      </c>
      <c r="C172" s="11"/>
      <c r="D172" s="20">
        <v>43170</v>
      </c>
      <c r="E172">
        <v>0</v>
      </c>
      <c r="G172" s="7">
        <v>43529</v>
      </c>
      <c r="H172">
        <v>631.28</v>
      </c>
      <c r="J172" s="7">
        <v>43894</v>
      </c>
      <c r="K172" s="2">
        <v>260.5</v>
      </c>
      <c r="O172" s="26">
        <v>44243</v>
      </c>
      <c r="P172" s="25">
        <v>3775.31</v>
      </c>
      <c r="Q172" s="1">
        <v>115.39</v>
      </c>
      <c r="R172">
        <f t="shared" si="5"/>
        <v>33065.640000000007</v>
      </c>
    </row>
    <row r="173" spans="1:29" x14ac:dyDescent="0.25">
      <c r="A173" s="7">
        <v>42806</v>
      </c>
      <c r="B173">
        <v>0</v>
      </c>
      <c r="C173" s="11"/>
      <c r="D173" s="20">
        <v>43171</v>
      </c>
      <c r="E173">
        <v>73.84</v>
      </c>
      <c r="G173" s="7">
        <v>43530</v>
      </c>
      <c r="H173">
        <v>407.7</v>
      </c>
      <c r="J173" s="7">
        <v>43895</v>
      </c>
      <c r="K173" s="2">
        <v>397.35</v>
      </c>
      <c r="O173" s="26">
        <v>44244</v>
      </c>
      <c r="P173" s="25">
        <v>3300.11</v>
      </c>
      <c r="Q173" s="1">
        <v>133.76</v>
      </c>
      <c r="R173">
        <f t="shared" si="5"/>
        <v>33199.400000000009</v>
      </c>
    </row>
    <row r="174" spans="1:29" x14ac:dyDescent="0.25">
      <c r="A174" s="7">
        <v>42807</v>
      </c>
      <c r="B174">
        <v>77.39</v>
      </c>
      <c r="C174" s="11"/>
      <c r="D174" s="20">
        <v>43172</v>
      </c>
      <c r="E174">
        <v>87.51</v>
      </c>
      <c r="G174" s="7">
        <v>43531</v>
      </c>
      <c r="H174">
        <v>525.38</v>
      </c>
      <c r="J174" s="7">
        <v>43896</v>
      </c>
      <c r="K174" s="2">
        <v>244</v>
      </c>
      <c r="O174" s="26">
        <v>44245</v>
      </c>
      <c r="P174" s="25">
        <v>3305.9</v>
      </c>
      <c r="Q174" s="1">
        <v>99.2</v>
      </c>
      <c r="R174">
        <f t="shared" si="5"/>
        <v>33298.600000000006</v>
      </c>
    </row>
    <row r="175" spans="1:29" x14ac:dyDescent="0.25">
      <c r="A175" s="7">
        <v>42808</v>
      </c>
      <c r="B175">
        <v>176.19</v>
      </c>
      <c r="C175" s="11"/>
      <c r="D175" s="20">
        <v>43173</v>
      </c>
      <c r="E175">
        <v>36.03</v>
      </c>
      <c r="G175" s="7">
        <v>43532</v>
      </c>
      <c r="H175">
        <v>294.7</v>
      </c>
      <c r="J175" s="7">
        <v>43897</v>
      </c>
      <c r="K175" s="2">
        <v>222.61</v>
      </c>
      <c r="O175" s="26">
        <v>44246</v>
      </c>
      <c r="P175" s="25">
        <v>3131.25</v>
      </c>
      <c r="R175" s="18">
        <f t="shared" si="5"/>
        <v>33298.600000000006</v>
      </c>
    </row>
    <row r="176" spans="1:29" x14ac:dyDescent="0.25">
      <c r="A176" s="7">
        <v>42809</v>
      </c>
      <c r="B176">
        <v>45.76</v>
      </c>
      <c r="C176" s="11"/>
      <c r="D176" s="20">
        <v>43174</v>
      </c>
      <c r="E176">
        <v>78.7</v>
      </c>
      <c r="G176" s="7">
        <v>43533</v>
      </c>
      <c r="H176">
        <v>214.53</v>
      </c>
      <c r="J176" s="7">
        <v>43898</v>
      </c>
      <c r="K176" s="2">
        <v>0</v>
      </c>
      <c r="O176" s="26">
        <v>44247</v>
      </c>
      <c r="P176" s="25">
        <v>2112.83</v>
      </c>
    </row>
    <row r="177" spans="1:16" x14ac:dyDescent="0.25">
      <c r="A177" s="7">
        <v>42810</v>
      </c>
      <c r="B177">
        <v>118.14</v>
      </c>
      <c r="C177" s="11"/>
      <c r="D177" s="20">
        <v>43175</v>
      </c>
      <c r="E177">
        <v>21.36</v>
      </c>
      <c r="G177" s="7">
        <v>43534</v>
      </c>
      <c r="H177">
        <v>0</v>
      </c>
      <c r="J177" s="7">
        <v>43899</v>
      </c>
      <c r="K177" s="2">
        <v>157.93</v>
      </c>
      <c r="O177" s="26">
        <v>44248</v>
      </c>
      <c r="P177" s="25">
        <v>363.68</v>
      </c>
    </row>
    <row r="178" spans="1:16" x14ac:dyDescent="0.25">
      <c r="A178" s="7">
        <v>42811</v>
      </c>
      <c r="B178">
        <v>28.96</v>
      </c>
      <c r="C178" s="11"/>
      <c r="D178" s="20">
        <v>43176</v>
      </c>
      <c r="E178">
        <v>26.04</v>
      </c>
      <c r="G178" s="7">
        <v>43535</v>
      </c>
      <c r="H178">
        <v>174.36</v>
      </c>
      <c r="J178" s="7">
        <v>43900</v>
      </c>
      <c r="K178" s="2">
        <v>206.91</v>
      </c>
      <c r="O178" s="26">
        <v>44249</v>
      </c>
      <c r="P178" s="25">
        <v>2822.65</v>
      </c>
    </row>
    <row r="179" spans="1:16" x14ac:dyDescent="0.25">
      <c r="A179" s="7">
        <v>42812</v>
      </c>
      <c r="B179">
        <v>64.19</v>
      </c>
      <c r="C179" s="11"/>
      <c r="D179" s="20">
        <v>43177</v>
      </c>
      <c r="E179">
        <v>0</v>
      </c>
      <c r="G179" s="7">
        <v>43536</v>
      </c>
      <c r="H179">
        <v>207.16</v>
      </c>
      <c r="J179" s="7">
        <v>43901</v>
      </c>
      <c r="K179" s="2">
        <v>156.25</v>
      </c>
      <c r="O179" s="26">
        <v>44250</v>
      </c>
      <c r="P179" s="25">
        <v>2696.8</v>
      </c>
    </row>
    <row r="180" spans="1:16" x14ac:dyDescent="0.25">
      <c r="A180" s="7">
        <v>42813</v>
      </c>
      <c r="B180">
        <v>0</v>
      </c>
      <c r="C180" s="11"/>
      <c r="D180" s="20">
        <v>43178</v>
      </c>
      <c r="E180">
        <v>14.2</v>
      </c>
      <c r="G180" s="7">
        <v>43537</v>
      </c>
      <c r="H180">
        <v>138.58000000000001</v>
      </c>
      <c r="J180" s="7">
        <v>43902</v>
      </c>
      <c r="K180" s="2">
        <v>144.34</v>
      </c>
      <c r="O180" s="26">
        <v>44251</v>
      </c>
      <c r="P180" s="25">
        <v>2269.21</v>
      </c>
    </row>
    <row r="181" spans="1:16" x14ac:dyDescent="0.25">
      <c r="A181" s="7">
        <v>42814</v>
      </c>
      <c r="B181">
        <v>19.66</v>
      </c>
      <c r="C181" s="11"/>
      <c r="D181" s="20">
        <v>43179</v>
      </c>
      <c r="E181">
        <v>23.18</v>
      </c>
      <c r="G181" s="7">
        <v>43538</v>
      </c>
      <c r="H181">
        <v>192.25</v>
      </c>
      <c r="J181" s="7">
        <v>43903</v>
      </c>
      <c r="K181" s="2">
        <v>106.34</v>
      </c>
      <c r="O181" s="26">
        <v>44252</v>
      </c>
      <c r="P181" s="25">
        <v>2232.1</v>
      </c>
    </row>
    <row r="182" spans="1:16" x14ac:dyDescent="0.25">
      <c r="A182" s="7">
        <v>42815</v>
      </c>
      <c r="B182">
        <v>87.11</v>
      </c>
      <c r="C182" s="11"/>
      <c r="D182" s="20">
        <v>43180</v>
      </c>
      <c r="E182">
        <v>7.41</v>
      </c>
      <c r="G182" s="7">
        <v>43539</v>
      </c>
      <c r="H182">
        <v>55.81</v>
      </c>
      <c r="J182" s="7">
        <v>43904</v>
      </c>
      <c r="K182" s="2">
        <v>82.3</v>
      </c>
      <c r="O182" s="26">
        <v>44253</v>
      </c>
      <c r="P182" s="25">
        <v>1965.05</v>
      </c>
    </row>
    <row r="183" spans="1:16" x14ac:dyDescent="0.25">
      <c r="A183" s="7">
        <v>42816</v>
      </c>
      <c r="B183">
        <v>23.43</v>
      </c>
      <c r="C183" s="11"/>
      <c r="D183" s="20">
        <v>43181</v>
      </c>
      <c r="E183">
        <v>25.19</v>
      </c>
      <c r="G183" s="7">
        <v>43540</v>
      </c>
      <c r="H183">
        <v>87.36</v>
      </c>
      <c r="J183" s="7">
        <v>43905</v>
      </c>
      <c r="K183" s="2">
        <v>0</v>
      </c>
      <c r="O183" s="26">
        <v>44254</v>
      </c>
      <c r="P183" s="25">
        <v>1367.08</v>
      </c>
    </row>
    <row r="184" spans="1:16" x14ac:dyDescent="0.25">
      <c r="A184" s="7">
        <v>42817</v>
      </c>
      <c r="B184">
        <v>51.46</v>
      </c>
      <c r="C184" s="11"/>
      <c r="D184" s="20">
        <v>43182</v>
      </c>
      <c r="E184">
        <v>22.52</v>
      </c>
      <c r="G184" s="7">
        <v>43541</v>
      </c>
      <c r="H184">
        <v>0</v>
      </c>
      <c r="J184" s="7">
        <v>43906</v>
      </c>
      <c r="K184" s="2">
        <v>67.69</v>
      </c>
      <c r="O184" s="26">
        <v>44255</v>
      </c>
      <c r="P184" s="25">
        <v>201.98</v>
      </c>
    </row>
    <row r="185" spans="1:16" x14ac:dyDescent="0.25">
      <c r="A185" s="7">
        <v>42818</v>
      </c>
      <c r="B185">
        <v>16.53</v>
      </c>
      <c r="C185" s="11"/>
      <c r="D185" s="20">
        <v>43183</v>
      </c>
      <c r="G185" s="7">
        <v>43542</v>
      </c>
      <c r="H185">
        <v>37.65</v>
      </c>
      <c r="J185" s="7">
        <v>43907</v>
      </c>
      <c r="K185" s="2">
        <v>39.409999999999997</v>
      </c>
      <c r="O185" s="26">
        <v>44256</v>
      </c>
      <c r="P185" s="25">
        <v>1811.41</v>
      </c>
    </row>
    <row r="186" spans="1:16" x14ac:dyDescent="0.25">
      <c r="A186" s="7">
        <v>42819</v>
      </c>
      <c r="B186">
        <v>34.94</v>
      </c>
      <c r="C186" s="11"/>
      <c r="D186" s="20">
        <v>43184</v>
      </c>
      <c r="G186" s="7">
        <v>43543</v>
      </c>
      <c r="H186">
        <v>92.19</v>
      </c>
      <c r="J186" s="7">
        <v>43908</v>
      </c>
      <c r="K186" s="2">
        <v>35.53</v>
      </c>
      <c r="O186" s="26">
        <v>44257</v>
      </c>
      <c r="P186" s="25">
        <v>1830.33</v>
      </c>
    </row>
    <row r="187" spans="1:16" x14ac:dyDescent="0.25">
      <c r="A187" s="7">
        <v>42820</v>
      </c>
      <c r="B187">
        <v>0</v>
      </c>
      <c r="C187" s="11"/>
      <c r="D187" s="20">
        <v>43185</v>
      </c>
      <c r="E187">
        <v>4</v>
      </c>
      <c r="G187" s="7">
        <v>43544</v>
      </c>
      <c r="H187">
        <v>26.33</v>
      </c>
      <c r="J187" s="7">
        <v>43909</v>
      </c>
      <c r="K187" s="2">
        <v>40</v>
      </c>
      <c r="O187" s="26">
        <v>44258</v>
      </c>
      <c r="P187" s="25">
        <v>1567.06</v>
      </c>
    </row>
    <row r="188" spans="1:16" x14ac:dyDescent="0.25">
      <c r="A188" s="7">
        <v>42821</v>
      </c>
      <c r="B188">
        <v>11.71</v>
      </c>
      <c r="C188" s="11"/>
      <c r="D188" s="20">
        <v>43186</v>
      </c>
      <c r="E188">
        <f>2+(11/20)</f>
        <v>2.5499999999999998</v>
      </c>
      <c r="G188" s="7">
        <v>43545</v>
      </c>
      <c r="H188">
        <v>56.95</v>
      </c>
      <c r="J188" s="7">
        <v>43910</v>
      </c>
      <c r="K188" s="2">
        <v>29.49</v>
      </c>
      <c r="O188" s="26">
        <v>44259</v>
      </c>
      <c r="P188" s="25">
        <v>1597.59</v>
      </c>
    </row>
    <row r="189" spans="1:16" x14ac:dyDescent="0.25">
      <c r="A189" s="7">
        <v>42822</v>
      </c>
      <c r="B189">
        <v>32.909999999999997</v>
      </c>
      <c r="C189" s="11"/>
      <c r="D189" s="20">
        <v>43187</v>
      </c>
      <c r="E189">
        <f>2+(18/20)</f>
        <v>2.9</v>
      </c>
      <c r="G189" s="7">
        <v>43546</v>
      </c>
      <c r="H189">
        <v>7.56</v>
      </c>
      <c r="J189" s="7">
        <v>43911</v>
      </c>
      <c r="K189" s="2">
        <v>15.59</v>
      </c>
      <c r="O189" s="26">
        <v>44260</v>
      </c>
      <c r="P189" s="25">
        <v>1460.66</v>
      </c>
    </row>
    <row r="190" spans="1:16" x14ac:dyDescent="0.25">
      <c r="A190" s="7">
        <v>42823</v>
      </c>
      <c r="B190">
        <v>15.86</v>
      </c>
      <c r="C190" s="11"/>
      <c r="D190" s="20">
        <v>43188</v>
      </c>
      <c r="G190" s="7">
        <v>43547</v>
      </c>
      <c r="H190">
        <v>34.81</v>
      </c>
      <c r="J190" s="40">
        <v>43912</v>
      </c>
      <c r="K190" s="30">
        <v>0</v>
      </c>
      <c r="L190" s="18">
        <v>322889.53000000003</v>
      </c>
      <c r="M190" s="11" t="e">
        <f>+L190-L167</f>
        <v>#REF!</v>
      </c>
      <c r="O190" s="26">
        <v>44261</v>
      </c>
      <c r="P190" s="25">
        <v>981.05</v>
      </c>
    </row>
    <row r="191" spans="1:16" x14ac:dyDescent="0.25">
      <c r="A191" s="7">
        <v>42824</v>
      </c>
      <c r="B191">
        <v>13.69</v>
      </c>
      <c r="C191" s="11"/>
      <c r="D191" s="20">
        <v>43189</v>
      </c>
      <c r="G191" s="7">
        <v>43548</v>
      </c>
      <c r="H191">
        <v>0</v>
      </c>
      <c r="J191" s="7">
        <v>43913</v>
      </c>
      <c r="K191" s="2">
        <v>10.58</v>
      </c>
      <c r="O191" s="26">
        <v>44262</v>
      </c>
      <c r="P191" s="25">
        <v>105</v>
      </c>
    </row>
    <row r="192" spans="1:16" x14ac:dyDescent="0.25">
      <c r="A192" s="7">
        <v>42825</v>
      </c>
      <c r="B192">
        <v>6.66</v>
      </c>
      <c r="C192" s="11"/>
      <c r="D192" s="20">
        <v>43190</v>
      </c>
      <c r="G192" s="7">
        <v>43549</v>
      </c>
      <c r="H192">
        <v>3.76</v>
      </c>
      <c r="J192" s="7">
        <v>43914</v>
      </c>
      <c r="K192" s="2">
        <v>7.48</v>
      </c>
      <c r="O192" s="26">
        <v>44263</v>
      </c>
      <c r="P192" s="25">
        <v>1227.1500000000001</v>
      </c>
    </row>
    <row r="193" spans="1:16" x14ac:dyDescent="0.25">
      <c r="A193" s="7">
        <v>42826</v>
      </c>
      <c r="B193" s="18">
        <v>1.59</v>
      </c>
      <c r="C193" s="41"/>
      <c r="D193" s="42"/>
      <c r="E193" s="18"/>
      <c r="G193" s="7">
        <v>43550</v>
      </c>
      <c r="H193">
        <v>13.73</v>
      </c>
      <c r="J193" s="7">
        <v>43915</v>
      </c>
      <c r="K193" s="2">
        <v>19.760000000000002</v>
      </c>
      <c r="O193" s="26">
        <v>44264</v>
      </c>
      <c r="P193" s="25">
        <v>1237.3900000000001</v>
      </c>
    </row>
    <row r="194" spans="1:16" x14ac:dyDescent="0.25">
      <c r="A194" s="7"/>
      <c r="F194" s="10"/>
      <c r="G194" s="7">
        <v>43551</v>
      </c>
      <c r="H194">
        <v>4.25</v>
      </c>
      <c r="J194" s="7">
        <v>43916</v>
      </c>
      <c r="K194" s="2">
        <v>5.93</v>
      </c>
      <c r="O194" s="26">
        <v>44265</v>
      </c>
      <c r="P194" s="25">
        <v>979.49</v>
      </c>
    </row>
    <row r="195" spans="1:16" x14ac:dyDescent="0.25">
      <c r="A195">
        <f>(193-7)</f>
        <v>186</v>
      </c>
      <c r="F195" s="43"/>
      <c r="G195" s="40">
        <v>43552</v>
      </c>
      <c r="H195" s="18">
        <v>0.69</v>
      </c>
      <c r="J195" s="7">
        <v>43917</v>
      </c>
      <c r="K195" s="2">
        <v>5.43</v>
      </c>
      <c r="O195" s="26">
        <v>44266</v>
      </c>
      <c r="P195" s="25">
        <v>1063.6600000000001</v>
      </c>
    </row>
    <row r="196" spans="1:16" x14ac:dyDescent="0.25">
      <c r="G196" s="7"/>
      <c r="I196" s="44" t="s">
        <v>90</v>
      </c>
      <c r="J196" s="7">
        <v>43918</v>
      </c>
      <c r="K196" s="2">
        <v>4.53</v>
      </c>
      <c r="O196" s="26">
        <v>44267</v>
      </c>
      <c r="P196" s="25">
        <v>697.79</v>
      </c>
    </row>
    <row r="197" spans="1:16" x14ac:dyDescent="0.25">
      <c r="G197" s="7"/>
      <c r="O197" s="26">
        <v>44268</v>
      </c>
      <c r="P197" s="25">
        <v>579.53</v>
      </c>
    </row>
    <row r="198" spans="1:16" x14ac:dyDescent="0.25">
      <c r="O198" s="26">
        <v>44270</v>
      </c>
      <c r="P198" s="25">
        <v>574.89</v>
      </c>
    </row>
    <row r="199" spans="1:16" x14ac:dyDescent="0.25">
      <c r="O199" s="26">
        <v>44271</v>
      </c>
      <c r="P199" s="25">
        <v>645.01</v>
      </c>
    </row>
    <row r="200" spans="1:16" x14ac:dyDescent="0.25">
      <c r="O200" s="26">
        <v>44272</v>
      </c>
      <c r="P200" s="25">
        <v>388.83</v>
      </c>
    </row>
    <row r="201" spans="1:16" x14ac:dyDescent="0.25">
      <c r="O201" s="26">
        <v>44273</v>
      </c>
      <c r="P201" s="25">
        <v>460.3</v>
      </c>
    </row>
    <row r="202" spans="1:16" x14ac:dyDescent="0.25">
      <c r="O202" s="26">
        <v>44274</v>
      </c>
      <c r="P202" s="25">
        <v>366.89</v>
      </c>
    </row>
    <row r="203" spans="1:16" x14ac:dyDescent="0.25">
      <c r="O203" s="26">
        <v>44275</v>
      </c>
      <c r="P203" s="25">
        <v>325.3</v>
      </c>
    </row>
    <row r="204" spans="1:16" x14ac:dyDescent="0.25">
      <c r="O204" s="26">
        <v>44276</v>
      </c>
      <c r="P204" s="25"/>
    </row>
    <row r="205" spans="1:16" x14ac:dyDescent="0.25">
      <c r="O205" s="26">
        <v>44277</v>
      </c>
      <c r="P205" s="25">
        <v>273.23</v>
      </c>
    </row>
    <row r="206" spans="1:16" x14ac:dyDescent="0.25">
      <c r="O206" s="26">
        <v>44278</v>
      </c>
      <c r="P206" s="25">
        <v>302.86</v>
      </c>
    </row>
    <row r="207" spans="1:16" x14ac:dyDescent="0.25">
      <c r="O207" s="26">
        <v>44279</v>
      </c>
      <c r="P207" s="25">
        <v>309.83</v>
      </c>
    </row>
    <row r="208" spans="1:16" x14ac:dyDescent="0.25">
      <c r="O208" s="26">
        <v>44280</v>
      </c>
      <c r="P208" s="25">
        <v>254.89</v>
      </c>
    </row>
    <row r="209" spans="15:16" x14ac:dyDescent="0.25">
      <c r="O209" s="26">
        <v>44281</v>
      </c>
      <c r="P209" s="25">
        <v>124.56</v>
      </c>
    </row>
    <row r="210" spans="15:16" x14ac:dyDescent="0.25">
      <c r="O210" s="46">
        <v>44282</v>
      </c>
    </row>
  </sheetData>
  <mergeCells count="10">
    <mergeCell ref="A3:B3"/>
    <mergeCell ref="D3:E3"/>
    <mergeCell ref="G3:H3"/>
    <mergeCell ref="J3:K3"/>
    <mergeCell ref="O3:P3"/>
    <mergeCell ref="T3:V3"/>
    <mergeCell ref="J4:K4"/>
    <mergeCell ref="M4:M5"/>
    <mergeCell ref="O4:P4"/>
    <mergeCell ref="T4:V4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D90F8-AB6C-4D8A-8250-5998EA896188}">
  <dimension ref="A1:R5"/>
  <sheetViews>
    <sheetView workbookViewId="0">
      <selection activeCell="V11" sqref="V11"/>
    </sheetView>
  </sheetViews>
  <sheetFormatPr baseColWidth="10" defaultRowHeight="13.2" x14ac:dyDescent="0.25"/>
  <cols>
    <col min="10" max="10" width="12.33203125" customWidth="1"/>
  </cols>
  <sheetData>
    <row r="1" spans="1:18" x14ac:dyDescent="0.25">
      <c r="J1" t="s">
        <v>175</v>
      </c>
      <c r="O1" t="s">
        <v>174</v>
      </c>
    </row>
    <row r="2" spans="1:18" x14ac:dyDescent="0.25">
      <c r="B2" t="s">
        <v>103</v>
      </c>
      <c r="C2" t="s">
        <v>104</v>
      </c>
      <c r="D2" t="s">
        <v>105</v>
      </c>
      <c r="K2" t="s">
        <v>103</v>
      </c>
      <c r="L2" t="s">
        <v>104</v>
      </c>
      <c r="M2" t="s">
        <v>105</v>
      </c>
      <c r="P2" t="s">
        <v>103</v>
      </c>
      <c r="Q2" t="s">
        <v>104</v>
      </c>
      <c r="R2" t="s">
        <v>105</v>
      </c>
    </row>
    <row r="3" spans="1:18" ht="14.4" x14ac:dyDescent="0.25">
      <c r="A3">
        <v>2012</v>
      </c>
      <c r="B3">
        <v>6087</v>
      </c>
      <c r="C3">
        <v>1442</v>
      </c>
      <c r="D3">
        <v>4998</v>
      </c>
      <c r="E3">
        <f>SUM(B3:D3)</f>
        <v>12527</v>
      </c>
      <c r="F3">
        <v>2012</v>
      </c>
      <c r="G3">
        <v>12527</v>
      </c>
      <c r="J3">
        <v>2012</v>
      </c>
      <c r="K3" s="69">
        <v>194524.85</v>
      </c>
      <c r="L3" s="69">
        <v>47097.837500000001</v>
      </c>
      <c r="M3" s="69">
        <v>124904.81250000006</v>
      </c>
      <c r="O3">
        <v>2012</v>
      </c>
      <c r="P3" s="66">
        <f>(K3/B3)</f>
        <v>31.957425661245278</v>
      </c>
      <c r="Q3" s="66">
        <f t="shared" ref="Q3:R4" si="0">(L3/C3)</f>
        <v>32.661468446601944</v>
      </c>
      <c r="R3" s="66">
        <f t="shared" si="0"/>
        <v>24.990958883553432</v>
      </c>
    </row>
    <row r="4" spans="1:18" ht="14.4" x14ac:dyDescent="0.25">
      <c r="A4" t="s">
        <v>96</v>
      </c>
      <c r="B4">
        <v>7085</v>
      </c>
      <c r="C4">
        <v>1741</v>
      </c>
      <c r="D4">
        <v>6036</v>
      </c>
      <c r="E4">
        <f>SUM(B4:D4)</f>
        <v>14862</v>
      </c>
      <c r="F4" t="s">
        <v>96</v>
      </c>
      <c r="G4">
        <v>14862</v>
      </c>
      <c r="J4" t="s">
        <v>96</v>
      </c>
      <c r="K4" s="69">
        <v>262197</v>
      </c>
      <c r="L4" s="69">
        <v>38406.037499999999</v>
      </c>
      <c r="M4" s="69">
        <v>214897.19</v>
      </c>
      <c r="O4" t="s">
        <v>96</v>
      </c>
      <c r="P4" s="66">
        <f>(K4/B4)</f>
        <v>37.007339449541284</v>
      </c>
      <c r="Q4" s="66">
        <f t="shared" si="0"/>
        <v>22.059757323377369</v>
      </c>
      <c r="R4" s="66">
        <f t="shared" si="0"/>
        <v>35.602582836315442</v>
      </c>
    </row>
    <row r="5" spans="1:18" x14ac:dyDescent="0.25">
      <c r="G5">
        <f>(G4-G3)</f>
        <v>2335</v>
      </c>
      <c r="H5">
        <f>(G5/5)</f>
        <v>467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FCFAE-8829-47E8-9F6A-273A2ACB211B}">
  <dimension ref="A2:K9"/>
  <sheetViews>
    <sheetView topLeftCell="A14" workbookViewId="0">
      <selection activeCell="S42" sqref="S42"/>
    </sheetView>
  </sheetViews>
  <sheetFormatPr baseColWidth="10" defaultRowHeight="13.2" x14ac:dyDescent="0.25"/>
  <sheetData>
    <row r="2" spans="1:11" x14ac:dyDescent="0.25">
      <c r="A2" t="s">
        <v>103</v>
      </c>
      <c r="F2" t="s">
        <v>104</v>
      </c>
      <c r="J2" t="s">
        <v>182</v>
      </c>
    </row>
    <row r="3" spans="1:11" x14ac:dyDescent="0.25">
      <c r="B3">
        <v>2012</v>
      </c>
      <c r="C3" t="s">
        <v>96</v>
      </c>
      <c r="F3">
        <v>2012</v>
      </c>
      <c r="G3" t="s">
        <v>96</v>
      </c>
      <c r="J3">
        <v>2012</v>
      </c>
      <c r="K3" t="s">
        <v>96</v>
      </c>
    </row>
    <row r="4" spans="1:11" x14ac:dyDescent="0.25">
      <c r="A4" t="s">
        <v>176</v>
      </c>
      <c r="B4">
        <v>1913</v>
      </c>
      <c r="C4">
        <v>2293</v>
      </c>
      <c r="E4" t="s">
        <v>179</v>
      </c>
      <c r="F4">
        <v>67</v>
      </c>
      <c r="G4">
        <v>149</v>
      </c>
      <c r="I4" t="s">
        <v>183</v>
      </c>
      <c r="J4">
        <v>1143</v>
      </c>
      <c r="K4">
        <v>1456</v>
      </c>
    </row>
    <row r="5" spans="1:11" x14ac:dyDescent="0.25">
      <c r="A5" t="s">
        <v>177</v>
      </c>
      <c r="B5">
        <v>2905</v>
      </c>
      <c r="C5">
        <v>3211</v>
      </c>
      <c r="E5" t="s">
        <v>180</v>
      </c>
      <c r="F5">
        <v>54</v>
      </c>
      <c r="G5">
        <v>101</v>
      </c>
      <c r="I5" t="s">
        <v>184</v>
      </c>
      <c r="J5">
        <v>430</v>
      </c>
      <c r="K5">
        <v>514</v>
      </c>
    </row>
    <row r="6" spans="1:11" x14ac:dyDescent="0.25">
      <c r="A6" t="s">
        <v>178</v>
      </c>
      <c r="B6">
        <v>1269</v>
      </c>
      <c r="C6">
        <v>1581</v>
      </c>
      <c r="E6" t="s">
        <v>181</v>
      </c>
      <c r="F6">
        <v>1321</v>
      </c>
      <c r="G6">
        <v>1491</v>
      </c>
      <c r="I6" t="s">
        <v>185</v>
      </c>
      <c r="J6">
        <v>986</v>
      </c>
      <c r="K6">
        <v>1146</v>
      </c>
    </row>
    <row r="7" spans="1:11" x14ac:dyDescent="0.25">
      <c r="I7" t="s">
        <v>186</v>
      </c>
      <c r="J7">
        <v>1087</v>
      </c>
      <c r="K7">
        <v>1196</v>
      </c>
    </row>
    <row r="8" spans="1:11" x14ac:dyDescent="0.25">
      <c r="I8" t="s">
        <v>187</v>
      </c>
      <c r="J8">
        <v>506</v>
      </c>
      <c r="K8">
        <v>776</v>
      </c>
    </row>
    <row r="9" spans="1:11" x14ac:dyDescent="0.25">
      <c r="I9" t="s">
        <v>188</v>
      </c>
      <c r="J9">
        <v>846</v>
      </c>
      <c r="K9">
        <v>948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5F0C9-0CF6-46E7-8B6A-7BD6793AF853}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2080F-2780-42F5-8C7B-FD684EB41A22}">
  <dimension ref="A3:L5"/>
  <sheetViews>
    <sheetView topLeftCell="A9" workbookViewId="0">
      <selection activeCell="O16" sqref="O16"/>
    </sheetView>
  </sheetViews>
  <sheetFormatPr baseColWidth="10" defaultRowHeight="13.2" x14ac:dyDescent="0.25"/>
  <sheetData>
    <row r="3" spans="1:12" x14ac:dyDescent="0.25">
      <c r="B3" t="s">
        <v>95</v>
      </c>
      <c r="C3" t="s">
        <v>96</v>
      </c>
      <c r="D3" t="s">
        <v>97</v>
      </c>
      <c r="E3" t="s">
        <v>98</v>
      </c>
      <c r="F3" t="s">
        <v>99</v>
      </c>
      <c r="H3" t="s">
        <v>95</v>
      </c>
      <c r="I3" t="s">
        <v>96</v>
      </c>
      <c r="J3" t="s">
        <v>97</v>
      </c>
      <c r="K3" t="s">
        <v>98</v>
      </c>
      <c r="L3" t="s">
        <v>99</v>
      </c>
    </row>
    <row r="4" spans="1:12" x14ac:dyDescent="0.25">
      <c r="A4" t="s">
        <v>172</v>
      </c>
      <c r="B4" s="50">
        <v>42640</v>
      </c>
      <c r="C4" s="51">
        <v>43015</v>
      </c>
      <c r="D4" s="50">
        <v>43363</v>
      </c>
      <c r="E4" s="50">
        <v>43728</v>
      </c>
      <c r="F4" s="94" t="s">
        <v>24</v>
      </c>
      <c r="H4" s="99">
        <v>187</v>
      </c>
      <c r="I4" s="99">
        <v>173</v>
      </c>
      <c r="J4" s="99">
        <v>190</v>
      </c>
      <c r="K4" s="99">
        <v>191</v>
      </c>
      <c r="L4" s="99">
        <v>176</v>
      </c>
    </row>
    <row r="5" spans="1:12" x14ac:dyDescent="0.25">
      <c r="A5" t="s">
        <v>173</v>
      </c>
      <c r="B5" s="95">
        <v>42826</v>
      </c>
      <c r="C5" s="96">
        <v>43187</v>
      </c>
      <c r="D5" s="97">
        <v>43552</v>
      </c>
      <c r="E5" s="95">
        <v>43918</v>
      </c>
      <c r="F5" s="98">
        <v>44281</v>
      </c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4D85D-E386-4D71-911C-1BE66E0EAB23}">
  <dimension ref="A2:C206"/>
  <sheetViews>
    <sheetView topLeftCell="A22" workbookViewId="0">
      <selection activeCell="M193" sqref="M193"/>
    </sheetView>
  </sheetViews>
  <sheetFormatPr baseColWidth="10" defaultRowHeight="13.2" x14ac:dyDescent="0.25"/>
  <sheetData>
    <row r="2" spans="1:3" x14ac:dyDescent="0.25">
      <c r="A2" s="49" t="s">
        <v>94</v>
      </c>
    </row>
    <row r="11" spans="1:3" x14ac:dyDescent="0.25">
      <c r="A11" t="s">
        <v>93</v>
      </c>
    </row>
    <row r="12" spans="1:3" x14ac:dyDescent="0.25">
      <c r="B12" t="s">
        <v>91</v>
      </c>
      <c r="C12" t="s">
        <v>92</v>
      </c>
    </row>
    <row r="13" spans="1:3" x14ac:dyDescent="0.25">
      <c r="A13" s="7">
        <v>43363</v>
      </c>
      <c r="C13" s="7"/>
    </row>
    <row r="14" spans="1:3" x14ac:dyDescent="0.25">
      <c r="A14" s="7">
        <v>43364</v>
      </c>
      <c r="C14" s="7"/>
    </row>
    <row r="15" spans="1:3" x14ac:dyDescent="0.25">
      <c r="A15" s="7">
        <v>43365</v>
      </c>
      <c r="C15" s="7"/>
    </row>
    <row r="16" spans="1:3" x14ac:dyDescent="0.25">
      <c r="A16" s="7">
        <v>43366</v>
      </c>
      <c r="C16" s="7"/>
    </row>
    <row r="17" spans="1:3" x14ac:dyDescent="0.25">
      <c r="A17" s="7">
        <v>43367</v>
      </c>
      <c r="C17" s="7"/>
    </row>
    <row r="18" spans="1:3" x14ac:dyDescent="0.25">
      <c r="A18" s="7">
        <v>43368</v>
      </c>
      <c r="C18" s="7"/>
    </row>
    <row r="19" spans="1:3" x14ac:dyDescent="0.25">
      <c r="A19" s="7">
        <v>43369</v>
      </c>
      <c r="C19" s="7"/>
    </row>
    <row r="20" spans="1:3" x14ac:dyDescent="0.25">
      <c r="A20" s="52">
        <v>42640</v>
      </c>
      <c r="B20">
        <v>36.229999999999997</v>
      </c>
    </row>
    <row r="21" spans="1:3" x14ac:dyDescent="0.25">
      <c r="A21" s="7">
        <v>42641</v>
      </c>
      <c r="B21">
        <v>28.21</v>
      </c>
    </row>
    <row r="22" spans="1:3" x14ac:dyDescent="0.25">
      <c r="A22" s="7">
        <v>42642</v>
      </c>
      <c r="B22">
        <v>42.36</v>
      </c>
    </row>
    <row r="23" spans="1:3" x14ac:dyDescent="0.25">
      <c r="A23" s="12">
        <v>42643</v>
      </c>
      <c r="B23" s="13">
        <v>23.05</v>
      </c>
    </row>
    <row r="24" spans="1:3" x14ac:dyDescent="0.25">
      <c r="A24" s="7">
        <v>42644</v>
      </c>
      <c r="B24">
        <v>45.25</v>
      </c>
    </row>
    <row r="25" spans="1:3" x14ac:dyDescent="0.25">
      <c r="A25" s="52">
        <v>42645</v>
      </c>
      <c r="B25" s="45">
        <v>0</v>
      </c>
    </row>
    <row r="26" spans="1:3" x14ac:dyDescent="0.25">
      <c r="A26" s="7">
        <v>42646</v>
      </c>
      <c r="B26">
        <v>27.43</v>
      </c>
    </row>
    <row r="27" spans="1:3" x14ac:dyDescent="0.25">
      <c r="A27" s="7">
        <v>42647</v>
      </c>
      <c r="B27" s="11">
        <v>60.052999999999997</v>
      </c>
    </row>
    <row r="28" spans="1:3" x14ac:dyDescent="0.25">
      <c r="A28" s="7">
        <v>42648</v>
      </c>
      <c r="B28">
        <v>37.11</v>
      </c>
    </row>
    <row r="29" spans="1:3" x14ac:dyDescent="0.25">
      <c r="A29" s="7">
        <v>42649</v>
      </c>
      <c r="B29">
        <v>55.26</v>
      </c>
    </row>
    <row r="30" spans="1:3" x14ac:dyDescent="0.25">
      <c r="A30" s="52">
        <v>42650</v>
      </c>
      <c r="B30">
        <v>45.36</v>
      </c>
      <c r="C30">
        <v>98.51</v>
      </c>
    </row>
    <row r="31" spans="1:3" x14ac:dyDescent="0.25">
      <c r="A31" s="7">
        <v>42651</v>
      </c>
      <c r="B31" s="11">
        <v>58.3</v>
      </c>
      <c r="C31" s="55"/>
    </row>
    <row r="32" spans="1:3" x14ac:dyDescent="0.25">
      <c r="A32" s="52">
        <v>42652</v>
      </c>
      <c r="B32" s="45">
        <v>0</v>
      </c>
      <c r="C32">
        <v>3.23</v>
      </c>
    </row>
    <row r="33" spans="1:3" x14ac:dyDescent="0.25">
      <c r="A33" s="7">
        <v>42653</v>
      </c>
      <c r="B33">
        <v>47.84</v>
      </c>
      <c r="C33">
        <v>21.05</v>
      </c>
    </row>
    <row r="34" spans="1:3" x14ac:dyDescent="0.25">
      <c r="A34" s="7">
        <v>42654</v>
      </c>
      <c r="B34">
        <v>87.59</v>
      </c>
      <c r="C34">
        <v>5.93</v>
      </c>
    </row>
    <row r="35" spans="1:3" x14ac:dyDescent="0.25">
      <c r="A35" s="7">
        <v>42655</v>
      </c>
      <c r="B35">
        <v>51.93</v>
      </c>
      <c r="C35">
        <v>52.23</v>
      </c>
    </row>
    <row r="36" spans="1:3" x14ac:dyDescent="0.25">
      <c r="A36" s="7">
        <v>42656</v>
      </c>
      <c r="B36">
        <v>81.680000000000007</v>
      </c>
      <c r="C36">
        <v>10.75</v>
      </c>
    </row>
    <row r="37" spans="1:3" x14ac:dyDescent="0.25">
      <c r="A37" s="7">
        <v>42657</v>
      </c>
      <c r="B37">
        <v>43.81</v>
      </c>
      <c r="C37">
        <v>37.630000000000003</v>
      </c>
    </row>
    <row r="38" spans="1:3" x14ac:dyDescent="0.25">
      <c r="A38" s="7">
        <v>42658</v>
      </c>
      <c r="B38">
        <v>68.61</v>
      </c>
    </row>
    <row r="39" spans="1:3" x14ac:dyDescent="0.25">
      <c r="A39" s="52">
        <v>42659</v>
      </c>
      <c r="B39" s="45">
        <v>0</v>
      </c>
      <c r="C39">
        <v>31.1</v>
      </c>
    </row>
    <row r="40" spans="1:3" x14ac:dyDescent="0.25">
      <c r="A40" s="7">
        <v>42660</v>
      </c>
      <c r="B40">
        <v>59.7</v>
      </c>
      <c r="C40">
        <v>56.94</v>
      </c>
    </row>
    <row r="41" spans="1:3" x14ac:dyDescent="0.25">
      <c r="A41" s="7">
        <v>42661</v>
      </c>
      <c r="B41">
        <v>107.86</v>
      </c>
      <c r="C41">
        <v>60.13</v>
      </c>
    </row>
    <row r="42" spans="1:3" x14ac:dyDescent="0.25">
      <c r="A42" s="7">
        <v>42662</v>
      </c>
      <c r="B42">
        <v>78.760000000000005</v>
      </c>
      <c r="C42">
        <v>66.78</v>
      </c>
    </row>
    <row r="43" spans="1:3" x14ac:dyDescent="0.25">
      <c r="A43" s="7">
        <v>42663</v>
      </c>
      <c r="B43">
        <v>125.13</v>
      </c>
      <c r="C43">
        <v>61.74</v>
      </c>
    </row>
    <row r="44" spans="1:3" x14ac:dyDescent="0.25">
      <c r="A44" s="7">
        <v>42664</v>
      </c>
      <c r="B44">
        <v>67.91</v>
      </c>
      <c r="C44">
        <v>92.74</v>
      </c>
    </row>
    <row r="45" spans="1:3" x14ac:dyDescent="0.25">
      <c r="A45" s="7">
        <v>42665</v>
      </c>
      <c r="B45">
        <v>86.74</v>
      </c>
    </row>
    <row r="46" spans="1:3" x14ac:dyDescent="0.25">
      <c r="A46" s="52">
        <v>42666</v>
      </c>
      <c r="B46">
        <v>0</v>
      </c>
      <c r="C46">
        <v>76.959999999999994</v>
      </c>
    </row>
    <row r="47" spans="1:3" x14ac:dyDescent="0.25">
      <c r="A47" s="7">
        <v>42667</v>
      </c>
      <c r="B47">
        <v>77.23</v>
      </c>
      <c r="C47">
        <v>180.99</v>
      </c>
    </row>
    <row r="48" spans="1:3" x14ac:dyDescent="0.25">
      <c r="A48" s="7">
        <v>42668</v>
      </c>
      <c r="B48">
        <v>141.85</v>
      </c>
      <c r="C48">
        <v>100.36</v>
      </c>
    </row>
    <row r="49" spans="1:3" x14ac:dyDescent="0.25">
      <c r="A49" s="7">
        <v>42669</v>
      </c>
      <c r="B49">
        <v>70.7</v>
      </c>
      <c r="C49">
        <v>213.01</v>
      </c>
    </row>
    <row r="50" spans="1:3" x14ac:dyDescent="0.25">
      <c r="A50" s="7">
        <v>42670</v>
      </c>
      <c r="B50">
        <v>121.09</v>
      </c>
      <c r="C50">
        <v>154.63</v>
      </c>
    </row>
    <row r="51" spans="1:3" x14ac:dyDescent="0.25">
      <c r="A51" s="7">
        <v>42671</v>
      </c>
      <c r="B51">
        <v>125.58</v>
      </c>
      <c r="C51">
        <v>217.79</v>
      </c>
    </row>
    <row r="52" spans="1:3" x14ac:dyDescent="0.25">
      <c r="A52" s="7">
        <v>42672</v>
      </c>
      <c r="B52">
        <v>114.8</v>
      </c>
    </row>
    <row r="53" spans="1:3" x14ac:dyDescent="0.25">
      <c r="A53" s="52">
        <v>42673</v>
      </c>
      <c r="B53">
        <v>0</v>
      </c>
      <c r="C53">
        <v>167.55</v>
      </c>
    </row>
    <row r="54" spans="1:3" x14ac:dyDescent="0.25">
      <c r="A54" s="7">
        <v>42674</v>
      </c>
      <c r="B54">
        <v>136.33000000000001</v>
      </c>
      <c r="C54">
        <v>265.08999999999997</v>
      </c>
    </row>
    <row r="55" spans="1:3" x14ac:dyDescent="0.25">
      <c r="A55" s="7">
        <v>42675</v>
      </c>
      <c r="B55">
        <v>194.89</v>
      </c>
      <c r="C55">
        <v>163.80000000000001</v>
      </c>
    </row>
    <row r="56" spans="1:3" x14ac:dyDescent="0.25">
      <c r="A56" s="7">
        <v>42676</v>
      </c>
      <c r="B56">
        <v>214.23</v>
      </c>
      <c r="C56">
        <v>288.08999999999997</v>
      </c>
    </row>
    <row r="57" spans="1:3" x14ac:dyDescent="0.25">
      <c r="A57" s="7">
        <v>42677</v>
      </c>
      <c r="B57">
        <v>218.81</v>
      </c>
      <c r="C57">
        <v>174.81</v>
      </c>
    </row>
    <row r="58" spans="1:3" x14ac:dyDescent="0.25">
      <c r="A58" s="7">
        <v>42678</v>
      </c>
      <c r="B58">
        <v>165.51</v>
      </c>
      <c r="C58">
        <v>242.36</v>
      </c>
    </row>
    <row r="59" spans="1:3" x14ac:dyDescent="0.25">
      <c r="A59" s="7">
        <v>42679</v>
      </c>
      <c r="B59">
        <v>181.51</v>
      </c>
    </row>
    <row r="60" spans="1:3" x14ac:dyDescent="0.25">
      <c r="A60" s="52">
        <v>42680</v>
      </c>
      <c r="B60">
        <v>0</v>
      </c>
      <c r="C60">
        <v>227.14</v>
      </c>
    </row>
    <row r="61" spans="1:3" x14ac:dyDescent="0.25">
      <c r="A61" s="7">
        <v>42681</v>
      </c>
      <c r="B61">
        <v>162.36000000000001</v>
      </c>
      <c r="C61">
        <v>385.25</v>
      </c>
    </row>
    <row r="62" spans="1:3" x14ac:dyDescent="0.25">
      <c r="A62" s="7">
        <v>42682</v>
      </c>
      <c r="B62">
        <v>272.39</v>
      </c>
      <c r="C62">
        <v>265.67</v>
      </c>
    </row>
    <row r="63" spans="1:3" x14ac:dyDescent="0.25">
      <c r="A63" s="7">
        <v>42683</v>
      </c>
      <c r="B63">
        <v>225.54</v>
      </c>
      <c r="C63">
        <v>421.38</v>
      </c>
    </row>
    <row r="64" spans="1:3" x14ac:dyDescent="0.25">
      <c r="A64" s="7">
        <v>42684</v>
      </c>
      <c r="B64">
        <v>297.95</v>
      </c>
      <c r="C64">
        <v>328.73</v>
      </c>
    </row>
    <row r="65" spans="1:3" x14ac:dyDescent="0.25">
      <c r="A65" s="7">
        <v>42685</v>
      </c>
      <c r="B65">
        <v>211.01</v>
      </c>
      <c r="C65">
        <v>441.44</v>
      </c>
    </row>
    <row r="66" spans="1:3" x14ac:dyDescent="0.25">
      <c r="A66" s="7">
        <v>42686</v>
      </c>
      <c r="B66">
        <v>251.51</v>
      </c>
    </row>
    <row r="67" spans="1:3" x14ac:dyDescent="0.25">
      <c r="A67" s="52">
        <v>42687</v>
      </c>
      <c r="B67">
        <v>0</v>
      </c>
      <c r="C67">
        <v>482.06</v>
      </c>
    </row>
    <row r="68" spans="1:3" x14ac:dyDescent="0.25">
      <c r="A68" s="7">
        <v>42688</v>
      </c>
      <c r="B68">
        <v>333.39</v>
      </c>
      <c r="C68">
        <v>684.76</v>
      </c>
    </row>
    <row r="69" spans="1:3" x14ac:dyDescent="0.25">
      <c r="A69" s="7">
        <v>42689</v>
      </c>
      <c r="B69">
        <v>545.38</v>
      </c>
      <c r="C69">
        <v>481.83</v>
      </c>
    </row>
    <row r="70" spans="1:3" x14ac:dyDescent="0.25">
      <c r="A70" s="7">
        <v>42690</v>
      </c>
      <c r="B70">
        <v>413.06</v>
      </c>
      <c r="C70">
        <v>890.36</v>
      </c>
    </row>
    <row r="71" spans="1:3" x14ac:dyDescent="0.25">
      <c r="A71" s="7">
        <v>42691</v>
      </c>
      <c r="B71">
        <v>582.84</v>
      </c>
      <c r="C71">
        <v>657.53</v>
      </c>
    </row>
    <row r="72" spans="1:3" x14ac:dyDescent="0.25">
      <c r="A72" s="7">
        <v>42692</v>
      </c>
      <c r="B72">
        <v>468.05</v>
      </c>
      <c r="C72">
        <v>687.46</v>
      </c>
    </row>
    <row r="73" spans="1:3" x14ac:dyDescent="0.25">
      <c r="A73" s="7">
        <v>42693</v>
      </c>
      <c r="B73">
        <v>425.49</v>
      </c>
    </row>
    <row r="74" spans="1:3" x14ac:dyDescent="0.25">
      <c r="A74" s="52">
        <v>42694</v>
      </c>
      <c r="B74">
        <v>16.32</v>
      </c>
      <c r="C74">
        <v>776.53</v>
      </c>
    </row>
    <row r="75" spans="1:3" x14ac:dyDescent="0.25">
      <c r="A75" s="7">
        <v>42695</v>
      </c>
      <c r="B75">
        <v>805.31</v>
      </c>
      <c r="C75">
        <v>1037.96</v>
      </c>
    </row>
    <row r="76" spans="1:3" x14ac:dyDescent="0.25">
      <c r="A76" s="7">
        <v>42696</v>
      </c>
      <c r="B76">
        <v>908.7</v>
      </c>
      <c r="C76">
        <v>958.09</v>
      </c>
    </row>
    <row r="77" spans="1:3" x14ac:dyDescent="0.25">
      <c r="A77" s="7">
        <v>42697</v>
      </c>
      <c r="B77">
        <v>782.54</v>
      </c>
      <c r="C77">
        <v>1205.21</v>
      </c>
    </row>
    <row r="78" spans="1:3" x14ac:dyDescent="0.25">
      <c r="A78" s="7">
        <v>42698</v>
      </c>
      <c r="B78">
        <v>860.23</v>
      </c>
      <c r="C78">
        <v>1067.1099999999999</v>
      </c>
    </row>
    <row r="79" spans="1:3" x14ac:dyDescent="0.25">
      <c r="A79" s="7">
        <v>42699</v>
      </c>
      <c r="B79">
        <v>714.13</v>
      </c>
      <c r="C79">
        <v>1060.18</v>
      </c>
    </row>
    <row r="80" spans="1:3" x14ac:dyDescent="0.25">
      <c r="A80" s="7">
        <v>42700</v>
      </c>
      <c r="B80">
        <v>772.6</v>
      </c>
    </row>
    <row r="81" spans="1:3" x14ac:dyDescent="0.25">
      <c r="A81" s="52">
        <v>42701</v>
      </c>
      <c r="B81">
        <v>56.5</v>
      </c>
      <c r="C81">
        <v>1451.99</v>
      </c>
    </row>
    <row r="82" spans="1:3" x14ac:dyDescent="0.25">
      <c r="A82" s="7">
        <v>42702</v>
      </c>
      <c r="B82">
        <v>852.68</v>
      </c>
      <c r="C82">
        <v>1641.79</v>
      </c>
    </row>
    <row r="83" spans="1:3" x14ac:dyDescent="0.25">
      <c r="A83" s="7">
        <v>42703</v>
      </c>
      <c r="B83">
        <v>1316.25</v>
      </c>
      <c r="C83">
        <v>1476.94</v>
      </c>
    </row>
    <row r="84" spans="1:3" x14ac:dyDescent="0.25">
      <c r="A84" s="7">
        <v>42704</v>
      </c>
      <c r="B84">
        <v>943.65</v>
      </c>
      <c r="C84">
        <v>1763.4</v>
      </c>
    </row>
    <row r="85" spans="1:3" x14ac:dyDescent="0.25">
      <c r="A85" s="7">
        <v>42705</v>
      </c>
      <c r="B85">
        <v>1586.15</v>
      </c>
      <c r="C85">
        <v>1604.04</v>
      </c>
    </row>
    <row r="86" spans="1:3" x14ac:dyDescent="0.25">
      <c r="A86" s="7">
        <v>42706</v>
      </c>
      <c r="B86">
        <v>1411.49</v>
      </c>
      <c r="C86">
        <v>1209.28</v>
      </c>
    </row>
    <row r="87" spans="1:3" x14ac:dyDescent="0.25">
      <c r="A87" s="7">
        <v>42707</v>
      </c>
      <c r="B87">
        <v>978.23</v>
      </c>
      <c r="C87" s="27">
        <v>64.510000000000005</v>
      </c>
    </row>
    <row r="88" spans="1:3" x14ac:dyDescent="0.25">
      <c r="A88" s="52">
        <v>42708</v>
      </c>
      <c r="B88">
        <v>96.41</v>
      </c>
      <c r="C88">
        <v>1786.29</v>
      </c>
    </row>
    <row r="89" spans="1:3" x14ac:dyDescent="0.25">
      <c r="A89" s="7">
        <v>42709</v>
      </c>
      <c r="B89">
        <v>1619.3</v>
      </c>
      <c r="C89">
        <v>2205.83</v>
      </c>
    </row>
    <row r="90" spans="1:3" x14ac:dyDescent="0.25">
      <c r="A90" s="7">
        <v>42710</v>
      </c>
      <c r="B90">
        <v>2016.2</v>
      </c>
      <c r="C90">
        <v>1955.63</v>
      </c>
    </row>
    <row r="91" spans="1:3" x14ac:dyDescent="0.25">
      <c r="A91" s="7">
        <v>42711</v>
      </c>
      <c r="B91">
        <v>1869.41</v>
      </c>
      <c r="C91">
        <v>2255.48</v>
      </c>
    </row>
    <row r="92" spans="1:3" x14ac:dyDescent="0.25">
      <c r="A92" s="7">
        <v>42712</v>
      </c>
      <c r="B92">
        <v>1708.91</v>
      </c>
      <c r="C92">
        <v>2140.5</v>
      </c>
    </row>
    <row r="93" spans="1:3" x14ac:dyDescent="0.25">
      <c r="A93" s="7">
        <v>42713</v>
      </c>
      <c r="B93">
        <v>1876.2</v>
      </c>
      <c r="C93">
        <v>1767.11</v>
      </c>
    </row>
    <row r="94" spans="1:3" x14ac:dyDescent="0.25">
      <c r="A94" s="7">
        <v>42714</v>
      </c>
      <c r="B94">
        <v>1488.84</v>
      </c>
      <c r="C94">
        <v>185.43</v>
      </c>
    </row>
    <row r="95" spans="1:3" x14ac:dyDescent="0.25">
      <c r="A95" s="52">
        <v>42715</v>
      </c>
      <c r="B95">
        <v>408.53</v>
      </c>
      <c r="C95">
        <v>2459.04</v>
      </c>
    </row>
    <row r="96" spans="1:3" x14ac:dyDescent="0.25">
      <c r="A96" s="7">
        <v>42716</v>
      </c>
      <c r="B96">
        <v>2286.5300000000002</v>
      </c>
      <c r="C96">
        <v>2691.09</v>
      </c>
    </row>
    <row r="97" spans="1:3" x14ac:dyDescent="0.25">
      <c r="A97" s="7">
        <v>42717</v>
      </c>
      <c r="B97">
        <v>2545.14</v>
      </c>
      <c r="C97">
        <v>2808.61</v>
      </c>
    </row>
    <row r="98" spans="1:3" x14ac:dyDescent="0.25">
      <c r="A98" s="7">
        <v>42718</v>
      </c>
      <c r="B98">
        <v>2439.69</v>
      </c>
      <c r="C98">
        <v>3117.21</v>
      </c>
    </row>
    <row r="99" spans="1:3" x14ac:dyDescent="0.25">
      <c r="A99" s="7">
        <v>42719</v>
      </c>
      <c r="B99">
        <v>2663.5</v>
      </c>
      <c r="C99">
        <v>2901.4</v>
      </c>
    </row>
    <row r="100" spans="1:3" x14ac:dyDescent="0.25">
      <c r="A100" s="7">
        <v>42720</v>
      </c>
      <c r="B100">
        <v>2422.44</v>
      </c>
      <c r="C100">
        <v>1936.88</v>
      </c>
    </row>
    <row r="101" spans="1:3" x14ac:dyDescent="0.25">
      <c r="A101" s="7">
        <v>42721</v>
      </c>
      <c r="B101">
        <v>1636.21</v>
      </c>
      <c r="C101">
        <v>119.46</v>
      </c>
    </row>
    <row r="102" spans="1:3" x14ac:dyDescent="0.25">
      <c r="A102" s="52">
        <v>42722</v>
      </c>
      <c r="B102">
        <v>168.01</v>
      </c>
      <c r="C102">
        <v>3288.84</v>
      </c>
    </row>
    <row r="103" spans="1:3" x14ac:dyDescent="0.25">
      <c r="A103" s="7">
        <v>42723</v>
      </c>
      <c r="B103">
        <v>2680.16</v>
      </c>
      <c r="C103">
        <v>3561.48</v>
      </c>
    </row>
    <row r="104" spans="1:3" x14ac:dyDescent="0.25">
      <c r="A104" s="7">
        <v>42724</v>
      </c>
      <c r="B104">
        <v>2917.03</v>
      </c>
      <c r="C104">
        <v>3568.08</v>
      </c>
    </row>
    <row r="105" spans="1:3" x14ac:dyDescent="0.25">
      <c r="A105" s="7">
        <v>42725</v>
      </c>
      <c r="B105">
        <v>2699.78</v>
      </c>
      <c r="C105">
        <v>3829.66</v>
      </c>
    </row>
    <row r="106" spans="1:3" x14ac:dyDescent="0.25">
      <c r="A106" s="7">
        <v>42726</v>
      </c>
      <c r="B106">
        <v>2986.65</v>
      </c>
      <c r="C106">
        <v>3380.83</v>
      </c>
    </row>
    <row r="107" spans="1:3" x14ac:dyDescent="0.25">
      <c r="A107" s="7">
        <v>42727</v>
      </c>
      <c r="B107">
        <v>2721.49</v>
      </c>
      <c r="C107">
        <v>2234.96</v>
      </c>
    </row>
    <row r="108" spans="1:3" x14ac:dyDescent="0.25">
      <c r="A108" s="7">
        <v>42728</v>
      </c>
      <c r="B108">
        <v>1645.58</v>
      </c>
      <c r="C108">
        <v>205.45</v>
      </c>
    </row>
    <row r="109" spans="1:3" x14ac:dyDescent="0.25">
      <c r="A109" s="52">
        <v>42729</v>
      </c>
      <c r="B109">
        <v>109.64</v>
      </c>
      <c r="C109">
        <v>717.3</v>
      </c>
    </row>
    <row r="110" spans="1:3" x14ac:dyDescent="0.25">
      <c r="A110" s="7">
        <v>42730</v>
      </c>
      <c r="B110">
        <v>3188.31</v>
      </c>
      <c r="C110">
        <v>4801.1400000000003</v>
      </c>
    </row>
    <row r="111" spans="1:3" x14ac:dyDescent="0.25">
      <c r="A111" s="7">
        <v>42731</v>
      </c>
      <c r="B111">
        <v>3603.93</v>
      </c>
      <c r="C111">
        <v>4495.25</v>
      </c>
    </row>
    <row r="112" spans="1:3" x14ac:dyDescent="0.25">
      <c r="A112" s="7">
        <v>42732</v>
      </c>
      <c r="B112">
        <v>3464.14</v>
      </c>
      <c r="C112">
        <v>4832.9799999999996</v>
      </c>
    </row>
    <row r="113" spans="1:3" x14ac:dyDescent="0.25">
      <c r="A113" s="7">
        <v>42733</v>
      </c>
      <c r="B113">
        <v>3609.55</v>
      </c>
      <c r="C113">
        <v>4682.3100000000004</v>
      </c>
    </row>
    <row r="114" spans="1:3" x14ac:dyDescent="0.25">
      <c r="A114" s="7">
        <v>42734</v>
      </c>
      <c r="B114">
        <v>3183.26</v>
      </c>
      <c r="C114">
        <v>3078.24</v>
      </c>
    </row>
    <row r="115" spans="1:3" x14ac:dyDescent="0.25">
      <c r="A115" s="7">
        <v>42735</v>
      </c>
      <c r="B115">
        <v>1813.24</v>
      </c>
      <c r="C115">
        <v>366.13</v>
      </c>
    </row>
    <row r="116" spans="1:3" x14ac:dyDescent="0.25">
      <c r="A116" s="52">
        <v>42736</v>
      </c>
      <c r="B116">
        <v>71.849999999999994</v>
      </c>
      <c r="C116">
        <v>1497.9</v>
      </c>
    </row>
    <row r="117" spans="1:3" x14ac:dyDescent="0.25">
      <c r="A117" s="7">
        <v>42737</v>
      </c>
      <c r="B117">
        <v>3513.4</v>
      </c>
      <c r="C117">
        <v>5711.11</v>
      </c>
    </row>
    <row r="118" spans="1:3" x14ac:dyDescent="0.25">
      <c r="A118" s="7">
        <v>42738</v>
      </c>
      <c r="B118">
        <v>4152.46</v>
      </c>
      <c r="C118">
        <v>5088.53</v>
      </c>
    </row>
    <row r="119" spans="1:3" x14ac:dyDescent="0.25">
      <c r="A119" s="7">
        <v>42739</v>
      </c>
      <c r="B119">
        <v>3725.03</v>
      </c>
      <c r="C119">
        <v>5757.19</v>
      </c>
    </row>
    <row r="120" spans="1:3" x14ac:dyDescent="0.25">
      <c r="A120" s="7">
        <v>42740</v>
      </c>
      <c r="B120">
        <v>3948.78</v>
      </c>
      <c r="C120">
        <v>5290.29</v>
      </c>
    </row>
    <row r="121" spans="1:3" x14ac:dyDescent="0.25">
      <c r="A121" s="7">
        <v>42741</v>
      </c>
      <c r="B121">
        <v>3619.58</v>
      </c>
      <c r="C121">
        <v>3260.74</v>
      </c>
    </row>
    <row r="122" spans="1:3" x14ac:dyDescent="0.25">
      <c r="A122" s="7">
        <v>42742</v>
      </c>
      <c r="B122">
        <v>2286.86</v>
      </c>
      <c r="C122">
        <v>350.49</v>
      </c>
    </row>
    <row r="123" spans="1:3" x14ac:dyDescent="0.25">
      <c r="A123" s="52">
        <v>42743</v>
      </c>
      <c r="B123">
        <v>159.06</v>
      </c>
      <c r="C123">
        <v>4985.3100000000004</v>
      </c>
    </row>
    <row r="124" spans="1:3" x14ac:dyDescent="0.25">
      <c r="A124" s="7">
        <v>42744</v>
      </c>
      <c r="B124">
        <v>3482.66</v>
      </c>
      <c r="C124">
        <v>5826.51</v>
      </c>
    </row>
    <row r="125" spans="1:3" x14ac:dyDescent="0.25">
      <c r="A125" s="7">
        <v>42745</v>
      </c>
      <c r="B125">
        <v>3889.8</v>
      </c>
      <c r="C125">
        <v>4682.41</v>
      </c>
    </row>
    <row r="126" spans="1:3" x14ac:dyDescent="0.25">
      <c r="A126" s="7">
        <v>42746</v>
      </c>
      <c r="B126">
        <v>3795.21</v>
      </c>
      <c r="C126">
        <v>5856.69</v>
      </c>
    </row>
    <row r="127" spans="1:3" x14ac:dyDescent="0.25">
      <c r="A127" s="7">
        <v>42747</v>
      </c>
      <c r="B127">
        <v>3904.14</v>
      </c>
      <c r="C127">
        <v>5388.39</v>
      </c>
    </row>
    <row r="128" spans="1:3" x14ac:dyDescent="0.25">
      <c r="A128" s="7">
        <v>42748</v>
      </c>
      <c r="B128">
        <v>3603.44</v>
      </c>
      <c r="C128">
        <v>3090.99</v>
      </c>
    </row>
    <row r="129" spans="1:3" x14ac:dyDescent="0.25">
      <c r="A129" s="7">
        <v>42749</v>
      </c>
      <c r="B129">
        <v>2095.06</v>
      </c>
      <c r="C129">
        <v>464.29</v>
      </c>
    </row>
    <row r="130" spans="1:3" x14ac:dyDescent="0.25">
      <c r="A130" s="52">
        <v>42750</v>
      </c>
      <c r="B130">
        <v>122.65</v>
      </c>
      <c r="C130">
        <v>4451.1499999999996</v>
      </c>
    </row>
    <row r="131" spans="1:3" x14ac:dyDescent="0.25">
      <c r="A131" s="7">
        <v>42751</v>
      </c>
      <c r="B131">
        <v>3365.09</v>
      </c>
      <c r="C131">
        <v>4524.49</v>
      </c>
    </row>
    <row r="132" spans="1:3" x14ac:dyDescent="0.25">
      <c r="A132" s="7">
        <v>42752</v>
      </c>
      <c r="B132">
        <v>3728.49</v>
      </c>
      <c r="C132">
        <v>4372.8100000000004</v>
      </c>
    </row>
    <row r="133" spans="1:3" x14ac:dyDescent="0.25">
      <c r="A133" s="7">
        <v>42753</v>
      </c>
      <c r="B133">
        <v>3454.23</v>
      </c>
      <c r="C133">
        <v>4253.79</v>
      </c>
    </row>
    <row r="134" spans="1:3" x14ac:dyDescent="0.25">
      <c r="A134" s="7">
        <v>42754</v>
      </c>
      <c r="B134">
        <v>3474.6</v>
      </c>
      <c r="C134">
        <v>4039.19</v>
      </c>
    </row>
    <row r="135" spans="1:3" x14ac:dyDescent="0.25">
      <c r="A135" s="7">
        <v>42755</v>
      </c>
      <c r="B135">
        <v>3132.03</v>
      </c>
      <c r="C135">
        <v>2407.36</v>
      </c>
    </row>
    <row r="136" spans="1:3" x14ac:dyDescent="0.25">
      <c r="A136" s="7">
        <v>42756</v>
      </c>
      <c r="B136">
        <v>1814.68</v>
      </c>
      <c r="C136">
        <v>315.89999999999998</v>
      </c>
    </row>
    <row r="137" spans="1:3" x14ac:dyDescent="0.25">
      <c r="A137" s="52">
        <v>42757</v>
      </c>
      <c r="B137">
        <v>79.010000000000005</v>
      </c>
      <c r="C137">
        <v>3931.33</v>
      </c>
    </row>
    <row r="138" spans="1:3" x14ac:dyDescent="0.25">
      <c r="A138" s="7">
        <v>42758</v>
      </c>
      <c r="B138">
        <v>3134.56</v>
      </c>
      <c r="C138">
        <v>3317.46</v>
      </c>
    </row>
    <row r="139" spans="1:3" x14ac:dyDescent="0.25">
      <c r="A139" s="7">
        <v>42759</v>
      </c>
      <c r="B139">
        <v>3222.58</v>
      </c>
      <c r="C139">
        <v>4004.13</v>
      </c>
    </row>
    <row r="140" spans="1:3" x14ac:dyDescent="0.25">
      <c r="A140" s="7">
        <v>42760</v>
      </c>
      <c r="B140">
        <v>3044.99</v>
      </c>
      <c r="C140">
        <v>3806.75</v>
      </c>
    </row>
    <row r="141" spans="1:3" x14ac:dyDescent="0.25">
      <c r="A141" s="7">
        <v>42761</v>
      </c>
      <c r="B141">
        <v>3163.56</v>
      </c>
      <c r="C141">
        <v>3533.71</v>
      </c>
    </row>
    <row r="142" spans="1:3" ht="13.8" thickBot="1" x14ac:dyDescent="0.3">
      <c r="A142" s="7">
        <v>42762</v>
      </c>
      <c r="B142">
        <v>2810.99</v>
      </c>
      <c r="C142" s="21">
        <v>1940.84</v>
      </c>
    </row>
    <row r="143" spans="1:3" x14ac:dyDescent="0.25">
      <c r="A143" s="7">
        <v>42763</v>
      </c>
      <c r="B143">
        <v>1635.23</v>
      </c>
      <c r="C143">
        <v>170.74</v>
      </c>
    </row>
    <row r="144" spans="1:3" x14ac:dyDescent="0.25">
      <c r="A144" s="52">
        <v>42764</v>
      </c>
      <c r="B144">
        <v>85.84</v>
      </c>
      <c r="C144">
        <v>3115</v>
      </c>
    </row>
    <row r="145" spans="1:3" x14ac:dyDescent="0.25">
      <c r="A145" s="7">
        <v>42765</v>
      </c>
      <c r="B145">
        <v>2566.4</v>
      </c>
      <c r="C145">
        <v>3186.99</v>
      </c>
    </row>
    <row r="146" spans="1:3" x14ac:dyDescent="0.25">
      <c r="A146" s="7">
        <v>42766</v>
      </c>
      <c r="B146">
        <v>2840.43</v>
      </c>
      <c r="C146">
        <v>2926.4</v>
      </c>
    </row>
    <row r="147" spans="1:3" x14ac:dyDescent="0.25">
      <c r="A147" s="7">
        <v>42767</v>
      </c>
      <c r="B147">
        <v>2603.44</v>
      </c>
      <c r="C147">
        <v>3132.01</v>
      </c>
    </row>
    <row r="148" spans="1:3" x14ac:dyDescent="0.25">
      <c r="A148" s="7">
        <v>42768</v>
      </c>
      <c r="B148">
        <v>2815.29</v>
      </c>
      <c r="C148">
        <v>2575.5</v>
      </c>
    </row>
    <row r="149" spans="1:3" x14ac:dyDescent="0.25">
      <c r="A149" s="7">
        <v>42769</v>
      </c>
      <c r="B149">
        <v>2243.86</v>
      </c>
      <c r="C149">
        <v>1456.91</v>
      </c>
    </row>
    <row r="150" spans="1:3" x14ac:dyDescent="0.25">
      <c r="A150" s="7">
        <v>42770</v>
      </c>
      <c r="B150">
        <v>1246.3800000000001</v>
      </c>
      <c r="C150">
        <v>75.989999999999995</v>
      </c>
    </row>
    <row r="151" spans="1:3" x14ac:dyDescent="0.25">
      <c r="A151" s="52">
        <v>42771</v>
      </c>
      <c r="B151">
        <v>45.89</v>
      </c>
      <c r="C151">
        <v>2173.38</v>
      </c>
    </row>
    <row r="152" spans="1:3" x14ac:dyDescent="0.25">
      <c r="A152" s="7">
        <v>42772</v>
      </c>
      <c r="B152">
        <v>1965.28</v>
      </c>
      <c r="C152">
        <v>2311.81</v>
      </c>
    </row>
    <row r="153" spans="1:3" x14ac:dyDescent="0.25">
      <c r="A153" s="7">
        <v>42773</v>
      </c>
      <c r="B153">
        <v>2319.0300000000002</v>
      </c>
      <c r="C153">
        <v>2116.3000000000002</v>
      </c>
    </row>
    <row r="154" spans="1:3" x14ac:dyDescent="0.25">
      <c r="A154" s="7">
        <v>42774</v>
      </c>
      <c r="B154">
        <v>2003.94</v>
      </c>
      <c r="C154">
        <v>2011.53</v>
      </c>
    </row>
    <row r="155" spans="1:3" x14ac:dyDescent="0.25">
      <c r="A155" s="7">
        <v>42775</v>
      </c>
      <c r="B155">
        <v>1965.16</v>
      </c>
      <c r="C155">
        <v>1843.76</v>
      </c>
    </row>
    <row r="156" spans="1:3" x14ac:dyDescent="0.25">
      <c r="A156" s="7">
        <v>42776</v>
      </c>
      <c r="B156">
        <v>1711.66</v>
      </c>
      <c r="C156">
        <v>1160.58</v>
      </c>
    </row>
    <row r="157" spans="1:3" x14ac:dyDescent="0.25">
      <c r="A157" s="7">
        <v>42777</v>
      </c>
      <c r="B157">
        <v>1046.4100000000001</v>
      </c>
      <c r="C157">
        <v>54.79</v>
      </c>
    </row>
    <row r="158" spans="1:3" x14ac:dyDescent="0.25">
      <c r="A158" s="52">
        <v>42778</v>
      </c>
      <c r="B158">
        <v>48.5</v>
      </c>
      <c r="C158">
        <v>1652.03</v>
      </c>
    </row>
    <row r="159" spans="1:3" x14ac:dyDescent="0.25">
      <c r="A159" s="7">
        <v>42779</v>
      </c>
      <c r="B159">
        <v>1530.08</v>
      </c>
      <c r="C159">
        <v>1842.46</v>
      </c>
    </row>
    <row r="160" spans="1:3" x14ac:dyDescent="0.25">
      <c r="A160" s="7">
        <v>42780</v>
      </c>
      <c r="B160">
        <v>1742.71</v>
      </c>
      <c r="C160">
        <v>1570.13</v>
      </c>
    </row>
    <row r="161" spans="1:3" x14ac:dyDescent="0.25">
      <c r="A161" s="7">
        <v>42781</v>
      </c>
      <c r="B161">
        <v>1406.24</v>
      </c>
      <c r="C161">
        <v>1744.81</v>
      </c>
    </row>
    <row r="162" spans="1:3" x14ac:dyDescent="0.25">
      <c r="A162" s="7">
        <v>42782</v>
      </c>
      <c r="B162">
        <v>1537.63</v>
      </c>
      <c r="C162">
        <v>1288.46</v>
      </c>
    </row>
    <row r="163" spans="1:3" x14ac:dyDescent="0.25">
      <c r="A163" s="7">
        <v>42783</v>
      </c>
      <c r="B163">
        <v>1248.1600000000001</v>
      </c>
      <c r="C163">
        <v>1060.3</v>
      </c>
    </row>
    <row r="164" spans="1:3" x14ac:dyDescent="0.25">
      <c r="A164" s="7">
        <v>42784</v>
      </c>
      <c r="B164">
        <v>809.55</v>
      </c>
      <c r="C164">
        <v>0</v>
      </c>
    </row>
    <row r="165" spans="1:3" x14ac:dyDescent="0.25">
      <c r="A165" s="52">
        <v>42785</v>
      </c>
      <c r="B165">
        <v>40.61</v>
      </c>
      <c r="C165">
        <v>1163.3499999999999</v>
      </c>
    </row>
    <row r="166" spans="1:3" x14ac:dyDescent="0.25">
      <c r="A166" s="7">
        <v>42786</v>
      </c>
      <c r="B166">
        <v>1207.25</v>
      </c>
      <c r="C166">
        <v>1257.6199999999999</v>
      </c>
    </row>
    <row r="167" spans="1:3" x14ac:dyDescent="0.25">
      <c r="A167" s="7">
        <v>42787</v>
      </c>
      <c r="B167">
        <v>1226.1300000000001</v>
      </c>
      <c r="C167">
        <v>969.75</v>
      </c>
    </row>
    <row r="168" spans="1:3" x14ac:dyDescent="0.25">
      <c r="A168" s="7">
        <v>42788</v>
      </c>
      <c r="B168">
        <v>993.58</v>
      </c>
      <c r="C168">
        <v>1114.31</v>
      </c>
    </row>
    <row r="169" spans="1:3" x14ac:dyDescent="0.25">
      <c r="A169" s="7">
        <v>42789</v>
      </c>
      <c r="B169">
        <v>1065.53</v>
      </c>
      <c r="C169">
        <v>719.78</v>
      </c>
    </row>
    <row r="170" spans="1:3" x14ac:dyDescent="0.25">
      <c r="A170" s="7">
        <v>42790</v>
      </c>
      <c r="B170">
        <v>789.54</v>
      </c>
      <c r="C170">
        <v>564.67999999999995</v>
      </c>
    </row>
    <row r="171" spans="1:3" ht="13.8" thickBot="1" x14ac:dyDescent="0.3">
      <c r="A171" s="37">
        <v>42791</v>
      </c>
      <c r="B171" s="21">
        <v>532.01</v>
      </c>
      <c r="C171" s="21">
        <v>0</v>
      </c>
    </row>
    <row r="172" spans="1:3" x14ac:dyDescent="0.25">
      <c r="A172" s="52">
        <v>42792</v>
      </c>
      <c r="B172">
        <v>22.42</v>
      </c>
      <c r="C172">
        <v>490.39</v>
      </c>
    </row>
    <row r="173" spans="1:3" x14ac:dyDescent="0.25">
      <c r="A173" s="7">
        <v>42793</v>
      </c>
      <c r="B173">
        <v>673.23</v>
      </c>
      <c r="C173">
        <v>660.78</v>
      </c>
    </row>
    <row r="174" spans="1:3" x14ac:dyDescent="0.25">
      <c r="A174" s="7">
        <v>42794</v>
      </c>
      <c r="B174">
        <v>708.13</v>
      </c>
      <c r="C174">
        <v>356.16</v>
      </c>
    </row>
    <row r="175" spans="1:3" x14ac:dyDescent="0.25">
      <c r="A175" s="7">
        <v>42795</v>
      </c>
      <c r="B175">
        <v>519.25</v>
      </c>
      <c r="C175">
        <v>448.13</v>
      </c>
    </row>
    <row r="176" spans="1:3" x14ac:dyDescent="0.25">
      <c r="A176" s="7">
        <v>42796</v>
      </c>
      <c r="B176">
        <v>572.75</v>
      </c>
      <c r="C176">
        <v>302.29000000000002</v>
      </c>
    </row>
    <row r="177" spans="1:3" x14ac:dyDescent="0.25">
      <c r="A177" s="7">
        <v>42797</v>
      </c>
      <c r="B177">
        <v>347.86</v>
      </c>
      <c r="C177">
        <v>264.58</v>
      </c>
    </row>
    <row r="178" spans="1:3" x14ac:dyDescent="0.25">
      <c r="A178" s="7">
        <v>42798</v>
      </c>
      <c r="B178">
        <v>289.89</v>
      </c>
      <c r="C178">
        <v>0</v>
      </c>
    </row>
    <row r="179" spans="1:3" x14ac:dyDescent="0.25">
      <c r="A179" s="52">
        <v>42799</v>
      </c>
      <c r="B179">
        <v>1</v>
      </c>
      <c r="C179">
        <v>192.43</v>
      </c>
    </row>
    <row r="180" spans="1:3" x14ac:dyDescent="0.25">
      <c r="A180" s="7">
        <v>42800</v>
      </c>
      <c r="B180">
        <v>255.51</v>
      </c>
      <c r="C180">
        <v>268.35000000000002</v>
      </c>
    </row>
    <row r="181" spans="1:3" x14ac:dyDescent="0.25">
      <c r="A181" s="7">
        <v>42801</v>
      </c>
      <c r="B181">
        <v>357.56</v>
      </c>
      <c r="C181">
        <v>133.69</v>
      </c>
    </row>
    <row r="182" spans="1:3" x14ac:dyDescent="0.25">
      <c r="A182" s="7">
        <v>42802</v>
      </c>
      <c r="B182">
        <v>236.56</v>
      </c>
      <c r="C182">
        <v>184.5</v>
      </c>
    </row>
    <row r="183" spans="1:3" x14ac:dyDescent="0.25">
      <c r="A183" s="7">
        <v>42803</v>
      </c>
      <c r="B183">
        <v>272.86</v>
      </c>
      <c r="C183">
        <v>100.38</v>
      </c>
    </row>
    <row r="184" spans="1:3" x14ac:dyDescent="0.25">
      <c r="A184" s="7">
        <v>42804</v>
      </c>
      <c r="B184">
        <v>121.89</v>
      </c>
      <c r="C184">
        <v>99.64</v>
      </c>
    </row>
    <row r="185" spans="1:3" x14ac:dyDescent="0.25">
      <c r="A185" s="7">
        <v>42805</v>
      </c>
      <c r="B185">
        <v>133.9</v>
      </c>
      <c r="C185">
        <v>0</v>
      </c>
    </row>
    <row r="186" spans="1:3" x14ac:dyDescent="0.25">
      <c r="A186" s="52">
        <v>42806</v>
      </c>
      <c r="B186">
        <v>0</v>
      </c>
      <c r="C186">
        <v>73.84</v>
      </c>
    </row>
    <row r="187" spans="1:3" x14ac:dyDescent="0.25">
      <c r="A187" s="7">
        <v>42807</v>
      </c>
      <c r="B187">
        <v>77.39</v>
      </c>
      <c r="C187">
        <v>87.51</v>
      </c>
    </row>
    <row r="188" spans="1:3" x14ac:dyDescent="0.25">
      <c r="A188" s="7">
        <v>42808</v>
      </c>
      <c r="B188">
        <v>176.19</v>
      </c>
      <c r="C188">
        <v>36.03</v>
      </c>
    </row>
    <row r="189" spans="1:3" x14ac:dyDescent="0.25">
      <c r="A189" s="7">
        <v>42809</v>
      </c>
      <c r="B189">
        <v>45.76</v>
      </c>
      <c r="C189">
        <v>78.7</v>
      </c>
    </row>
    <row r="190" spans="1:3" x14ac:dyDescent="0.25">
      <c r="A190" s="7">
        <v>42810</v>
      </c>
      <c r="B190">
        <v>118.14</v>
      </c>
      <c r="C190">
        <v>21.36</v>
      </c>
    </row>
    <row r="191" spans="1:3" x14ac:dyDescent="0.25">
      <c r="A191" s="7">
        <v>42811</v>
      </c>
      <c r="B191">
        <v>28.96</v>
      </c>
      <c r="C191">
        <v>26.04</v>
      </c>
    </row>
    <row r="192" spans="1:3" x14ac:dyDescent="0.25">
      <c r="A192" s="7">
        <v>42812</v>
      </c>
      <c r="B192">
        <v>64.19</v>
      </c>
      <c r="C192">
        <v>0</v>
      </c>
    </row>
    <row r="193" spans="1:3" x14ac:dyDescent="0.25">
      <c r="A193" s="52">
        <v>42813</v>
      </c>
      <c r="B193">
        <v>0</v>
      </c>
      <c r="C193">
        <v>14.2</v>
      </c>
    </row>
    <row r="194" spans="1:3" x14ac:dyDescent="0.25">
      <c r="A194" s="7">
        <v>42814</v>
      </c>
      <c r="B194">
        <v>19.66</v>
      </c>
      <c r="C194">
        <v>23.18</v>
      </c>
    </row>
    <row r="195" spans="1:3" x14ac:dyDescent="0.25">
      <c r="A195" s="7">
        <v>42815</v>
      </c>
      <c r="B195">
        <v>87.11</v>
      </c>
      <c r="C195">
        <v>7.41</v>
      </c>
    </row>
    <row r="196" spans="1:3" x14ac:dyDescent="0.25">
      <c r="A196" s="7">
        <v>42816</v>
      </c>
      <c r="B196">
        <v>23.43</v>
      </c>
      <c r="C196">
        <v>25.19</v>
      </c>
    </row>
    <row r="197" spans="1:3" x14ac:dyDescent="0.25">
      <c r="A197" s="7">
        <v>42817</v>
      </c>
      <c r="B197">
        <v>51.46</v>
      </c>
      <c r="C197">
        <v>22.52</v>
      </c>
    </row>
    <row r="198" spans="1:3" x14ac:dyDescent="0.25">
      <c r="A198" s="7">
        <v>42818</v>
      </c>
      <c r="B198">
        <v>16.53</v>
      </c>
    </row>
    <row r="199" spans="1:3" x14ac:dyDescent="0.25">
      <c r="A199" s="7">
        <v>42819</v>
      </c>
      <c r="B199">
        <v>34.94</v>
      </c>
    </row>
    <row r="200" spans="1:3" x14ac:dyDescent="0.25">
      <c r="A200" s="52">
        <v>42820</v>
      </c>
      <c r="B200">
        <v>0</v>
      </c>
      <c r="C200">
        <v>4</v>
      </c>
    </row>
    <row r="201" spans="1:3" x14ac:dyDescent="0.25">
      <c r="A201" s="7">
        <v>42821</v>
      </c>
      <c r="B201">
        <v>11.71</v>
      </c>
      <c r="C201">
        <f>2+(11/20)</f>
        <v>2.5499999999999998</v>
      </c>
    </row>
    <row r="202" spans="1:3" x14ac:dyDescent="0.25">
      <c r="A202" s="7">
        <v>42822</v>
      </c>
      <c r="B202">
        <v>32.909999999999997</v>
      </c>
      <c r="C202">
        <f>2+(18/20)</f>
        <v>2.9</v>
      </c>
    </row>
    <row r="203" spans="1:3" x14ac:dyDescent="0.25">
      <c r="A203" s="7">
        <v>42823</v>
      </c>
      <c r="B203">
        <v>15.86</v>
      </c>
    </row>
    <row r="204" spans="1:3" x14ac:dyDescent="0.25">
      <c r="A204" s="7">
        <v>42824</v>
      </c>
      <c r="B204">
        <v>13.69</v>
      </c>
    </row>
    <row r="205" spans="1:3" x14ac:dyDescent="0.25">
      <c r="A205" s="7">
        <v>42825</v>
      </c>
      <c r="B205">
        <v>6.66</v>
      </c>
    </row>
    <row r="206" spans="1:3" x14ac:dyDescent="0.25">
      <c r="A206" s="7">
        <v>42826</v>
      </c>
      <c r="B206" s="18">
        <v>1.59</v>
      </c>
      <c r="C206" s="18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44E6F-1E46-427D-A4F1-48D388F63E58}">
  <dimension ref="A2:U200"/>
  <sheetViews>
    <sheetView topLeftCell="U1" workbookViewId="0">
      <selection activeCell="AE8" sqref="AE8"/>
    </sheetView>
  </sheetViews>
  <sheetFormatPr baseColWidth="10" defaultRowHeight="13.2" x14ac:dyDescent="0.25"/>
  <cols>
    <col min="3" max="7" width="11.5546875" style="55"/>
    <col min="8" max="9" width="11.5546875" style="60"/>
    <col min="10" max="10" width="2.88671875" customWidth="1"/>
    <col min="13" max="13" width="11.5546875" style="60"/>
    <col min="15" max="15" width="11.5546875" style="60"/>
    <col min="16" max="16" width="11.5546875" style="55"/>
    <col min="17" max="17" width="11.5546875" style="60"/>
    <col min="18" max="18" width="11.5546875" style="55"/>
    <col min="19" max="19" width="3" customWidth="1"/>
    <col min="21" max="21" width="12.5546875" bestFit="1" customWidth="1"/>
  </cols>
  <sheetData>
    <row r="2" spans="1:21" x14ac:dyDescent="0.25">
      <c r="T2" t="s">
        <v>101</v>
      </c>
    </row>
    <row r="3" spans="1:21" x14ac:dyDescent="0.25">
      <c r="C3" s="70" t="s">
        <v>95</v>
      </c>
      <c r="D3" s="70" t="s">
        <v>96</v>
      </c>
      <c r="E3" s="70" t="s">
        <v>97</v>
      </c>
      <c r="F3" s="70" t="s">
        <v>98</v>
      </c>
      <c r="G3" s="70" t="s">
        <v>99</v>
      </c>
      <c r="H3" s="59" t="s">
        <v>100</v>
      </c>
      <c r="I3" s="59"/>
      <c r="K3" s="58" t="s">
        <v>95</v>
      </c>
      <c r="L3" s="58" t="s">
        <v>98</v>
      </c>
      <c r="M3" s="59" t="s">
        <v>99</v>
      </c>
      <c r="N3" s="58" t="s">
        <v>97</v>
      </c>
      <c r="O3" s="59" t="s">
        <v>99</v>
      </c>
      <c r="P3" s="70" t="s">
        <v>95</v>
      </c>
      <c r="Q3" s="59" t="s">
        <v>99</v>
      </c>
      <c r="R3" s="70" t="s">
        <v>96</v>
      </c>
      <c r="S3" s="58"/>
      <c r="T3" s="58" t="s">
        <v>98</v>
      </c>
      <c r="U3" s="59" t="s">
        <v>102</v>
      </c>
    </row>
    <row r="4" spans="1:21" x14ac:dyDescent="0.25">
      <c r="A4" s="56">
        <v>44824</v>
      </c>
      <c r="B4" s="64">
        <v>1</v>
      </c>
      <c r="E4" s="55">
        <v>14</v>
      </c>
      <c r="F4" s="71">
        <v>0</v>
      </c>
      <c r="H4" s="60">
        <f>SUM(C4:G4)</f>
        <v>14</v>
      </c>
      <c r="I4" s="65">
        <f>(H4*100/H$199)</f>
        <v>1.0451247402586943E-3</v>
      </c>
      <c r="K4">
        <v>0</v>
      </c>
      <c r="L4" s="2">
        <v>0</v>
      </c>
      <c r="N4">
        <v>14</v>
      </c>
      <c r="T4">
        <f t="shared" ref="T4:T35" si="0">(L4*20)</f>
        <v>0</v>
      </c>
      <c r="U4" s="66">
        <f>(T4/12)</f>
        <v>0</v>
      </c>
    </row>
    <row r="5" spans="1:21" x14ac:dyDescent="0.25">
      <c r="A5">
        <v>21</v>
      </c>
      <c r="B5">
        <v>2</v>
      </c>
      <c r="E5" s="72">
        <v>4.4400000000000004</v>
      </c>
      <c r="F5" s="71">
        <v>32.119999999999997</v>
      </c>
      <c r="G5" s="73">
        <v>11.93</v>
      </c>
      <c r="H5" s="60">
        <f t="shared" ref="H5:H68" si="1">SUM(C5:G5)</f>
        <v>48.489999999999995</v>
      </c>
      <c r="I5" s="65">
        <f t="shared" ref="I5:I68" si="2">(H5*100/H$199)</f>
        <v>3.6198641896531486E-3</v>
      </c>
      <c r="L5" s="2">
        <v>32.119999999999997</v>
      </c>
      <c r="M5" s="61">
        <v>11.93</v>
      </c>
      <c r="N5" s="11">
        <v>4.4400000000000004</v>
      </c>
      <c r="O5" s="61">
        <v>11.93</v>
      </c>
      <c r="Q5" s="61">
        <v>11.93</v>
      </c>
      <c r="T5">
        <f t="shared" si="0"/>
        <v>642.4</v>
      </c>
      <c r="U5" s="66">
        <f t="shared" ref="U5:U68" si="3">(T5/12)</f>
        <v>53.533333333333331</v>
      </c>
    </row>
    <row r="6" spans="1:21" x14ac:dyDescent="0.25">
      <c r="A6">
        <v>22</v>
      </c>
      <c r="B6">
        <v>3</v>
      </c>
      <c r="E6" s="55">
        <v>15.5</v>
      </c>
      <c r="F6" s="71">
        <v>0</v>
      </c>
      <c r="G6" s="73">
        <v>13.86</v>
      </c>
      <c r="H6" s="60">
        <f t="shared" si="1"/>
        <v>29.36</v>
      </c>
      <c r="I6" s="65">
        <f t="shared" si="2"/>
        <v>2.1917758838568046E-3</v>
      </c>
      <c r="L6" s="2"/>
      <c r="M6" s="61">
        <v>13.86</v>
      </c>
      <c r="N6">
        <v>15.5</v>
      </c>
      <c r="O6" s="61">
        <v>13.86</v>
      </c>
      <c r="Q6" s="61">
        <v>13.86</v>
      </c>
      <c r="T6">
        <f t="shared" si="0"/>
        <v>0</v>
      </c>
      <c r="U6" s="66">
        <f t="shared" si="3"/>
        <v>0</v>
      </c>
    </row>
    <row r="7" spans="1:21" x14ac:dyDescent="0.25">
      <c r="A7">
        <v>23</v>
      </c>
      <c r="B7">
        <v>4</v>
      </c>
      <c r="E7" s="55">
        <v>0</v>
      </c>
      <c r="F7" s="71">
        <v>0</v>
      </c>
      <c r="G7" s="73">
        <v>11.56</v>
      </c>
      <c r="H7" s="60">
        <f t="shared" si="1"/>
        <v>11.56</v>
      </c>
      <c r="I7" s="65">
        <f t="shared" si="2"/>
        <v>8.6297442838503618E-4</v>
      </c>
      <c r="L7" s="2"/>
      <c r="M7" s="61">
        <v>11.56</v>
      </c>
      <c r="N7">
        <v>0</v>
      </c>
      <c r="O7" s="61">
        <v>11.56</v>
      </c>
      <c r="Q7" s="61">
        <v>11.56</v>
      </c>
      <c r="T7">
        <f t="shared" si="0"/>
        <v>0</v>
      </c>
      <c r="U7" s="66">
        <f t="shared" si="3"/>
        <v>0</v>
      </c>
    </row>
    <row r="8" spans="1:21" x14ac:dyDescent="0.25">
      <c r="A8">
        <v>24</v>
      </c>
      <c r="B8">
        <v>5</v>
      </c>
      <c r="E8" s="55">
        <v>3.66</v>
      </c>
      <c r="F8" s="55">
        <v>20.14</v>
      </c>
      <c r="G8" s="73">
        <v>15.73</v>
      </c>
      <c r="H8" s="60">
        <f t="shared" si="1"/>
        <v>39.53</v>
      </c>
      <c r="I8" s="65">
        <f t="shared" si="2"/>
        <v>2.9509843558875848E-3</v>
      </c>
      <c r="L8">
        <v>20.14</v>
      </c>
      <c r="M8" s="61">
        <v>15.73</v>
      </c>
      <c r="N8">
        <v>3.66</v>
      </c>
      <c r="O8" s="61">
        <v>15.73</v>
      </c>
      <c r="Q8" s="61">
        <v>15.73</v>
      </c>
      <c r="T8">
        <f t="shared" si="0"/>
        <v>402.8</v>
      </c>
      <c r="U8" s="66">
        <f t="shared" si="3"/>
        <v>33.56666666666667</v>
      </c>
    </row>
    <row r="9" spans="1:21" x14ac:dyDescent="0.25">
      <c r="A9">
        <v>25</v>
      </c>
      <c r="B9">
        <v>6</v>
      </c>
      <c r="E9" s="55">
        <v>25.74</v>
      </c>
      <c r="F9" s="55">
        <v>3.96</v>
      </c>
      <c r="G9" s="73">
        <v>16.850000000000001</v>
      </c>
      <c r="H9" s="60">
        <f t="shared" si="1"/>
        <v>46.55</v>
      </c>
      <c r="I9" s="65">
        <f t="shared" si="2"/>
        <v>3.4750397613601586E-3</v>
      </c>
      <c r="L9">
        <v>3.96</v>
      </c>
      <c r="M9" s="61">
        <v>16.850000000000001</v>
      </c>
      <c r="N9">
        <v>25.74</v>
      </c>
      <c r="O9" s="61">
        <v>16.850000000000001</v>
      </c>
      <c r="Q9" s="61">
        <v>16.850000000000001</v>
      </c>
      <c r="T9">
        <f t="shared" si="0"/>
        <v>79.2</v>
      </c>
      <c r="U9" s="66">
        <f t="shared" si="3"/>
        <v>6.6000000000000005</v>
      </c>
    </row>
    <row r="10" spans="1:21" x14ac:dyDescent="0.25">
      <c r="A10">
        <v>26</v>
      </c>
      <c r="B10">
        <v>7</v>
      </c>
      <c r="E10" s="55">
        <v>5.88</v>
      </c>
      <c r="F10" s="55">
        <v>40.08</v>
      </c>
      <c r="G10" s="73">
        <v>9.0500000000000007</v>
      </c>
      <c r="H10" s="60">
        <f t="shared" si="1"/>
        <v>55.010000000000005</v>
      </c>
      <c r="I10" s="65">
        <f t="shared" si="2"/>
        <v>4.1065937115450559E-3</v>
      </c>
      <c r="L10">
        <v>40.08</v>
      </c>
      <c r="M10" s="61">
        <v>9.0500000000000007</v>
      </c>
      <c r="N10">
        <v>5.88</v>
      </c>
      <c r="O10" s="61">
        <v>9.0500000000000007</v>
      </c>
      <c r="Q10" s="61">
        <v>9.0500000000000007</v>
      </c>
      <c r="T10">
        <f t="shared" si="0"/>
        <v>801.59999999999991</v>
      </c>
      <c r="U10" s="66">
        <f t="shared" si="3"/>
        <v>66.8</v>
      </c>
    </row>
    <row r="11" spans="1:21" x14ac:dyDescent="0.25">
      <c r="A11" s="57">
        <v>27</v>
      </c>
      <c r="B11">
        <v>8</v>
      </c>
      <c r="C11" s="55">
        <v>36.229999999999997</v>
      </c>
      <c r="E11" s="55">
        <v>28.61</v>
      </c>
      <c r="F11" s="55">
        <v>9.7100000000000009</v>
      </c>
      <c r="G11" s="73">
        <v>11.26</v>
      </c>
      <c r="H11" s="60">
        <f t="shared" si="1"/>
        <v>85.810000000000016</v>
      </c>
      <c r="I11" s="65">
        <f t="shared" si="2"/>
        <v>6.4058681401141845E-3</v>
      </c>
      <c r="K11">
        <v>36.229999999999997</v>
      </c>
      <c r="L11">
        <v>9.7100000000000009</v>
      </c>
      <c r="M11" s="61">
        <v>11.26</v>
      </c>
      <c r="N11">
        <v>28.61</v>
      </c>
      <c r="O11" s="61">
        <v>11.26</v>
      </c>
      <c r="P11" s="55">
        <v>36.229999999999997</v>
      </c>
      <c r="Q11" s="61">
        <v>11.26</v>
      </c>
      <c r="T11">
        <f t="shared" si="0"/>
        <v>194.20000000000002</v>
      </c>
      <c r="U11" s="66">
        <f t="shared" si="3"/>
        <v>16.183333333333334</v>
      </c>
    </row>
    <row r="12" spans="1:21" x14ac:dyDescent="0.25">
      <c r="A12">
        <v>28</v>
      </c>
      <c r="B12">
        <v>9</v>
      </c>
      <c r="C12" s="55">
        <v>28.21</v>
      </c>
      <c r="E12" s="55">
        <v>7.74</v>
      </c>
      <c r="F12" s="55">
        <v>39.93</v>
      </c>
      <c r="G12" s="73">
        <v>17.46</v>
      </c>
      <c r="H12" s="60">
        <f t="shared" si="1"/>
        <v>93.34</v>
      </c>
      <c r="I12" s="65">
        <f t="shared" si="2"/>
        <v>6.967995946839038E-3</v>
      </c>
      <c r="K12">
        <v>28.21</v>
      </c>
      <c r="L12">
        <v>39.93</v>
      </c>
      <c r="M12" s="61">
        <v>17.46</v>
      </c>
      <c r="N12">
        <v>7.74</v>
      </c>
      <c r="O12" s="61">
        <v>17.46</v>
      </c>
      <c r="P12" s="55">
        <v>28.21</v>
      </c>
      <c r="Q12" s="61">
        <v>17.46</v>
      </c>
      <c r="T12">
        <f t="shared" si="0"/>
        <v>798.6</v>
      </c>
      <c r="U12" s="66">
        <f t="shared" si="3"/>
        <v>66.55</v>
      </c>
    </row>
    <row r="13" spans="1:21" x14ac:dyDescent="0.25">
      <c r="A13">
        <v>29</v>
      </c>
      <c r="B13">
        <v>10</v>
      </c>
      <c r="C13" s="55">
        <v>42.36</v>
      </c>
      <c r="E13" s="55">
        <v>23.35</v>
      </c>
      <c r="F13" s="55">
        <v>0</v>
      </c>
      <c r="G13" s="73">
        <v>14.36</v>
      </c>
      <c r="H13" s="60">
        <f t="shared" si="1"/>
        <v>80.070000000000007</v>
      </c>
      <c r="I13" s="65">
        <f t="shared" si="2"/>
        <v>5.9773669966081185E-3</v>
      </c>
      <c r="K13">
        <v>42.36</v>
      </c>
      <c r="L13">
        <v>0</v>
      </c>
      <c r="M13" s="61">
        <v>14.36</v>
      </c>
      <c r="N13">
        <v>23.35</v>
      </c>
      <c r="O13" s="61">
        <v>14.36</v>
      </c>
      <c r="P13" s="55">
        <v>42.36</v>
      </c>
      <c r="Q13" s="61">
        <v>14.36</v>
      </c>
      <c r="T13">
        <f t="shared" si="0"/>
        <v>0</v>
      </c>
      <c r="U13" s="66">
        <f t="shared" si="3"/>
        <v>0</v>
      </c>
    </row>
    <row r="14" spans="1:21" x14ac:dyDescent="0.25">
      <c r="A14">
        <v>30</v>
      </c>
      <c r="B14">
        <v>11</v>
      </c>
      <c r="C14" s="55">
        <v>23.05</v>
      </c>
      <c r="E14" s="55">
        <v>0</v>
      </c>
      <c r="F14" s="55">
        <v>3.21</v>
      </c>
      <c r="G14" s="73">
        <v>33.58</v>
      </c>
      <c r="H14" s="60">
        <f t="shared" si="1"/>
        <v>59.84</v>
      </c>
      <c r="I14" s="65">
        <f t="shared" si="2"/>
        <v>4.4671617469343051E-3</v>
      </c>
      <c r="K14" s="13">
        <v>23.05</v>
      </c>
      <c r="L14">
        <v>3.21</v>
      </c>
      <c r="M14" s="61">
        <v>33.58</v>
      </c>
      <c r="N14">
        <v>0</v>
      </c>
      <c r="O14" s="61">
        <v>33.58</v>
      </c>
      <c r="P14" s="55">
        <v>23.05</v>
      </c>
      <c r="Q14" s="61">
        <v>33.58</v>
      </c>
      <c r="T14">
        <f t="shared" si="0"/>
        <v>64.2</v>
      </c>
      <c r="U14" s="66">
        <f t="shared" si="3"/>
        <v>5.3500000000000005</v>
      </c>
    </row>
    <row r="15" spans="1:21" x14ac:dyDescent="0.25">
      <c r="A15" s="56">
        <v>44835</v>
      </c>
      <c r="B15" s="54">
        <v>12</v>
      </c>
      <c r="C15" s="55">
        <v>45.25</v>
      </c>
      <c r="E15" s="55">
        <v>3.18</v>
      </c>
      <c r="F15" s="55">
        <v>48.94</v>
      </c>
      <c r="G15" s="73">
        <v>19.25</v>
      </c>
      <c r="H15" s="60">
        <f t="shared" si="1"/>
        <v>116.62</v>
      </c>
      <c r="I15" s="65">
        <f t="shared" si="2"/>
        <v>8.7058890863549229E-3</v>
      </c>
      <c r="K15">
        <v>45.25</v>
      </c>
      <c r="L15">
        <v>48.94</v>
      </c>
      <c r="M15" s="61">
        <v>19.25</v>
      </c>
      <c r="N15">
        <v>3.18</v>
      </c>
      <c r="O15" s="61">
        <v>19.25</v>
      </c>
      <c r="P15" s="55">
        <v>45.25</v>
      </c>
      <c r="Q15" s="61">
        <v>19.25</v>
      </c>
      <c r="T15">
        <f t="shared" si="0"/>
        <v>978.8</v>
      </c>
      <c r="U15" s="66">
        <f t="shared" si="3"/>
        <v>81.566666666666663</v>
      </c>
    </row>
    <row r="16" spans="1:21" x14ac:dyDescent="0.25">
      <c r="A16">
        <v>2</v>
      </c>
      <c r="B16">
        <v>13</v>
      </c>
      <c r="C16" s="55">
        <v>0</v>
      </c>
      <c r="E16" s="55">
        <v>38.24</v>
      </c>
      <c r="F16" s="55">
        <v>14.23</v>
      </c>
      <c r="G16" s="73">
        <v>18.649999999999999</v>
      </c>
      <c r="H16" s="60">
        <f t="shared" si="1"/>
        <v>71.12</v>
      </c>
      <c r="I16" s="65">
        <f t="shared" si="2"/>
        <v>5.3092336805141667E-3</v>
      </c>
      <c r="K16">
        <v>0</v>
      </c>
      <c r="L16">
        <v>14.23</v>
      </c>
      <c r="M16" s="61">
        <v>18.649999999999999</v>
      </c>
      <c r="N16">
        <v>38.24</v>
      </c>
      <c r="O16" s="61">
        <v>18.649999999999999</v>
      </c>
      <c r="P16" s="55">
        <v>0</v>
      </c>
      <c r="Q16" s="61">
        <v>18.649999999999999</v>
      </c>
      <c r="T16">
        <f t="shared" si="0"/>
        <v>284.60000000000002</v>
      </c>
      <c r="U16" s="66">
        <f t="shared" si="3"/>
        <v>23.716666666666669</v>
      </c>
    </row>
    <row r="17" spans="1:21" x14ac:dyDescent="0.25">
      <c r="A17">
        <v>3</v>
      </c>
      <c r="B17">
        <v>14</v>
      </c>
      <c r="C17" s="55">
        <v>27.43</v>
      </c>
      <c r="E17" s="55">
        <v>7.09</v>
      </c>
      <c r="F17" s="55">
        <v>65.459999999999994</v>
      </c>
      <c r="G17" s="73">
        <v>21.34</v>
      </c>
      <c r="H17" s="60">
        <f t="shared" si="1"/>
        <v>121.32</v>
      </c>
      <c r="I17" s="65">
        <f t="shared" si="2"/>
        <v>9.0567523920131992E-3</v>
      </c>
      <c r="K17">
        <v>27.43</v>
      </c>
      <c r="L17">
        <v>65.459999999999994</v>
      </c>
      <c r="M17" s="61">
        <v>21.34</v>
      </c>
      <c r="N17">
        <v>7.09</v>
      </c>
      <c r="O17" s="61">
        <v>21.34</v>
      </c>
      <c r="P17" s="55">
        <v>27.43</v>
      </c>
      <c r="Q17" s="61">
        <v>21.34</v>
      </c>
      <c r="T17">
        <f t="shared" si="0"/>
        <v>1309.1999999999998</v>
      </c>
      <c r="U17" s="66">
        <f t="shared" si="3"/>
        <v>109.09999999999998</v>
      </c>
    </row>
    <row r="18" spans="1:21" x14ac:dyDescent="0.25">
      <c r="A18">
        <v>4</v>
      </c>
      <c r="B18">
        <v>15</v>
      </c>
      <c r="C18" s="72">
        <v>60.052999999999997</v>
      </c>
      <c r="E18" s="55">
        <v>22.5</v>
      </c>
      <c r="F18" s="55">
        <v>20.03</v>
      </c>
      <c r="G18" s="73">
        <v>53.35</v>
      </c>
      <c r="H18" s="60">
        <f t="shared" si="1"/>
        <v>155.93299999999999</v>
      </c>
      <c r="I18" s="65">
        <f t="shared" si="2"/>
        <v>1.1640674008768498E-2</v>
      </c>
      <c r="K18" s="11">
        <v>60.052999999999997</v>
      </c>
      <c r="L18">
        <v>20.03</v>
      </c>
      <c r="M18" s="61">
        <v>53.35</v>
      </c>
      <c r="N18">
        <v>22.5</v>
      </c>
      <c r="O18" s="61">
        <v>53.35</v>
      </c>
      <c r="P18" s="72">
        <v>60.052999999999997</v>
      </c>
      <c r="Q18" s="61">
        <v>53.35</v>
      </c>
      <c r="T18">
        <f t="shared" si="0"/>
        <v>400.6</v>
      </c>
      <c r="U18" s="66">
        <f t="shared" si="3"/>
        <v>33.383333333333333</v>
      </c>
    </row>
    <row r="19" spans="1:21" x14ac:dyDescent="0.25">
      <c r="A19">
        <v>5</v>
      </c>
      <c r="B19">
        <v>16</v>
      </c>
      <c r="C19" s="55">
        <v>37.11</v>
      </c>
      <c r="E19" s="55">
        <v>18.78</v>
      </c>
      <c r="F19" s="55">
        <v>66.989999999999995</v>
      </c>
      <c r="G19" s="73">
        <v>39.06</v>
      </c>
      <c r="H19" s="60">
        <f t="shared" si="1"/>
        <v>161.94</v>
      </c>
      <c r="I19" s="65">
        <f t="shared" si="2"/>
        <v>1.2089107174106641E-2</v>
      </c>
      <c r="K19">
        <v>37.11</v>
      </c>
      <c r="L19">
        <v>66.989999999999995</v>
      </c>
      <c r="M19" s="61">
        <v>39.06</v>
      </c>
      <c r="N19">
        <v>18.78</v>
      </c>
      <c r="O19" s="61">
        <v>39.06</v>
      </c>
      <c r="P19" s="55">
        <v>37.11</v>
      </c>
      <c r="Q19" s="61">
        <v>39.06</v>
      </c>
      <c r="T19">
        <f t="shared" si="0"/>
        <v>1339.8</v>
      </c>
      <c r="U19" s="66">
        <f t="shared" si="3"/>
        <v>111.64999999999999</v>
      </c>
    </row>
    <row r="20" spans="1:21" x14ac:dyDescent="0.25">
      <c r="A20">
        <v>6</v>
      </c>
      <c r="B20">
        <v>17</v>
      </c>
      <c r="C20" s="55">
        <v>55.26</v>
      </c>
      <c r="E20" s="55">
        <v>43</v>
      </c>
      <c r="F20" s="55">
        <v>0</v>
      </c>
      <c r="G20" s="73">
        <v>60.7</v>
      </c>
      <c r="H20" s="60">
        <f t="shared" si="1"/>
        <v>158.95999999999998</v>
      </c>
      <c r="I20" s="65">
        <f t="shared" si="2"/>
        <v>1.186664490796586E-2</v>
      </c>
      <c r="K20">
        <v>55.26</v>
      </c>
      <c r="L20">
        <v>0</v>
      </c>
      <c r="M20" s="61">
        <v>60.7</v>
      </c>
      <c r="N20">
        <v>43</v>
      </c>
      <c r="O20" s="61">
        <v>60.7</v>
      </c>
      <c r="P20" s="55">
        <v>55.26</v>
      </c>
      <c r="Q20" s="61">
        <v>60.7</v>
      </c>
      <c r="T20">
        <f t="shared" si="0"/>
        <v>0</v>
      </c>
      <c r="U20" s="66">
        <f t="shared" si="3"/>
        <v>0</v>
      </c>
    </row>
    <row r="21" spans="1:21" x14ac:dyDescent="0.25">
      <c r="A21" s="57">
        <v>7</v>
      </c>
      <c r="B21">
        <v>18</v>
      </c>
      <c r="C21" s="55">
        <v>45.36</v>
      </c>
      <c r="D21" s="55">
        <v>98.51</v>
      </c>
      <c r="E21" s="55">
        <v>0</v>
      </c>
      <c r="F21" s="55">
        <v>36.159999999999997</v>
      </c>
      <c r="G21" s="73">
        <v>32.21</v>
      </c>
      <c r="H21" s="60">
        <f t="shared" si="1"/>
        <v>212.24</v>
      </c>
      <c r="I21" s="65">
        <f t="shared" si="2"/>
        <v>1.5844091062321805E-2</v>
      </c>
      <c r="K21">
        <v>45.36</v>
      </c>
      <c r="L21">
        <v>36.159999999999997</v>
      </c>
      <c r="M21" s="61">
        <v>32.21</v>
      </c>
      <c r="N21">
        <v>0</v>
      </c>
      <c r="O21" s="61">
        <v>32.21</v>
      </c>
      <c r="P21" s="55">
        <v>45.36</v>
      </c>
      <c r="Q21" s="61">
        <v>32.21</v>
      </c>
      <c r="R21" s="55">
        <v>98.51</v>
      </c>
      <c r="T21">
        <f t="shared" si="0"/>
        <v>723.19999999999993</v>
      </c>
      <c r="U21" s="66">
        <f t="shared" si="3"/>
        <v>60.266666666666659</v>
      </c>
    </row>
    <row r="22" spans="1:21" x14ac:dyDescent="0.25">
      <c r="A22">
        <v>8</v>
      </c>
      <c r="B22">
        <v>19</v>
      </c>
      <c r="C22" s="72">
        <v>58.3</v>
      </c>
      <c r="E22" s="55">
        <v>13.8</v>
      </c>
      <c r="F22" s="55">
        <v>86.99</v>
      </c>
      <c r="G22" s="73">
        <v>42.93</v>
      </c>
      <c r="H22" s="60">
        <f t="shared" si="1"/>
        <v>202.01999999999998</v>
      </c>
      <c r="I22" s="65">
        <f t="shared" si="2"/>
        <v>1.5081150001932959E-2</v>
      </c>
      <c r="K22" s="11">
        <v>58.3</v>
      </c>
      <c r="L22">
        <v>86.99</v>
      </c>
      <c r="M22" s="61">
        <v>42.93</v>
      </c>
      <c r="N22">
        <v>13.8</v>
      </c>
      <c r="O22" s="61">
        <v>42.93</v>
      </c>
      <c r="P22" s="72">
        <v>58.3</v>
      </c>
      <c r="Q22" s="61">
        <v>42.93</v>
      </c>
      <c r="T22">
        <f t="shared" si="0"/>
        <v>1739.8</v>
      </c>
      <c r="U22" s="66">
        <f t="shared" si="3"/>
        <v>144.98333333333332</v>
      </c>
    </row>
    <row r="23" spans="1:21" x14ac:dyDescent="0.25">
      <c r="A23">
        <v>9</v>
      </c>
      <c r="B23">
        <v>20</v>
      </c>
      <c r="C23" s="55">
        <v>0</v>
      </c>
      <c r="D23" s="55">
        <v>3.23</v>
      </c>
      <c r="E23" s="55">
        <v>49.84</v>
      </c>
      <c r="F23" s="55">
        <v>59.89</v>
      </c>
      <c r="G23" s="73">
        <v>30.03</v>
      </c>
      <c r="H23" s="60">
        <f t="shared" si="1"/>
        <v>142.99</v>
      </c>
      <c r="I23" s="65">
        <f t="shared" si="2"/>
        <v>1.0674456186399336E-2</v>
      </c>
      <c r="K23">
        <v>0</v>
      </c>
      <c r="L23">
        <v>59.89</v>
      </c>
      <c r="M23" s="61">
        <v>30.03</v>
      </c>
      <c r="N23">
        <v>49.84</v>
      </c>
      <c r="O23" s="61">
        <v>30.03</v>
      </c>
      <c r="P23" s="55">
        <v>0</v>
      </c>
      <c r="Q23" s="61">
        <v>30.03</v>
      </c>
      <c r="R23" s="55">
        <v>3.23</v>
      </c>
      <c r="T23">
        <f t="shared" si="0"/>
        <v>1197.8</v>
      </c>
      <c r="U23" s="66">
        <f t="shared" si="3"/>
        <v>99.816666666666663</v>
      </c>
    </row>
    <row r="24" spans="1:21" x14ac:dyDescent="0.25">
      <c r="A24">
        <v>10</v>
      </c>
      <c r="B24">
        <v>21</v>
      </c>
      <c r="C24" s="55">
        <v>47.84</v>
      </c>
      <c r="D24" s="55">
        <v>21.05</v>
      </c>
      <c r="E24" s="55">
        <v>16.63</v>
      </c>
      <c r="F24" s="55">
        <v>102.81</v>
      </c>
      <c r="G24" s="73">
        <v>89.73</v>
      </c>
      <c r="H24" s="60">
        <f t="shared" si="1"/>
        <v>278.06</v>
      </c>
      <c r="I24" s="65">
        <f t="shared" si="2"/>
        <v>2.0757670376880897E-2</v>
      </c>
      <c r="K24">
        <v>47.84</v>
      </c>
      <c r="L24">
        <v>102.81</v>
      </c>
      <c r="M24" s="61">
        <v>89.73</v>
      </c>
      <c r="N24">
        <v>16.63</v>
      </c>
      <c r="O24" s="61">
        <v>89.73</v>
      </c>
      <c r="P24" s="55">
        <v>47.84</v>
      </c>
      <c r="Q24" s="61">
        <v>89.73</v>
      </c>
      <c r="R24" s="55">
        <v>21.05</v>
      </c>
      <c r="T24">
        <f t="shared" si="0"/>
        <v>2056.1999999999998</v>
      </c>
      <c r="U24" s="66">
        <f t="shared" si="3"/>
        <v>171.35</v>
      </c>
    </row>
    <row r="25" spans="1:21" x14ac:dyDescent="0.25">
      <c r="A25">
        <v>11</v>
      </c>
      <c r="B25">
        <v>22</v>
      </c>
      <c r="C25" s="55">
        <v>87.59</v>
      </c>
      <c r="D25" s="55">
        <v>5.93</v>
      </c>
      <c r="E25" s="55">
        <v>58.2</v>
      </c>
      <c r="F25" s="55">
        <v>53.75</v>
      </c>
      <c r="G25" s="73">
        <v>46.38</v>
      </c>
      <c r="H25" s="60">
        <f t="shared" si="1"/>
        <v>251.85000000000002</v>
      </c>
      <c r="I25" s="65">
        <f t="shared" si="2"/>
        <v>1.8801047559582302E-2</v>
      </c>
      <c r="K25">
        <v>87.59</v>
      </c>
      <c r="L25">
        <v>53.75</v>
      </c>
      <c r="M25" s="61">
        <v>46.38</v>
      </c>
      <c r="N25">
        <v>58.2</v>
      </c>
      <c r="O25" s="61">
        <v>46.38</v>
      </c>
      <c r="P25" s="55">
        <v>87.59</v>
      </c>
      <c r="Q25" s="61">
        <v>46.38</v>
      </c>
      <c r="R25" s="55">
        <v>5.93</v>
      </c>
      <c r="T25">
        <f t="shared" si="0"/>
        <v>1075</v>
      </c>
      <c r="U25" s="66">
        <f t="shared" si="3"/>
        <v>89.583333333333329</v>
      </c>
    </row>
    <row r="26" spans="1:21" ht="13.8" thickBot="1" x14ac:dyDescent="0.3">
      <c r="A26">
        <v>12</v>
      </c>
      <c r="B26">
        <v>23</v>
      </c>
      <c r="C26" s="55">
        <v>51.93</v>
      </c>
      <c r="D26" s="55">
        <v>52.23</v>
      </c>
      <c r="E26" s="55">
        <v>23.25</v>
      </c>
      <c r="F26" s="74">
        <v>101.88</v>
      </c>
      <c r="G26" s="73">
        <v>106.65</v>
      </c>
      <c r="H26" s="60">
        <f t="shared" si="1"/>
        <v>335.94</v>
      </c>
      <c r="I26" s="65">
        <f t="shared" si="2"/>
        <v>2.5078514660178984E-2</v>
      </c>
      <c r="K26">
        <v>51.93</v>
      </c>
      <c r="L26" s="21">
        <v>101.88</v>
      </c>
      <c r="M26" s="61">
        <v>106.65</v>
      </c>
      <c r="N26">
        <v>23.25</v>
      </c>
      <c r="O26" s="61">
        <v>106.65</v>
      </c>
      <c r="P26" s="55">
        <v>51.93</v>
      </c>
      <c r="Q26" s="61">
        <v>106.65</v>
      </c>
      <c r="R26" s="55">
        <v>52.23</v>
      </c>
      <c r="T26">
        <f t="shared" si="0"/>
        <v>2037.6</v>
      </c>
      <c r="U26" s="66">
        <f t="shared" si="3"/>
        <v>169.79999999999998</v>
      </c>
    </row>
    <row r="27" spans="1:21" x14ac:dyDescent="0.25">
      <c r="A27">
        <v>13</v>
      </c>
      <c r="B27">
        <v>24</v>
      </c>
      <c r="C27" s="55">
        <v>81.680000000000007</v>
      </c>
      <c r="D27" s="55">
        <v>10.75</v>
      </c>
      <c r="E27" s="55">
        <v>52.31</v>
      </c>
      <c r="F27" s="55">
        <v>0</v>
      </c>
      <c r="G27" s="73">
        <v>59.23</v>
      </c>
      <c r="H27" s="60">
        <f t="shared" si="1"/>
        <v>203.97</v>
      </c>
      <c r="I27" s="65">
        <f t="shared" si="2"/>
        <v>1.5226720947897563E-2</v>
      </c>
      <c r="K27">
        <v>81.680000000000007</v>
      </c>
      <c r="L27">
        <v>0</v>
      </c>
      <c r="M27" s="61">
        <v>59.23</v>
      </c>
      <c r="N27">
        <v>52.31</v>
      </c>
      <c r="O27" s="61">
        <v>59.23</v>
      </c>
      <c r="P27" s="55">
        <v>81.680000000000007</v>
      </c>
      <c r="Q27" s="61">
        <v>59.23</v>
      </c>
      <c r="R27" s="55">
        <v>10.75</v>
      </c>
      <c r="T27">
        <f t="shared" si="0"/>
        <v>0</v>
      </c>
      <c r="U27" s="66">
        <f t="shared" si="3"/>
        <v>0</v>
      </c>
    </row>
    <row r="28" spans="1:21" x14ac:dyDescent="0.25">
      <c r="A28">
        <v>14</v>
      </c>
      <c r="B28">
        <v>25</v>
      </c>
      <c r="C28" s="55">
        <v>43.81</v>
      </c>
      <c r="D28" s="55">
        <v>37.630000000000003</v>
      </c>
      <c r="E28" s="55">
        <v>0</v>
      </c>
      <c r="F28" s="55">
        <v>83.25</v>
      </c>
      <c r="G28" s="73">
        <v>82.46</v>
      </c>
      <c r="H28" s="60">
        <f t="shared" si="1"/>
        <v>247.14999999999998</v>
      </c>
      <c r="I28" s="65">
        <f t="shared" si="2"/>
        <v>1.8450184253924019E-2</v>
      </c>
      <c r="K28">
        <v>43.81</v>
      </c>
      <c r="L28">
        <v>83.25</v>
      </c>
      <c r="M28" s="61">
        <v>82.46</v>
      </c>
      <c r="N28">
        <v>0</v>
      </c>
      <c r="O28" s="61">
        <v>82.46</v>
      </c>
      <c r="P28" s="55">
        <v>43.81</v>
      </c>
      <c r="Q28" s="61">
        <v>82.46</v>
      </c>
      <c r="R28" s="55">
        <v>37.630000000000003</v>
      </c>
      <c r="T28">
        <f t="shared" si="0"/>
        <v>1665</v>
      </c>
      <c r="U28" s="66">
        <f t="shared" si="3"/>
        <v>138.75</v>
      </c>
    </row>
    <row r="29" spans="1:21" x14ac:dyDescent="0.25">
      <c r="A29">
        <v>15</v>
      </c>
      <c r="B29">
        <v>26</v>
      </c>
      <c r="C29" s="55">
        <v>68.61</v>
      </c>
      <c r="E29" s="55">
        <v>17.100000000000001</v>
      </c>
      <c r="F29" s="55">
        <v>186.81</v>
      </c>
      <c r="G29" s="73">
        <v>42.6</v>
      </c>
      <c r="H29" s="60">
        <f t="shared" si="1"/>
        <v>315.12</v>
      </c>
      <c r="I29" s="65">
        <f t="shared" si="2"/>
        <v>2.3524264867879983E-2</v>
      </c>
      <c r="K29">
        <v>68.61</v>
      </c>
      <c r="L29">
        <v>186.81</v>
      </c>
      <c r="M29" s="61">
        <v>42.6</v>
      </c>
      <c r="N29">
        <v>17.100000000000001</v>
      </c>
      <c r="O29" s="61">
        <v>42.6</v>
      </c>
      <c r="P29" s="55">
        <v>68.61</v>
      </c>
      <c r="Q29" s="61">
        <v>42.6</v>
      </c>
      <c r="T29">
        <f t="shared" si="0"/>
        <v>3736.2</v>
      </c>
      <c r="U29" s="66">
        <f t="shared" si="3"/>
        <v>311.34999999999997</v>
      </c>
    </row>
    <row r="30" spans="1:21" x14ac:dyDescent="0.25">
      <c r="A30">
        <v>16</v>
      </c>
      <c r="B30">
        <v>27</v>
      </c>
      <c r="C30" s="55">
        <v>0</v>
      </c>
      <c r="D30" s="55">
        <v>31.1</v>
      </c>
      <c r="E30" s="55">
        <v>71.790000000000006</v>
      </c>
      <c r="F30" s="55">
        <v>94.66</v>
      </c>
      <c r="G30" s="73">
        <v>144.99</v>
      </c>
      <c r="H30" s="60">
        <f t="shared" si="1"/>
        <v>342.54</v>
      </c>
      <c r="I30" s="65">
        <f t="shared" si="2"/>
        <v>2.5571216323443797E-2</v>
      </c>
      <c r="K30">
        <v>0</v>
      </c>
      <c r="L30">
        <v>94.66</v>
      </c>
      <c r="M30" s="61">
        <v>144.99</v>
      </c>
      <c r="N30">
        <v>71.790000000000006</v>
      </c>
      <c r="O30" s="61">
        <v>144.99</v>
      </c>
      <c r="P30" s="55">
        <v>0</v>
      </c>
      <c r="Q30" s="61">
        <v>144.99</v>
      </c>
      <c r="R30" s="55">
        <v>31.1</v>
      </c>
      <c r="T30">
        <f t="shared" si="0"/>
        <v>1893.1999999999998</v>
      </c>
      <c r="U30" s="66">
        <f t="shared" si="3"/>
        <v>157.76666666666665</v>
      </c>
    </row>
    <row r="31" spans="1:21" x14ac:dyDescent="0.25">
      <c r="A31">
        <v>17</v>
      </c>
      <c r="B31">
        <v>28</v>
      </c>
      <c r="C31" s="55">
        <v>59.7</v>
      </c>
      <c r="D31" s="55">
        <v>56.94</v>
      </c>
      <c r="E31" s="55">
        <v>29.43</v>
      </c>
      <c r="F31" s="55">
        <v>172.01</v>
      </c>
      <c r="G31" s="73">
        <v>60.59</v>
      </c>
      <c r="H31" s="60">
        <f t="shared" si="1"/>
        <v>378.66999999999996</v>
      </c>
      <c r="I31" s="65">
        <f t="shared" si="2"/>
        <v>2.8268384670982836E-2</v>
      </c>
      <c r="K31">
        <v>59.7</v>
      </c>
      <c r="L31">
        <v>172.01</v>
      </c>
      <c r="M31" s="61">
        <v>60.59</v>
      </c>
      <c r="N31">
        <v>29.43</v>
      </c>
      <c r="O31" s="61">
        <v>60.59</v>
      </c>
      <c r="P31" s="55">
        <v>59.7</v>
      </c>
      <c r="Q31" s="61">
        <v>60.59</v>
      </c>
      <c r="R31" s="55">
        <v>56.94</v>
      </c>
      <c r="T31">
        <f t="shared" si="0"/>
        <v>3440.2</v>
      </c>
      <c r="U31" s="66">
        <f t="shared" si="3"/>
        <v>286.68333333333334</v>
      </c>
    </row>
    <row r="32" spans="1:21" x14ac:dyDescent="0.25">
      <c r="A32">
        <v>18</v>
      </c>
      <c r="B32">
        <v>29</v>
      </c>
      <c r="C32" s="55">
        <v>107.86</v>
      </c>
      <c r="D32" s="55">
        <v>60.13</v>
      </c>
      <c r="E32" s="55">
        <v>119.63</v>
      </c>
      <c r="F32" s="55">
        <v>90.64</v>
      </c>
      <c r="G32" s="73">
        <v>156.81</v>
      </c>
      <c r="H32" s="60">
        <f t="shared" si="1"/>
        <v>535.06999999999994</v>
      </c>
      <c r="I32" s="65">
        <f t="shared" si="2"/>
        <v>3.994392105501568E-2</v>
      </c>
      <c r="K32">
        <v>107.86</v>
      </c>
      <c r="L32">
        <v>90.64</v>
      </c>
      <c r="M32" s="61">
        <v>156.81</v>
      </c>
      <c r="N32">
        <v>119.63</v>
      </c>
      <c r="O32" s="61">
        <v>156.81</v>
      </c>
      <c r="P32" s="55">
        <v>107.86</v>
      </c>
      <c r="Q32" s="61">
        <v>156.81</v>
      </c>
      <c r="R32" s="55">
        <v>60.13</v>
      </c>
      <c r="T32">
        <f t="shared" si="0"/>
        <v>1812.8</v>
      </c>
      <c r="U32" s="66">
        <f t="shared" si="3"/>
        <v>151.06666666666666</v>
      </c>
    </row>
    <row r="33" spans="1:21" x14ac:dyDescent="0.25">
      <c r="A33">
        <v>19</v>
      </c>
      <c r="B33">
        <v>30</v>
      </c>
      <c r="C33" s="55">
        <v>78.760000000000005</v>
      </c>
      <c r="D33" s="55">
        <v>66.78</v>
      </c>
      <c r="E33" s="55">
        <v>30.9</v>
      </c>
      <c r="F33" s="55">
        <v>166.08</v>
      </c>
      <c r="G33" s="75">
        <v>128.38999999999999</v>
      </c>
      <c r="H33" s="60">
        <f t="shared" si="1"/>
        <v>470.91</v>
      </c>
      <c r="I33" s="65">
        <f t="shared" si="2"/>
        <v>3.5154263673944412E-2</v>
      </c>
      <c r="K33">
        <v>78.760000000000005</v>
      </c>
      <c r="L33">
        <v>166.08</v>
      </c>
      <c r="M33" s="62">
        <v>128.38999999999999</v>
      </c>
      <c r="N33">
        <v>30.9</v>
      </c>
      <c r="O33" s="62">
        <v>128.38999999999999</v>
      </c>
      <c r="P33" s="55">
        <v>78.760000000000005</v>
      </c>
      <c r="Q33" s="62">
        <v>128.38999999999999</v>
      </c>
      <c r="R33" s="55">
        <v>66.78</v>
      </c>
      <c r="T33">
        <f t="shared" si="0"/>
        <v>3321.6000000000004</v>
      </c>
      <c r="U33" s="66">
        <f t="shared" si="3"/>
        <v>276.8</v>
      </c>
    </row>
    <row r="34" spans="1:21" x14ac:dyDescent="0.25">
      <c r="A34">
        <v>20</v>
      </c>
      <c r="B34">
        <v>31</v>
      </c>
      <c r="C34" s="55">
        <v>125.13</v>
      </c>
      <c r="D34" s="55">
        <v>61.74</v>
      </c>
      <c r="E34" s="55">
        <v>100.35</v>
      </c>
      <c r="F34" s="55">
        <v>0</v>
      </c>
      <c r="G34" s="75">
        <v>185.35</v>
      </c>
      <c r="H34" s="60">
        <f t="shared" si="1"/>
        <v>472.57000000000005</v>
      </c>
      <c r="I34" s="65">
        <f t="shared" si="2"/>
        <v>3.5278185607432233E-2</v>
      </c>
      <c r="K34">
        <v>125.13</v>
      </c>
      <c r="L34">
        <v>0</v>
      </c>
      <c r="M34" s="62">
        <v>185.35</v>
      </c>
      <c r="N34">
        <v>100.35</v>
      </c>
      <c r="O34" s="62">
        <v>185.35</v>
      </c>
      <c r="P34" s="55">
        <v>125.13</v>
      </c>
      <c r="Q34" s="62">
        <v>185.35</v>
      </c>
      <c r="R34" s="55">
        <v>61.74</v>
      </c>
      <c r="T34">
        <f t="shared" si="0"/>
        <v>0</v>
      </c>
      <c r="U34" s="66">
        <f t="shared" si="3"/>
        <v>0</v>
      </c>
    </row>
    <row r="35" spans="1:21" x14ac:dyDescent="0.25">
      <c r="A35">
        <v>21</v>
      </c>
      <c r="B35">
        <v>32</v>
      </c>
      <c r="C35" s="55">
        <v>67.91</v>
      </c>
      <c r="D35" s="55">
        <v>92.74</v>
      </c>
      <c r="E35" s="55">
        <v>0</v>
      </c>
      <c r="F35" s="55">
        <v>143.46</v>
      </c>
      <c r="G35" s="75">
        <v>133.18</v>
      </c>
      <c r="H35" s="60">
        <f t="shared" si="1"/>
        <v>437.29</v>
      </c>
      <c r="I35" s="65">
        <f t="shared" si="2"/>
        <v>3.2644471261980314E-2</v>
      </c>
      <c r="K35">
        <v>67.91</v>
      </c>
      <c r="L35">
        <v>143.46</v>
      </c>
      <c r="M35" s="62">
        <v>133.18</v>
      </c>
      <c r="N35">
        <v>0</v>
      </c>
      <c r="O35" s="62">
        <v>133.18</v>
      </c>
      <c r="P35" s="55">
        <v>67.91</v>
      </c>
      <c r="Q35" s="62">
        <v>133.18</v>
      </c>
      <c r="R35" s="55">
        <v>92.74</v>
      </c>
      <c r="T35">
        <f t="shared" si="0"/>
        <v>2869.2000000000003</v>
      </c>
      <c r="U35" s="66">
        <f t="shared" si="3"/>
        <v>239.10000000000002</v>
      </c>
    </row>
    <row r="36" spans="1:21" x14ac:dyDescent="0.25">
      <c r="A36">
        <v>22</v>
      </c>
      <c r="B36">
        <v>33</v>
      </c>
      <c r="C36" s="55">
        <v>86.74</v>
      </c>
      <c r="E36" s="55">
        <v>39.11</v>
      </c>
      <c r="F36" s="55">
        <v>284.63</v>
      </c>
      <c r="G36" s="75">
        <v>264.88</v>
      </c>
      <c r="H36" s="60">
        <f t="shared" si="1"/>
        <v>675.36</v>
      </c>
      <c r="I36" s="65">
        <f t="shared" si="2"/>
        <v>5.0416817470079416E-2</v>
      </c>
      <c r="K36">
        <v>86.74</v>
      </c>
      <c r="L36">
        <v>284.63</v>
      </c>
      <c r="M36" s="62">
        <v>264.88</v>
      </c>
      <c r="N36">
        <v>39.11</v>
      </c>
      <c r="O36" s="62">
        <v>264.88</v>
      </c>
      <c r="P36" s="55">
        <v>86.74</v>
      </c>
      <c r="Q36" s="62">
        <v>264.88</v>
      </c>
      <c r="T36">
        <f t="shared" ref="T36:T67" si="4">(L36*20)</f>
        <v>5692.6</v>
      </c>
      <c r="U36" s="66">
        <f t="shared" si="3"/>
        <v>474.38333333333338</v>
      </c>
    </row>
    <row r="37" spans="1:21" x14ac:dyDescent="0.25">
      <c r="A37">
        <v>23</v>
      </c>
      <c r="B37">
        <v>34</v>
      </c>
      <c r="C37" s="55">
        <v>0</v>
      </c>
      <c r="D37" s="55">
        <v>76.959999999999994</v>
      </c>
      <c r="E37" s="55">
        <v>102.34</v>
      </c>
      <c r="F37" s="55">
        <v>187.83</v>
      </c>
      <c r="G37" s="75">
        <v>154.58000000000001</v>
      </c>
      <c r="H37" s="60">
        <f t="shared" si="1"/>
        <v>521.71</v>
      </c>
      <c r="I37" s="65">
        <f t="shared" si="2"/>
        <v>3.8946573445740242E-2</v>
      </c>
      <c r="K37">
        <v>0</v>
      </c>
      <c r="L37">
        <v>187.83</v>
      </c>
      <c r="M37" s="62">
        <v>154.58000000000001</v>
      </c>
      <c r="N37">
        <v>102.34</v>
      </c>
      <c r="O37" s="62">
        <v>154.58000000000001</v>
      </c>
      <c r="P37" s="55">
        <v>0</v>
      </c>
      <c r="Q37" s="62">
        <v>154.58000000000001</v>
      </c>
      <c r="R37" s="55">
        <v>76.959999999999994</v>
      </c>
      <c r="T37">
        <f t="shared" si="4"/>
        <v>3756.6000000000004</v>
      </c>
      <c r="U37" s="66">
        <f t="shared" si="3"/>
        <v>313.05</v>
      </c>
    </row>
    <row r="38" spans="1:21" x14ac:dyDescent="0.25">
      <c r="A38">
        <v>24</v>
      </c>
      <c r="B38">
        <v>35</v>
      </c>
      <c r="C38" s="55">
        <v>77.23</v>
      </c>
      <c r="D38" s="55">
        <v>180.99</v>
      </c>
      <c r="E38" s="55">
        <v>55.65</v>
      </c>
      <c r="F38" s="55">
        <v>306.85000000000002</v>
      </c>
      <c r="G38" s="75">
        <v>248.18</v>
      </c>
      <c r="H38" s="60">
        <f t="shared" si="1"/>
        <v>868.90000000000009</v>
      </c>
      <c r="I38" s="65">
        <f t="shared" si="2"/>
        <v>6.4864920486484262E-2</v>
      </c>
      <c r="K38">
        <v>77.23</v>
      </c>
      <c r="L38">
        <v>306.85000000000002</v>
      </c>
      <c r="M38" s="62">
        <v>248.18</v>
      </c>
      <c r="N38">
        <v>55.65</v>
      </c>
      <c r="O38" s="62">
        <v>248.18</v>
      </c>
      <c r="P38" s="55">
        <v>77.23</v>
      </c>
      <c r="Q38" s="62">
        <v>248.18</v>
      </c>
      <c r="R38" s="55">
        <v>180.99</v>
      </c>
      <c r="T38">
        <f t="shared" si="4"/>
        <v>6137</v>
      </c>
      <c r="U38" s="66">
        <f t="shared" si="3"/>
        <v>511.41666666666669</v>
      </c>
    </row>
    <row r="39" spans="1:21" x14ac:dyDescent="0.25">
      <c r="A39">
        <v>25</v>
      </c>
      <c r="B39">
        <v>36</v>
      </c>
      <c r="C39" s="55">
        <v>141.85</v>
      </c>
      <c r="D39" s="55">
        <v>100.36</v>
      </c>
      <c r="E39" s="55">
        <v>125.76</v>
      </c>
      <c r="F39" s="55">
        <v>226.69</v>
      </c>
      <c r="G39" s="75">
        <v>115.05</v>
      </c>
      <c r="H39" s="60">
        <f t="shared" si="1"/>
        <v>709.70999999999992</v>
      </c>
      <c r="I39" s="65">
        <f t="shared" si="2"/>
        <v>5.2981105672071274E-2</v>
      </c>
      <c r="K39">
        <v>141.85</v>
      </c>
      <c r="L39">
        <v>226.69</v>
      </c>
      <c r="M39" s="62">
        <v>115.05</v>
      </c>
      <c r="N39">
        <v>125.76</v>
      </c>
      <c r="O39" s="62">
        <v>115.05</v>
      </c>
      <c r="P39" s="55">
        <v>141.85</v>
      </c>
      <c r="Q39" s="62">
        <v>115.05</v>
      </c>
      <c r="R39" s="55">
        <v>100.36</v>
      </c>
      <c r="T39">
        <f t="shared" si="4"/>
        <v>4533.8</v>
      </c>
      <c r="U39" s="66">
        <f t="shared" si="3"/>
        <v>377.81666666666666</v>
      </c>
    </row>
    <row r="40" spans="1:21" x14ac:dyDescent="0.25">
      <c r="A40">
        <v>26</v>
      </c>
      <c r="B40">
        <v>37</v>
      </c>
      <c r="C40" s="55">
        <v>70.7</v>
      </c>
      <c r="D40" s="55">
        <v>213.01</v>
      </c>
      <c r="E40" s="55">
        <v>82.83</v>
      </c>
      <c r="F40" s="55">
        <v>322.83</v>
      </c>
      <c r="G40" s="75">
        <v>235.8</v>
      </c>
      <c r="H40" s="60">
        <f t="shared" si="1"/>
        <v>925.16999999999985</v>
      </c>
      <c r="I40" s="65">
        <f t="shared" si="2"/>
        <v>6.9065575424652581E-2</v>
      </c>
      <c r="K40">
        <v>70.7</v>
      </c>
      <c r="L40">
        <v>322.83</v>
      </c>
      <c r="M40" s="62">
        <v>235.8</v>
      </c>
      <c r="N40">
        <v>82.83</v>
      </c>
      <c r="O40" s="62">
        <v>235.8</v>
      </c>
      <c r="P40" s="55">
        <v>70.7</v>
      </c>
      <c r="Q40" s="62">
        <v>235.8</v>
      </c>
      <c r="R40" s="55">
        <v>213.01</v>
      </c>
      <c r="T40">
        <f t="shared" si="4"/>
        <v>6456.5999999999995</v>
      </c>
      <c r="U40" s="66">
        <f t="shared" si="3"/>
        <v>538.04999999999995</v>
      </c>
    </row>
    <row r="41" spans="1:21" x14ac:dyDescent="0.25">
      <c r="A41">
        <v>27</v>
      </c>
      <c r="B41">
        <v>38</v>
      </c>
      <c r="C41" s="55">
        <v>121.09</v>
      </c>
      <c r="D41" s="55">
        <v>154.63</v>
      </c>
      <c r="E41" s="55">
        <v>91.53</v>
      </c>
      <c r="F41" s="55">
        <v>0</v>
      </c>
      <c r="G41" s="75">
        <v>198.83</v>
      </c>
      <c r="H41" s="60">
        <f t="shared" si="1"/>
        <v>566.08000000000004</v>
      </c>
      <c r="I41" s="65">
        <f t="shared" si="2"/>
        <v>4.2258872354688698E-2</v>
      </c>
      <c r="K41">
        <v>121.09</v>
      </c>
      <c r="L41">
        <v>0</v>
      </c>
      <c r="M41" s="62">
        <v>198.83</v>
      </c>
      <c r="N41">
        <v>91.53</v>
      </c>
      <c r="O41" s="62">
        <v>198.83</v>
      </c>
      <c r="P41" s="55">
        <v>121.09</v>
      </c>
      <c r="Q41" s="62">
        <v>198.83</v>
      </c>
      <c r="R41" s="55">
        <v>154.63</v>
      </c>
      <c r="T41">
        <f t="shared" si="4"/>
        <v>0</v>
      </c>
      <c r="U41" s="66">
        <f t="shared" si="3"/>
        <v>0</v>
      </c>
    </row>
    <row r="42" spans="1:21" x14ac:dyDescent="0.25">
      <c r="A42">
        <v>28</v>
      </c>
      <c r="B42">
        <v>39</v>
      </c>
      <c r="C42" s="55">
        <v>125.58</v>
      </c>
      <c r="D42" s="55">
        <v>217.79</v>
      </c>
      <c r="E42" s="55">
        <v>0</v>
      </c>
      <c r="F42" s="55">
        <v>375.63</v>
      </c>
      <c r="G42" s="75">
        <v>199.75</v>
      </c>
      <c r="H42" s="60">
        <f t="shared" si="1"/>
        <v>918.75</v>
      </c>
      <c r="I42" s="65">
        <f t="shared" si="2"/>
        <v>6.8586311079476811E-2</v>
      </c>
      <c r="K42">
        <v>125.58</v>
      </c>
      <c r="L42">
        <v>375.63</v>
      </c>
      <c r="M42" s="62">
        <v>199.75</v>
      </c>
      <c r="N42">
        <v>0</v>
      </c>
      <c r="O42" s="62">
        <v>199.75</v>
      </c>
      <c r="P42" s="55">
        <v>125.58</v>
      </c>
      <c r="Q42" s="62">
        <v>199.75</v>
      </c>
      <c r="R42" s="55">
        <v>217.79</v>
      </c>
      <c r="T42">
        <f t="shared" si="4"/>
        <v>7512.6</v>
      </c>
      <c r="U42" s="66">
        <f t="shared" si="3"/>
        <v>626.05000000000007</v>
      </c>
    </row>
    <row r="43" spans="1:21" x14ac:dyDescent="0.25">
      <c r="A43">
        <v>29</v>
      </c>
      <c r="B43">
        <v>40</v>
      </c>
      <c r="C43" s="55">
        <v>114.8</v>
      </c>
      <c r="E43" s="55">
        <v>76.14</v>
      </c>
      <c r="F43" s="55">
        <v>521.84</v>
      </c>
      <c r="G43" s="75">
        <v>76.84</v>
      </c>
      <c r="H43" s="60">
        <f t="shared" si="1"/>
        <v>789.62</v>
      </c>
      <c r="I43" s="65">
        <f t="shared" si="2"/>
        <v>5.8946528385933589E-2</v>
      </c>
      <c r="K43">
        <v>114.8</v>
      </c>
      <c r="L43">
        <v>521.84</v>
      </c>
      <c r="M43" s="62">
        <v>76.84</v>
      </c>
      <c r="N43">
        <v>76.14</v>
      </c>
      <c r="O43" s="62">
        <v>76.84</v>
      </c>
      <c r="P43" s="55">
        <v>114.8</v>
      </c>
      <c r="Q43" s="62">
        <v>76.84</v>
      </c>
      <c r="T43">
        <f t="shared" si="4"/>
        <v>10436.800000000001</v>
      </c>
      <c r="U43" s="66">
        <f t="shared" si="3"/>
        <v>869.73333333333346</v>
      </c>
    </row>
    <row r="44" spans="1:21" x14ac:dyDescent="0.25">
      <c r="A44">
        <v>30</v>
      </c>
      <c r="B44">
        <v>41</v>
      </c>
      <c r="C44" s="55">
        <v>0</v>
      </c>
      <c r="D44" s="55">
        <v>167.55</v>
      </c>
      <c r="E44" s="55">
        <v>218.49</v>
      </c>
      <c r="F44" s="55">
        <v>388.59</v>
      </c>
      <c r="G44" s="75">
        <v>80.61</v>
      </c>
      <c r="H44" s="60">
        <f t="shared" si="1"/>
        <v>855.24</v>
      </c>
      <c r="I44" s="65">
        <f t="shared" si="2"/>
        <v>6.3845177347060411E-2</v>
      </c>
      <c r="K44">
        <v>0</v>
      </c>
      <c r="L44">
        <v>388.59</v>
      </c>
      <c r="M44" s="62">
        <v>80.61</v>
      </c>
      <c r="N44">
        <v>218.49</v>
      </c>
      <c r="O44" s="62">
        <v>80.61</v>
      </c>
      <c r="P44" s="55">
        <v>0</v>
      </c>
      <c r="Q44" s="62">
        <v>80.61</v>
      </c>
      <c r="R44" s="55">
        <v>167.55</v>
      </c>
      <c r="T44">
        <f t="shared" si="4"/>
        <v>7771.7999999999993</v>
      </c>
      <c r="U44" s="66">
        <f t="shared" si="3"/>
        <v>647.65</v>
      </c>
    </row>
    <row r="45" spans="1:21" x14ac:dyDescent="0.25">
      <c r="A45">
        <v>31</v>
      </c>
      <c r="B45">
        <v>42</v>
      </c>
      <c r="C45" s="55">
        <v>136.33000000000001</v>
      </c>
      <c r="D45" s="55">
        <v>265.08999999999997</v>
      </c>
      <c r="E45" s="55">
        <v>116.29</v>
      </c>
      <c r="F45" s="55">
        <v>602.44000000000005</v>
      </c>
      <c r="G45" s="75">
        <v>189.18</v>
      </c>
      <c r="H45" s="60">
        <f t="shared" si="1"/>
        <v>1309.3300000000002</v>
      </c>
      <c r="I45" s="65">
        <f t="shared" si="2"/>
        <v>9.7743798297351164E-2</v>
      </c>
      <c r="K45">
        <v>136.33000000000001</v>
      </c>
      <c r="L45">
        <v>602.44000000000005</v>
      </c>
      <c r="M45" s="62">
        <v>189.18</v>
      </c>
      <c r="N45">
        <v>116.29</v>
      </c>
      <c r="O45" s="62">
        <v>189.18</v>
      </c>
      <c r="P45" s="55">
        <v>136.33000000000001</v>
      </c>
      <c r="Q45" s="62">
        <v>189.18</v>
      </c>
      <c r="R45" s="55">
        <v>265.08999999999997</v>
      </c>
      <c r="T45">
        <f t="shared" si="4"/>
        <v>12048.800000000001</v>
      </c>
      <c r="U45" s="66">
        <f t="shared" si="3"/>
        <v>1004.0666666666667</v>
      </c>
    </row>
    <row r="46" spans="1:21" x14ac:dyDescent="0.25">
      <c r="A46" s="56">
        <v>44866</v>
      </c>
      <c r="B46" s="55">
        <v>43</v>
      </c>
      <c r="C46" s="55">
        <v>194.89</v>
      </c>
      <c r="D46" s="55">
        <v>163.80000000000001</v>
      </c>
      <c r="E46" s="55">
        <v>239.15</v>
      </c>
      <c r="F46" s="55">
        <v>459.71</v>
      </c>
      <c r="G46" s="75">
        <v>361.44</v>
      </c>
      <c r="H46" s="60">
        <f t="shared" si="1"/>
        <v>1418.99</v>
      </c>
      <c r="I46" s="65">
        <f t="shared" si="2"/>
        <v>0.10593011108426319</v>
      </c>
      <c r="K46">
        <v>194.89</v>
      </c>
      <c r="L46">
        <v>459.71</v>
      </c>
      <c r="M46" s="62">
        <v>361.44</v>
      </c>
      <c r="N46">
        <v>239.15</v>
      </c>
      <c r="O46" s="62">
        <v>361.44</v>
      </c>
      <c r="P46" s="55">
        <v>194.89</v>
      </c>
      <c r="Q46" s="62">
        <v>361.44</v>
      </c>
      <c r="R46" s="55">
        <v>163.80000000000001</v>
      </c>
      <c r="T46">
        <f t="shared" si="4"/>
        <v>9194.1999999999989</v>
      </c>
      <c r="U46" s="66">
        <f t="shared" si="3"/>
        <v>766.18333333333328</v>
      </c>
    </row>
    <row r="47" spans="1:21" x14ac:dyDescent="0.25">
      <c r="A47">
        <v>2</v>
      </c>
      <c r="B47">
        <v>44</v>
      </c>
      <c r="C47" s="55">
        <v>214.23</v>
      </c>
      <c r="D47" s="55">
        <v>288.08999999999997</v>
      </c>
      <c r="E47" s="55">
        <v>111.88</v>
      </c>
      <c r="F47" s="55">
        <v>524</v>
      </c>
      <c r="G47" s="75">
        <v>372.45</v>
      </c>
      <c r="H47" s="60">
        <f t="shared" si="1"/>
        <v>1510.6499999999999</v>
      </c>
      <c r="I47" s="65">
        <f t="shared" si="2"/>
        <v>0.11277269206227118</v>
      </c>
      <c r="K47">
        <v>214.23</v>
      </c>
      <c r="L47">
        <v>524</v>
      </c>
      <c r="M47" s="62">
        <v>372.45</v>
      </c>
      <c r="N47">
        <v>111.88</v>
      </c>
      <c r="O47" s="62">
        <v>372.45</v>
      </c>
      <c r="P47" s="55">
        <v>214.23</v>
      </c>
      <c r="Q47" s="62">
        <v>372.45</v>
      </c>
      <c r="R47" s="55">
        <v>288.08999999999997</v>
      </c>
      <c r="T47">
        <f t="shared" si="4"/>
        <v>10480</v>
      </c>
      <c r="U47" s="66">
        <f t="shared" si="3"/>
        <v>873.33333333333337</v>
      </c>
    </row>
    <row r="48" spans="1:21" x14ac:dyDescent="0.25">
      <c r="A48">
        <v>3</v>
      </c>
      <c r="B48">
        <v>45</v>
      </c>
      <c r="C48" s="55">
        <v>218.81</v>
      </c>
      <c r="D48" s="55">
        <v>174.81</v>
      </c>
      <c r="E48" s="55">
        <v>215.11</v>
      </c>
      <c r="F48" s="55">
        <v>0</v>
      </c>
      <c r="G48" s="75">
        <v>406.54</v>
      </c>
      <c r="H48" s="60">
        <f t="shared" si="1"/>
        <v>1015.27</v>
      </c>
      <c r="I48" s="65">
        <f t="shared" si="2"/>
        <v>7.5791699645888902E-2</v>
      </c>
      <c r="K48">
        <v>218.81</v>
      </c>
      <c r="L48">
        <v>0</v>
      </c>
      <c r="M48" s="62">
        <v>406.54</v>
      </c>
      <c r="N48">
        <v>215.11</v>
      </c>
      <c r="O48" s="62">
        <v>406.54</v>
      </c>
      <c r="P48" s="55">
        <v>218.81</v>
      </c>
      <c r="Q48" s="62">
        <v>406.54</v>
      </c>
      <c r="R48" s="55">
        <v>174.81</v>
      </c>
      <c r="T48">
        <f t="shared" si="4"/>
        <v>0</v>
      </c>
      <c r="U48" s="66">
        <f t="shared" si="3"/>
        <v>0</v>
      </c>
    </row>
    <row r="49" spans="1:21" x14ac:dyDescent="0.25">
      <c r="A49">
        <v>4</v>
      </c>
      <c r="B49">
        <v>46</v>
      </c>
      <c r="C49" s="55">
        <v>165.51</v>
      </c>
      <c r="D49" s="55">
        <v>242.36</v>
      </c>
      <c r="E49" s="55">
        <v>0</v>
      </c>
      <c r="F49" s="55">
        <v>620.14</v>
      </c>
      <c r="G49" s="75">
        <v>328.99</v>
      </c>
      <c r="H49" s="60">
        <f t="shared" si="1"/>
        <v>1357</v>
      </c>
      <c r="I49" s="65">
        <f t="shared" si="2"/>
        <v>0.10130244803793201</v>
      </c>
      <c r="K49">
        <v>165.51</v>
      </c>
      <c r="L49">
        <v>620.14</v>
      </c>
      <c r="M49" s="62">
        <v>328.99</v>
      </c>
      <c r="N49">
        <v>0</v>
      </c>
      <c r="O49" s="62">
        <v>328.99</v>
      </c>
      <c r="P49" s="55">
        <v>165.51</v>
      </c>
      <c r="Q49" s="62">
        <v>328.99</v>
      </c>
      <c r="R49" s="55">
        <v>242.36</v>
      </c>
      <c r="T49">
        <f t="shared" si="4"/>
        <v>12402.8</v>
      </c>
      <c r="U49" s="66">
        <f t="shared" si="3"/>
        <v>1033.5666666666666</v>
      </c>
    </row>
    <row r="50" spans="1:21" x14ac:dyDescent="0.25">
      <c r="A50">
        <v>5</v>
      </c>
      <c r="B50">
        <v>47</v>
      </c>
      <c r="C50" s="55">
        <v>181.51</v>
      </c>
      <c r="E50" s="55">
        <v>194.95</v>
      </c>
      <c r="F50" s="55">
        <v>861.26</v>
      </c>
      <c r="G50" s="75">
        <v>427.93</v>
      </c>
      <c r="H50" s="60">
        <f t="shared" si="1"/>
        <v>1665.65</v>
      </c>
      <c r="I50" s="65">
        <f t="shared" si="2"/>
        <v>0.12434371597227815</v>
      </c>
      <c r="K50">
        <v>181.51</v>
      </c>
      <c r="L50">
        <v>861.26</v>
      </c>
      <c r="M50" s="62">
        <v>427.93</v>
      </c>
      <c r="N50">
        <v>194.95</v>
      </c>
      <c r="O50" s="62">
        <v>427.93</v>
      </c>
      <c r="P50" s="55">
        <v>181.51</v>
      </c>
      <c r="Q50" s="62">
        <v>427.93</v>
      </c>
      <c r="T50">
        <f t="shared" si="4"/>
        <v>17225.2</v>
      </c>
      <c r="U50" s="66">
        <f t="shared" si="3"/>
        <v>1435.4333333333334</v>
      </c>
    </row>
    <row r="51" spans="1:21" x14ac:dyDescent="0.25">
      <c r="A51">
        <v>6</v>
      </c>
      <c r="B51">
        <v>48</v>
      </c>
      <c r="C51" s="55">
        <v>0</v>
      </c>
      <c r="D51" s="55">
        <v>227.14</v>
      </c>
      <c r="E51" s="55">
        <v>394.64</v>
      </c>
      <c r="F51" s="55">
        <v>636.05999999999995</v>
      </c>
      <c r="G51" s="75">
        <v>333.53</v>
      </c>
      <c r="H51" s="60">
        <f t="shared" si="1"/>
        <v>1591.37</v>
      </c>
      <c r="I51" s="65">
        <f t="shared" si="2"/>
        <v>0.11879858270753417</v>
      </c>
      <c r="K51">
        <v>0</v>
      </c>
      <c r="L51">
        <v>636.05999999999995</v>
      </c>
      <c r="M51" s="62">
        <v>333.53</v>
      </c>
      <c r="N51">
        <v>394.64</v>
      </c>
      <c r="O51" s="62">
        <v>333.53</v>
      </c>
      <c r="P51" s="55">
        <v>0</v>
      </c>
      <c r="Q51" s="62">
        <v>333.53</v>
      </c>
      <c r="R51" s="55">
        <v>227.14</v>
      </c>
      <c r="T51">
        <f t="shared" si="4"/>
        <v>12721.199999999999</v>
      </c>
      <c r="U51" s="66">
        <f t="shared" si="3"/>
        <v>1060.0999999999999</v>
      </c>
    </row>
    <row r="52" spans="1:21" x14ac:dyDescent="0.25">
      <c r="A52">
        <v>7</v>
      </c>
      <c r="B52">
        <v>49</v>
      </c>
      <c r="C52" s="55">
        <v>162.36000000000001</v>
      </c>
      <c r="D52" s="55">
        <v>385.25</v>
      </c>
      <c r="E52" s="55">
        <v>246.5</v>
      </c>
      <c r="F52" s="55">
        <v>946.18499999999995</v>
      </c>
      <c r="G52" s="75">
        <v>392.39</v>
      </c>
      <c r="H52" s="60">
        <f t="shared" si="1"/>
        <v>2132.6849999999999</v>
      </c>
      <c r="I52" s="65">
        <f t="shared" si="2"/>
        <v>0.1592087040484724</v>
      </c>
      <c r="K52">
        <v>162.36000000000001</v>
      </c>
      <c r="L52">
        <v>946.18499999999995</v>
      </c>
      <c r="M52" s="62">
        <v>392.39</v>
      </c>
      <c r="N52">
        <v>246.5</v>
      </c>
      <c r="O52" s="62">
        <v>392.39</v>
      </c>
      <c r="P52" s="55">
        <v>162.36000000000001</v>
      </c>
      <c r="Q52" s="62">
        <v>392.39</v>
      </c>
      <c r="R52" s="55">
        <v>385.25</v>
      </c>
      <c r="T52">
        <f t="shared" si="4"/>
        <v>18923.699999999997</v>
      </c>
      <c r="U52" s="66">
        <f t="shared" si="3"/>
        <v>1576.9749999999997</v>
      </c>
    </row>
    <row r="53" spans="1:21" x14ac:dyDescent="0.25">
      <c r="A53">
        <v>8</v>
      </c>
      <c r="B53">
        <v>50</v>
      </c>
      <c r="C53" s="55">
        <v>272.39</v>
      </c>
      <c r="D53" s="55">
        <v>265.67</v>
      </c>
      <c r="E53" s="55">
        <v>434.55</v>
      </c>
      <c r="F53" s="55">
        <v>716.29</v>
      </c>
      <c r="G53" s="75">
        <v>345.8</v>
      </c>
      <c r="H53" s="60">
        <f t="shared" si="1"/>
        <v>2034.6999999999998</v>
      </c>
      <c r="I53" s="65">
        <f t="shared" si="2"/>
        <v>0.15189395064316893</v>
      </c>
      <c r="K53">
        <v>272.39</v>
      </c>
      <c r="L53">
        <v>716.29</v>
      </c>
      <c r="M53" s="62">
        <v>345.8</v>
      </c>
      <c r="N53">
        <v>434.55</v>
      </c>
      <c r="O53" s="62">
        <v>345.8</v>
      </c>
      <c r="P53" s="55">
        <v>272.39</v>
      </c>
      <c r="Q53" s="62">
        <v>345.8</v>
      </c>
      <c r="R53" s="55">
        <v>265.67</v>
      </c>
      <c r="T53">
        <f t="shared" si="4"/>
        <v>14325.8</v>
      </c>
      <c r="U53" s="66">
        <f t="shared" si="3"/>
        <v>1193.8166666666666</v>
      </c>
    </row>
    <row r="54" spans="1:21" x14ac:dyDescent="0.25">
      <c r="A54">
        <v>9</v>
      </c>
      <c r="B54">
        <v>51</v>
      </c>
      <c r="C54" s="55">
        <v>225.54</v>
      </c>
      <c r="D54" s="55">
        <v>421.38</v>
      </c>
      <c r="E54" s="55">
        <v>236.13</v>
      </c>
      <c r="F54" s="55">
        <v>791.96</v>
      </c>
      <c r="G54" s="75">
        <v>250.06</v>
      </c>
      <c r="H54" s="60">
        <f t="shared" si="1"/>
        <v>1925.07</v>
      </c>
      <c r="I54" s="65">
        <f t="shared" si="2"/>
        <v>0.14370987740927177</v>
      </c>
      <c r="K54">
        <v>225.54</v>
      </c>
      <c r="L54">
        <v>791.96</v>
      </c>
      <c r="M54" s="62">
        <v>250.06</v>
      </c>
      <c r="N54">
        <v>236.13</v>
      </c>
      <c r="O54" s="62">
        <v>250.06</v>
      </c>
      <c r="P54" s="55">
        <v>225.54</v>
      </c>
      <c r="Q54" s="62">
        <v>250.06</v>
      </c>
      <c r="R54" s="55">
        <v>421.38</v>
      </c>
      <c r="T54">
        <f t="shared" si="4"/>
        <v>15839.2</v>
      </c>
      <c r="U54" s="66">
        <f t="shared" si="3"/>
        <v>1319.9333333333334</v>
      </c>
    </row>
    <row r="55" spans="1:21" x14ac:dyDescent="0.25">
      <c r="A55">
        <v>10</v>
      </c>
      <c r="B55">
        <v>52</v>
      </c>
      <c r="C55" s="55">
        <v>297.95</v>
      </c>
      <c r="D55" s="55">
        <v>328.73</v>
      </c>
      <c r="E55" s="55">
        <v>301.23</v>
      </c>
      <c r="F55" s="55">
        <v>0</v>
      </c>
      <c r="G55" s="75">
        <v>586.96</v>
      </c>
      <c r="H55" s="60">
        <f t="shared" si="1"/>
        <v>1514.8700000000001</v>
      </c>
      <c r="I55" s="65">
        <f t="shared" si="2"/>
        <v>0.11308772251969201</v>
      </c>
      <c r="K55">
        <v>297.95</v>
      </c>
      <c r="L55">
        <v>0</v>
      </c>
      <c r="M55" s="62">
        <v>586.96</v>
      </c>
      <c r="N55">
        <v>301.23</v>
      </c>
      <c r="O55" s="62">
        <v>586.96</v>
      </c>
      <c r="P55" s="55">
        <v>297.95</v>
      </c>
      <c r="Q55" s="62">
        <v>586.96</v>
      </c>
      <c r="R55" s="55">
        <v>328.73</v>
      </c>
      <c r="T55">
        <f t="shared" si="4"/>
        <v>0</v>
      </c>
      <c r="U55" s="66">
        <f t="shared" si="3"/>
        <v>0</v>
      </c>
    </row>
    <row r="56" spans="1:21" x14ac:dyDescent="0.25">
      <c r="A56">
        <v>11</v>
      </c>
      <c r="B56">
        <v>53</v>
      </c>
      <c r="C56" s="55">
        <v>211.01</v>
      </c>
      <c r="D56" s="55">
        <v>441.44</v>
      </c>
      <c r="E56" s="55">
        <v>0</v>
      </c>
      <c r="F56" s="55">
        <v>992</v>
      </c>
      <c r="G56" s="75">
        <v>767.48</v>
      </c>
      <c r="H56" s="60">
        <f t="shared" si="1"/>
        <v>2411.9300000000003</v>
      </c>
      <c r="I56" s="65">
        <f t="shared" si="2"/>
        <v>0.18005483676943948</v>
      </c>
      <c r="K56">
        <v>211.01</v>
      </c>
      <c r="L56">
        <v>992</v>
      </c>
      <c r="M56" s="62">
        <v>767.48</v>
      </c>
      <c r="N56">
        <v>0</v>
      </c>
      <c r="O56" s="62">
        <v>767.48</v>
      </c>
      <c r="P56" s="55">
        <v>211.01</v>
      </c>
      <c r="Q56" s="62">
        <v>767.48</v>
      </c>
      <c r="R56" s="55">
        <v>441.44</v>
      </c>
      <c r="T56">
        <f t="shared" si="4"/>
        <v>19840</v>
      </c>
      <c r="U56" s="66">
        <f t="shared" si="3"/>
        <v>1653.3333333333333</v>
      </c>
    </row>
    <row r="57" spans="1:21" x14ac:dyDescent="0.25">
      <c r="A57">
        <v>12</v>
      </c>
      <c r="B57">
        <v>54</v>
      </c>
      <c r="C57" s="55">
        <v>251.51</v>
      </c>
      <c r="E57" s="55">
        <v>302.39</v>
      </c>
      <c r="F57" s="55">
        <v>1414.65</v>
      </c>
      <c r="G57" s="75">
        <v>546.73</v>
      </c>
      <c r="H57" s="60">
        <f t="shared" si="1"/>
        <v>2515.2800000000002</v>
      </c>
      <c r="I57" s="65">
        <f t="shared" si="2"/>
        <v>0.18777009690556351</v>
      </c>
      <c r="K57">
        <v>251.51</v>
      </c>
      <c r="L57">
        <v>1414.65</v>
      </c>
      <c r="M57" s="62">
        <v>546.73</v>
      </c>
      <c r="N57">
        <v>302.39</v>
      </c>
      <c r="O57" s="62">
        <v>546.73</v>
      </c>
      <c r="P57" s="55">
        <v>251.51</v>
      </c>
      <c r="Q57" s="62">
        <v>546.73</v>
      </c>
      <c r="T57">
        <f t="shared" si="4"/>
        <v>28293</v>
      </c>
      <c r="U57" s="66">
        <f t="shared" si="3"/>
        <v>2357.75</v>
      </c>
    </row>
    <row r="58" spans="1:21" x14ac:dyDescent="0.25">
      <c r="A58">
        <v>13</v>
      </c>
      <c r="B58">
        <v>55</v>
      </c>
      <c r="C58" s="55">
        <v>0</v>
      </c>
      <c r="D58" s="55">
        <v>482.06</v>
      </c>
      <c r="E58" s="55">
        <v>616.79999999999995</v>
      </c>
      <c r="F58" s="55">
        <v>1202.0999999999999</v>
      </c>
      <c r="G58" s="75">
        <v>657.99</v>
      </c>
      <c r="H58" s="60">
        <f t="shared" si="1"/>
        <v>2958.95</v>
      </c>
      <c r="I58" s="65">
        <f t="shared" si="2"/>
        <v>0.22089084644203311</v>
      </c>
      <c r="K58">
        <v>0</v>
      </c>
      <c r="L58">
        <v>1202.0999999999999</v>
      </c>
      <c r="M58" s="62">
        <v>657.99</v>
      </c>
      <c r="N58">
        <v>616.79999999999995</v>
      </c>
      <c r="O58" s="62">
        <v>657.99</v>
      </c>
      <c r="P58" s="55">
        <v>0</v>
      </c>
      <c r="Q58" s="62">
        <v>657.99</v>
      </c>
      <c r="R58" s="55">
        <v>482.06</v>
      </c>
      <c r="T58">
        <f t="shared" si="4"/>
        <v>24042</v>
      </c>
      <c r="U58" s="66">
        <f t="shared" si="3"/>
        <v>2003.5</v>
      </c>
    </row>
    <row r="59" spans="1:21" x14ac:dyDescent="0.25">
      <c r="A59">
        <v>14</v>
      </c>
      <c r="B59">
        <v>56</v>
      </c>
      <c r="C59" s="55">
        <v>333.39</v>
      </c>
      <c r="D59" s="55">
        <v>684.76</v>
      </c>
      <c r="E59" s="55">
        <v>393.76</v>
      </c>
      <c r="F59" s="55">
        <v>1562.66</v>
      </c>
      <c r="G59" s="75">
        <v>778.51</v>
      </c>
      <c r="H59" s="60">
        <f t="shared" si="1"/>
        <v>3753.08</v>
      </c>
      <c r="I59" s="65">
        <f t="shared" si="2"/>
        <v>0.28017405429786429</v>
      </c>
      <c r="K59">
        <v>333.39</v>
      </c>
      <c r="L59">
        <v>1562.66</v>
      </c>
      <c r="M59" s="62">
        <v>778.51</v>
      </c>
      <c r="N59">
        <v>393.76</v>
      </c>
      <c r="O59" s="62">
        <v>778.51</v>
      </c>
      <c r="P59" s="55">
        <v>333.39</v>
      </c>
      <c r="Q59" s="62">
        <v>778.51</v>
      </c>
      <c r="R59" s="55">
        <v>684.76</v>
      </c>
      <c r="T59">
        <f t="shared" si="4"/>
        <v>31253.200000000001</v>
      </c>
      <c r="U59" s="66">
        <f t="shared" si="3"/>
        <v>2604.4333333333334</v>
      </c>
    </row>
    <row r="60" spans="1:21" x14ac:dyDescent="0.25">
      <c r="A60">
        <v>15</v>
      </c>
      <c r="B60">
        <v>57</v>
      </c>
      <c r="C60" s="55">
        <v>545.38</v>
      </c>
      <c r="D60" s="55">
        <v>481.83</v>
      </c>
      <c r="E60" s="55">
        <v>660.7</v>
      </c>
      <c r="F60" s="55">
        <v>1295.1400000000001</v>
      </c>
      <c r="G60" s="75">
        <v>1039.01</v>
      </c>
      <c r="H60" s="60">
        <f t="shared" si="1"/>
        <v>4022.0600000000004</v>
      </c>
      <c r="I60" s="65">
        <f t="shared" si="2"/>
        <v>0.30025388662892033</v>
      </c>
      <c r="K60">
        <v>545.38</v>
      </c>
      <c r="L60">
        <v>1295.1400000000001</v>
      </c>
      <c r="M60" s="62">
        <v>1039.01</v>
      </c>
      <c r="N60">
        <v>660.7</v>
      </c>
      <c r="O60" s="62">
        <v>1039.01</v>
      </c>
      <c r="P60" s="55">
        <v>545.38</v>
      </c>
      <c r="Q60" s="62">
        <v>1039.01</v>
      </c>
      <c r="R60" s="55">
        <v>481.83</v>
      </c>
      <c r="T60">
        <f t="shared" si="4"/>
        <v>25902.800000000003</v>
      </c>
      <c r="U60" s="66">
        <f t="shared" si="3"/>
        <v>2158.5666666666671</v>
      </c>
    </row>
    <row r="61" spans="1:21" x14ac:dyDescent="0.25">
      <c r="A61">
        <v>16</v>
      </c>
      <c r="B61">
        <v>58</v>
      </c>
      <c r="C61" s="55">
        <v>413.06</v>
      </c>
      <c r="D61" s="55">
        <v>890.36</v>
      </c>
      <c r="E61" s="55">
        <v>415.15</v>
      </c>
      <c r="F61" s="55">
        <v>1390.93</v>
      </c>
      <c r="G61" s="75">
        <v>862.9</v>
      </c>
      <c r="H61" s="60">
        <f t="shared" si="1"/>
        <v>3972.4</v>
      </c>
      <c r="I61" s="65">
        <f t="shared" si="2"/>
        <v>0.29654667987168837</v>
      </c>
      <c r="K61">
        <v>413.06</v>
      </c>
      <c r="L61">
        <v>1390.93</v>
      </c>
      <c r="M61" s="62">
        <v>862.9</v>
      </c>
      <c r="N61">
        <v>415.15</v>
      </c>
      <c r="O61" s="62">
        <v>862.9</v>
      </c>
      <c r="P61" s="55">
        <v>413.06</v>
      </c>
      <c r="Q61" s="62">
        <v>862.9</v>
      </c>
      <c r="R61" s="55">
        <v>890.36</v>
      </c>
      <c r="T61">
        <f t="shared" si="4"/>
        <v>27818.600000000002</v>
      </c>
      <c r="U61" s="66">
        <f t="shared" si="3"/>
        <v>2318.2166666666667</v>
      </c>
    </row>
    <row r="62" spans="1:21" x14ac:dyDescent="0.25">
      <c r="A62">
        <v>17</v>
      </c>
      <c r="B62">
        <v>59</v>
      </c>
      <c r="C62" s="55">
        <v>582.84</v>
      </c>
      <c r="D62" s="55">
        <v>657.53</v>
      </c>
      <c r="E62" s="55">
        <v>558.1</v>
      </c>
      <c r="F62" s="55">
        <v>0</v>
      </c>
      <c r="G62" s="75">
        <v>1175.08</v>
      </c>
      <c r="H62" s="60">
        <f t="shared" si="1"/>
        <v>2973.5499999999997</v>
      </c>
      <c r="I62" s="65">
        <f t="shared" si="2"/>
        <v>0.22198076224258861</v>
      </c>
      <c r="K62">
        <v>582.84</v>
      </c>
      <c r="L62">
        <v>0</v>
      </c>
      <c r="M62" s="62">
        <v>1175.08</v>
      </c>
      <c r="N62">
        <v>558.1</v>
      </c>
      <c r="O62" s="62">
        <v>1175.08</v>
      </c>
      <c r="P62" s="55">
        <v>582.84</v>
      </c>
      <c r="Q62" s="62">
        <v>1175.08</v>
      </c>
      <c r="R62" s="55">
        <v>657.53</v>
      </c>
      <c r="T62">
        <f t="shared" si="4"/>
        <v>0</v>
      </c>
      <c r="U62" s="66">
        <f t="shared" si="3"/>
        <v>0</v>
      </c>
    </row>
    <row r="63" spans="1:21" x14ac:dyDescent="0.25">
      <c r="A63">
        <v>18</v>
      </c>
      <c r="B63">
        <v>60</v>
      </c>
      <c r="C63" s="55">
        <v>468.05</v>
      </c>
      <c r="D63" s="55">
        <v>687.46</v>
      </c>
      <c r="E63" s="55">
        <v>0</v>
      </c>
      <c r="F63" s="55">
        <v>2099.59</v>
      </c>
      <c r="G63" s="75">
        <v>863.65</v>
      </c>
      <c r="H63" s="60">
        <f t="shared" si="1"/>
        <v>4118.75</v>
      </c>
      <c r="I63" s="65">
        <f t="shared" si="2"/>
        <v>0.30747196599574983</v>
      </c>
      <c r="K63">
        <v>468.05</v>
      </c>
      <c r="L63">
        <v>2099.59</v>
      </c>
      <c r="M63" s="62">
        <v>863.65</v>
      </c>
      <c r="N63">
        <v>0</v>
      </c>
      <c r="O63" s="62">
        <v>863.65</v>
      </c>
      <c r="P63" s="55">
        <v>468.05</v>
      </c>
      <c r="Q63" s="62">
        <v>863.65</v>
      </c>
      <c r="R63" s="55">
        <v>687.46</v>
      </c>
      <c r="T63">
        <f t="shared" si="4"/>
        <v>41991.8</v>
      </c>
      <c r="U63" s="66">
        <f t="shared" si="3"/>
        <v>3499.3166666666671</v>
      </c>
    </row>
    <row r="64" spans="1:21" x14ac:dyDescent="0.25">
      <c r="A64">
        <v>19</v>
      </c>
      <c r="B64">
        <v>61</v>
      </c>
      <c r="C64" s="55">
        <v>425.49</v>
      </c>
      <c r="E64" s="55">
        <v>582.67999999999995</v>
      </c>
      <c r="F64" s="55">
        <v>2147.21</v>
      </c>
      <c r="G64" s="75">
        <v>893.08</v>
      </c>
      <c r="H64" s="60">
        <f t="shared" si="1"/>
        <v>4048.46</v>
      </c>
      <c r="I64" s="65">
        <f t="shared" si="2"/>
        <v>0.30222469328197954</v>
      </c>
      <c r="K64">
        <v>425.49</v>
      </c>
      <c r="L64">
        <v>2147.21</v>
      </c>
      <c r="M64" s="62">
        <v>893.08</v>
      </c>
      <c r="N64">
        <v>582.67999999999995</v>
      </c>
      <c r="O64" s="62">
        <v>893.08</v>
      </c>
      <c r="P64" s="55">
        <v>425.49</v>
      </c>
      <c r="Q64" s="62">
        <v>893.08</v>
      </c>
      <c r="T64">
        <f t="shared" si="4"/>
        <v>42944.2</v>
      </c>
      <c r="U64" s="66">
        <f t="shared" si="3"/>
        <v>3578.6833333333329</v>
      </c>
    </row>
    <row r="65" spans="1:21" x14ac:dyDescent="0.25">
      <c r="A65">
        <v>20</v>
      </c>
      <c r="B65">
        <v>62</v>
      </c>
      <c r="C65" s="55">
        <v>16.32</v>
      </c>
      <c r="D65" s="55">
        <v>776.53</v>
      </c>
      <c r="E65" s="55">
        <v>909</v>
      </c>
      <c r="F65" s="55">
        <v>2013.94</v>
      </c>
      <c r="G65" s="75">
        <v>1199.06</v>
      </c>
      <c r="H65" s="60">
        <f t="shared" si="1"/>
        <v>4914.8500000000004</v>
      </c>
      <c r="I65" s="65">
        <f t="shared" si="2"/>
        <v>0.36690223783288889</v>
      </c>
      <c r="K65">
        <v>16.32</v>
      </c>
      <c r="L65">
        <v>2013.94</v>
      </c>
      <c r="M65" s="62">
        <v>1199.06</v>
      </c>
      <c r="N65">
        <v>909</v>
      </c>
      <c r="O65" s="62">
        <v>1199.06</v>
      </c>
      <c r="P65" s="55">
        <v>16.32</v>
      </c>
      <c r="Q65" s="62">
        <v>1199.06</v>
      </c>
      <c r="R65" s="55">
        <v>776.53</v>
      </c>
      <c r="T65">
        <f t="shared" si="4"/>
        <v>40278.800000000003</v>
      </c>
      <c r="U65" s="66">
        <f t="shared" si="3"/>
        <v>3356.5666666666671</v>
      </c>
    </row>
    <row r="66" spans="1:21" x14ac:dyDescent="0.25">
      <c r="A66">
        <v>21</v>
      </c>
      <c r="B66">
        <v>63</v>
      </c>
      <c r="C66" s="55">
        <v>805.31</v>
      </c>
      <c r="D66" s="55">
        <v>1037.96</v>
      </c>
      <c r="E66" s="55">
        <v>698.38</v>
      </c>
      <c r="F66" s="55">
        <v>2289.15</v>
      </c>
      <c r="G66" s="75">
        <v>1500.04</v>
      </c>
      <c r="H66" s="60">
        <f t="shared" si="1"/>
        <v>6330.84</v>
      </c>
      <c r="I66" s="65">
        <f t="shared" si="2"/>
        <v>0.47260839361566803</v>
      </c>
      <c r="K66">
        <v>805.31</v>
      </c>
      <c r="L66">
        <v>2289.15</v>
      </c>
      <c r="M66" s="62">
        <v>1500.04</v>
      </c>
      <c r="N66">
        <v>698.38</v>
      </c>
      <c r="O66" s="62">
        <v>1500.04</v>
      </c>
      <c r="P66" s="55">
        <v>805.31</v>
      </c>
      <c r="Q66" s="62">
        <v>1500.04</v>
      </c>
      <c r="R66" s="55">
        <v>1037.96</v>
      </c>
      <c r="T66">
        <f t="shared" si="4"/>
        <v>45783</v>
      </c>
      <c r="U66" s="66">
        <f t="shared" si="3"/>
        <v>3815.25</v>
      </c>
    </row>
    <row r="67" spans="1:21" x14ac:dyDescent="0.25">
      <c r="A67">
        <v>22</v>
      </c>
      <c r="B67">
        <v>64</v>
      </c>
      <c r="C67" s="55">
        <v>908.7</v>
      </c>
      <c r="D67" s="55">
        <v>958.09</v>
      </c>
      <c r="E67" s="55">
        <v>1064.3900000000001</v>
      </c>
      <c r="F67" s="55">
        <v>1849.95</v>
      </c>
      <c r="G67" s="75">
        <v>1209.1600000000001</v>
      </c>
      <c r="H67" s="60">
        <f t="shared" si="1"/>
        <v>5990.29</v>
      </c>
      <c r="I67" s="65">
        <f t="shared" si="2"/>
        <v>0.44718573430887526</v>
      </c>
      <c r="K67">
        <v>908.7</v>
      </c>
      <c r="L67">
        <v>1849.95</v>
      </c>
      <c r="M67" s="62">
        <v>1209.1600000000001</v>
      </c>
      <c r="N67">
        <v>1064.3900000000001</v>
      </c>
      <c r="O67" s="62">
        <v>1209.1600000000001</v>
      </c>
      <c r="P67" s="55">
        <v>908.7</v>
      </c>
      <c r="Q67" s="62">
        <v>1209.1600000000001</v>
      </c>
      <c r="R67" s="55">
        <v>958.09</v>
      </c>
      <c r="T67">
        <f t="shared" si="4"/>
        <v>36999</v>
      </c>
      <c r="U67" s="66">
        <f t="shared" si="3"/>
        <v>3083.25</v>
      </c>
    </row>
    <row r="68" spans="1:21" x14ac:dyDescent="0.25">
      <c r="A68">
        <v>23</v>
      </c>
      <c r="B68">
        <v>65</v>
      </c>
      <c r="C68" s="55">
        <v>782.54</v>
      </c>
      <c r="D68" s="55">
        <v>1205.21</v>
      </c>
      <c r="E68" s="55">
        <v>794.3</v>
      </c>
      <c r="F68" s="55">
        <v>1590.5</v>
      </c>
      <c r="G68" s="75">
        <v>1544.64</v>
      </c>
      <c r="H68" s="60">
        <f t="shared" si="1"/>
        <v>5917.1900000000005</v>
      </c>
      <c r="I68" s="65">
        <f t="shared" si="2"/>
        <v>0.44172869012938165</v>
      </c>
      <c r="K68">
        <v>782.54</v>
      </c>
      <c r="L68">
        <v>1590.5</v>
      </c>
      <c r="M68" s="62">
        <v>1544.64</v>
      </c>
      <c r="N68">
        <v>794.3</v>
      </c>
      <c r="O68" s="62">
        <v>1544.64</v>
      </c>
      <c r="P68" s="55">
        <v>782.54</v>
      </c>
      <c r="Q68" s="62">
        <v>1544.64</v>
      </c>
      <c r="R68" s="55">
        <v>1205.21</v>
      </c>
      <c r="T68">
        <f t="shared" ref="T68:T99" si="5">(L68*20)</f>
        <v>31810</v>
      </c>
      <c r="U68" s="66">
        <f t="shared" si="3"/>
        <v>2650.8333333333335</v>
      </c>
    </row>
    <row r="69" spans="1:21" x14ac:dyDescent="0.25">
      <c r="A69">
        <v>24</v>
      </c>
      <c r="B69">
        <v>66</v>
      </c>
      <c r="C69" s="55">
        <v>860.23</v>
      </c>
      <c r="D69" s="55">
        <v>1067.1099999999999</v>
      </c>
      <c r="E69" s="55">
        <v>853.6</v>
      </c>
      <c r="F69" s="55">
        <v>164.7</v>
      </c>
      <c r="G69" s="75">
        <v>1565.79</v>
      </c>
      <c r="H69" s="60">
        <f t="shared" ref="H69:H132" si="6">SUM(C69:G69)</f>
        <v>4511.43</v>
      </c>
      <c r="I69" s="65">
        <f t="shared" ref="I69:I132" si="7">(H69*100/H$199)</f>
        <v>0.33678622192466295</v>
      </c>
      <c r="K69">
        <v>860.23</v>
      </c>
      <c r="L69">
        <v>164.7</v>
      </c>
      <c r="M69" s="62">
        <v>1565.79</v>
      </c>
      <c r="N69">
        <v>853.6</v>
      </c>
      <c r="O69" s="62">
        <v>1565.79</v>
      </c>
      <c r="P69" s="55">
        <v>860.23</v>
      </c>
      <c r="Q69" s="62">
        <v>1565.79</v>
      </c>
      <c r="R69" s="55">
        <v>1067.1099999999999</v>
      </c>
      <c r="T69">
        <f t="shared" si="5"/>
        <v>3294</v>
      </c>
      <c r="U69" s="66">
        <f t="shared" ref="U69:U132" si="8">(T69/12)</f>
        <v>274.5</v>
      </c>
    </row>
    <row r="70" spans="1:21" x14ac:dyDescent="0.25">
      <c r="A70" s="57">
        <v>25</v>
      </c>
      <c r="B70">
        <v>67</v>
      </c>
      <c r="C70" s="55">
        <v>714.13</v>
      </c>
      <c r="D70" s="55">
        <v>1060.18</v>
      </c>
      <c r="E70" s="55">
        <v>0</v>
      </c>
      <c r="F70" s="55">
        <v>2306.44</v>
      </c>
      <c r="G70" s="75">
        <v>1343.9</v>
      </c>
      <c r="H70" s="60">
        <f t="shared" si="6"/>
        <v>5424.65</v>
      </c>
      <c r="I70" s="65">
        <f t="shared" si="7"/>
        <v>0.40495970873173759</v>
      </c>
      <c r="K70">
        <v>714.13</v>
      </c>
      <c r="L70">
        <v>2306.44</v>
      </c>
      <c r="M70" s="62">
        <v>1343.9</v>
      </c>
      <c r="N70">
        <v>0</v>
      </c>
      <c r="O70" s="62">
        <v>1343.9</v>
      </c>
      <c r="P70" s="55">
        <v>714.13</v>
      </c>
      <c r="Q70" s="62">
        <v>1343.9</v>
      </c>
      <c r="R70" s="55">
        <v>1060.18</v>
      </c>
      <c r="T70">
        <f t="shared" si="5"/>
        <v>46128.800000000003</v>
      </c>
      <c r="U70" s="67">
        <f t="shared" si="8"/>
        <v>3844.0666666666671</v>
      </c>
    </row>
    <row r="71" spans="1:21" x14ac:dyDescent="0.25">
      <c r="A71">
        <v>26</v>
      </c>
      <c r="B71">
        <v>68</v>
      </c>
      <c r="C71" s="55">
        <v>772.6</v>
      </c>
      <c r="E71" s="55">
        <v>1150.0999999999999</v>
      </c>
      <c r="F71" s="55">
        <v>2680</v>
      </c>
      <c r="G71" s="75">
        <v>156.34</v>
      </c>
      <c r="H71" s="60">
        <f t="shared" si="6"/>
        <v>4759.04</v>
      </c>
      <c r="I71" s="65">
        <f t="shared" si="7"/>
        <v>0.35527074599148117</v>
      </c>
      <c r="K71">
        <v>772.6</v>
      </c>
      <c r="L71">
        <v>2680</v>
      </c>
      <c r="M71" s="62">
        <v>156.34</v>
      </c>
      <c r="N71">
        <v>1150.0999999999999</v>
      </c>
      <c r="O71" s="62">
        <v>156.34</v>
      </c>
      <c r="P71" s="55">
        <v>772.6</v>
      </c>
      <c r="Q71" s="62">
        <v>156.34</v>
      </c>
      <c r="T71">
        <f t="shared" si="5"/>
        <v>53600</v>
      </c>
      <c r="U71" s="67">
        <f t="shared" si="8"/>
        <v>4466.666666666667</v>
      </c>
    </row>
    <row r="72" spans="1:21" x14ac:dyDescent="0.25">
      <c r="A72">
        <v>27</v>
      </c>
      <c r="B72">
        <v>69</v>
      </c>
      <c r="C72" s="55">
        <v>56.5</v>
      </c>
      <c r="D72" s="55">
        <v>1451.99</v>
      </c>
      <c r="E72" s="76">
        <v>1483.79</v>
      </c>
      <c r="F72" s="71">
        <v>2366.71</v>
      </c>
      <c r="G72" s="75">
        <v>1831.76</v>
      </c>
      <c r="H72" s="60">
        <f t="shared" si="6"/>
        <v>7190.75</v>
      </c>
      <c r="I72" s="65">
        <f t="shared" si="7"/>
        <v>0.53680219471537183</v>
      </c>
      <c r="K72">
        <v>56.5</v>
      </c>
      <c r="L72" s="2">
        <v>2366.71</v>
      </c>
      <c r="M72" s="62">
        <v>1831.76</v>
      </c>
      <c r="N72" s="27">
        <v>1483.79</v>
      </c>
      <c r="O72" s="62">
        <v>1831.76</v>
      </c>
      <c r="P72" s="55">
        <v>56.5</v>
      </c>
      <c r="Q72" s="62">
        <v>1831.76</v>
      </c>
      <c r="R72" s="55">
        <v>1451.99</v>
      </c>
      <c r="T72">
        <f t="shared" si="5"/>
        <v>47334.2</v>
      </c>
      <c r="U72" s="67">
        <f t="shared" si="8"/>
        <v>3944.5166666666664</v>
      </c>
    </row>
    <row r="73" spans="1:21" x14ac:dyDescent="0.25">
      <c r="A73">
        <v>28</v>
      </c>
      <c r="B73">
        <v>70</v>
      </c>
      <c r="C73" s="55">
        <v>852.68</v>
      </c>
      <c r="D73" s="55">
        <v>1641.79</v>
      </c>
      <c r="E73" s="71">
        <v>1122.4000000000001</v>
      </c>
      <c r="F73" s="55">
        <v>1765.6</v>
      </c>
      <c r="G73" s="75">
        <v>2012.03</v>
      </c>
      <c r="H73" s="60">
        <f t="shared" si="6"/>
        <v>7394.4999999999991</v>
      </c>
      <c r="I73" s="65">
        <f t="shared" si="7"/>
        <v>0.55201249227449389</v>
      </c>
      <c r="K73">
        <v>852.68</v>
      </c>
      <c r="L73">
        <v>1765.6</v>
      </c>
      <c r="M73" s="62">
        <v>2012.03</v>
      </c>
      <c r="N73" s="2">
        <v>1122.4000000000001</v>
      </c>
      <c r="O73" s="62">
        <v>2012.03</v>
      </c>
      <c r="P73" s="55">
        <v>852.68</v>
      </c>
      <c r="Q73" s="62">
        <v>2012.03</v>
      </c>
      <c r="R73" s="55">
        <v>1641.79</v>
      </c>
      <c r="T73">
        <f t="shared" si="5"/>
        <v>35312</v>
      </c>
      <c r="U73" s="67">
        <f t="shared" si="8"/>
        <v>2942.6666666666665</v>
      </c>
    </row>
    <row r="74" spans="1:21" x14ac:dyDescent="0.25">
      <c r="A74">
        <v>29</v>
      </c>
      <c r="B74">
        <v>71</v>
      </c>
      <c r="C74" s="55">
        <v>1316.25</v>
      </c>
      <c r="D74" s="55">
        <v>1476.94</v>
      </c>
      <c r="E74" s="71">
        <v>1346.35</v>
      </c>
      <c r="F74" s="55">
        <v>2711.04</v>
      </c>
      <c r="G74" s="75">
        <v>1848.56</v>
      </c>
      <c r="H74" s="60">
        <f t="shared" si="6"/>
        <v>8699.14</v>
      </c>
      <c r="I74" s="65">
        <f t="shared" si="7"/>
        <v>0.64940617378385845</v>
      </c>
      <c r="K74">
        <v>1316.25</v>
      </c>
      <c r="L74">
        <v>2711.04</v>
      </c>
      <c r="M74" s="62">
        <v>1848.56</v>
      </c>
      <c r="N74" s="2">
        <v>1346.35</v>
      </c>
      <c r="O74" s="62">
        <v>1848.56</v>
      </c>
      <c r="P74" s="55">
        <v>1316.25</v>
      </c>
      <c r="Q74" s="62">
        <v>1848.56</v>
      </c>
      <c r="R74" s="55">
        <v>1476.94</v>
      </c>
      <c r="T74">
        <f t="shared" si="5"/>
        <v>54220.800000000003</v>
      </c>
      <c r="U74" s="67">
        <f t="shared" si="8"/>
        <v>4518.4000000000005</v>
      </c>
    </row>
    <row r="75" spans="1:21" x14ac:dyDescent="0.25">
      <c r="A75">
        <v>30</v>
      </c>
      <c r="B75">
        <v>72</v>
      </c>
      <c r="C75" s="55">
        <v>943.65</v>
      </c>
      <c r="D75" s="55">
        <v>1763.4</v>
      </c>
      <c r="E75" s="71">
        <v>1478.04</v>
      </c>
      <c r="F75" s="55">
        <v>2186.94</v>
      </c>
      <c r="G75" s="75">
        <v>2044.99</v>
      </c>
      <c r="H75" s="60">
        <f t="shared" si="6"/>
        <v>8417.02</v>
      </c>
      <c r="I75" s="65">
        <f t="shared" si="7"/>
        <v>0.62834541723230253</v>
      </c>
      <c r="K75">
        <v>943.65</v>
      </c>
      <c r="L75">
        <v>2186.94</v>
      </c>
      <c r="M75" s="62">
        <v>2044.99</v>
      </c>
      <c r="N75" s="2">
        <v>1478.04</v>
      </c>
      <c r="O75" s="62">
        <v>2044.99</v>
      </c>
      <c r="P75" s="55">
        <v>943.65</v>
      </c>
      <c r="Q75" s="62">
        <v>2044.99</v>
      </c>
      <c r="R75" s="55">
        <v>1763.4</v>
      </c>
      <c r="T75">
        <f t="shared" si="5"/>
        <v>43738.8</v>
      </c>
      <c r="U75" s="67">
        <f t="shared" si="8"/>
        <v>3644.9</v>
      </c>
    </row>
    <row r="76" spans="1:21" x14ac:dyDescent="0.25">
      <c r="A76" s="56">
        <v>44896</v>
      </c>
      <c r="B76">
        <v>73</v>
      </c>
      <c r="C76" s="55">
        <v>1586.15</v>
      </c>
      <c r="D76" s="55">
        <v>1604.04</v>
      </c>
      <c r="E76" s="71">
        <v>1276.5</v>
      </c>
      <c r="F76" s="55">
        <v>264.92</v>
      </c>
      <c r="G76" s="75">
        <v>2004.39</v>
      </c>
      <c r="H76" s="60">
        <f t="shared" si="6"/>
        <v>6736.0000000000009</v>
      </c>
      <c r="I76" s="65">
        <f t="shared" si="7"/>
        <v>0.50285430359875471</v>
      </c>
      <c r="K76">
        <v>1586.15</v>
      </c>
      <c r="L76">
        <v>264.92</v>
      </c>
      <c r="M76" s="62">
        <v>2004.39</v>
      </c>
      <c r="N76" s="2">
        <v>1276.5</v>
      </c>
      <c r="O76" s="62">
        <v>2004.39</v>
      </c>
      <c r="P76" s="55">
        <v>1586.15</v>
      </c>
      <c r="Q76" s="62">
        <v>2004.39</v>
      </c>
      <c r="R76" s="55">
        <v>1604.04</v>
      </c>
      <c r="T76">
        <f t="shared" si="5"/>
        <v>5298.4000000000005</v>
      </c>
      <c r="U76" s="67">
        <f t="shared" si="8"/>
        <v>441.53333333333336</v>
      </c>
    </row>
    <row r="77" spans="1:21" x14ac:dyDescent="0.25">
      <c r="A77">
        <v>2</v>
      </c>
      <c r="B77">
        <v>74</v>
      </c>
      <c r="C77" s="55">
        <v>1411.49</v>
      </c>
      <c r="D77" s="55">
        <v>1209.28</v>
      </c>
      <c r="E77" s="71">
        <v>170.51</v>
      </c>
      <c r="F77" s="55">
        <v>3203.95</v>
      </c>
      <c r="G77" s="75">
        <v>1484.15</v>
      </c>
      <c r="H77" s="60">
        <f t="shared" si="6"/>
        <v>7479.3799999999992</v>
      </c>
      <c r="I77" s="65">
        <f t="shared" si="7"/>
        <v>0.55834893427114796</v>
      </c>
      <c r="K77">
        <v>1411.49</v>
      </c>
      <c r="L77">
        <v>3203.95</v>
      </c>
      <c r="M77" s="62">
        <v>1484.15</v>
      </c>
      <c r="N77" s="2">
        <v>170.51</v>
      </c>
      <c r="O77" s="62">
        <v>1484.15</v>
      </c>
      <c r="P77" s="55">
        <v>1411.49</v>
      </c>
      <c r="Q77" s="62">
        <v>1484.15</v>
      </c>
      <c r="R77" s="55">
        <v>1209.28</v>
      </c>
      <c r="T77">
        <f t="shared" si="5"/>
        <v>64079</v>
      </c>
      <c r="U77" s="67">
        <f t="shared" si="8"/>
        <v>5339.916666666667</v>
      </c>
    </row>
    <row r="78" spans="1:21" x14ac:dyDescent="0.25">
      <c r="A78">
        <v>3</v>
      </c>
      <c r="B78">
        <v>75</v>
      </c>
      <c r="C78" s="55">
        <v>978.23</v>
      </c>
      <c r="D78" s="76">
        <v>64.510000000000005</v>
      </c>
      <c r="E78" s="71">
        <v>1681.64</v>
      </c>
      <c r="F78" s="55">
        <v>3445.69</v>
      </c>
      <c r="G78" s="75">
        <v>172.51</v>
      </c>
      <c r="H78" s="60">
        <f t="shared" si="6"/>
        <v>6342.58</v>
      </c>
      <c r="I78" s="65">
        <f t="shared" si="7"/>
        <v>0.4734848053621421</v>
      </c>
      <c r="K78">
        <v>978.23</v>
      </c>
      <c r="L78">
        <v>3445.69</v>
      </c>
      <c r="M78" s="62">
        <v>172.51</v>
      </c>
      <c r="N78" s="2">
        <v>1681.64</v>
      </c>
      <c r="O78" s="62">
        <v>172.51</v>
      </c>
      <c r="P78" s="55">
        <v>978.23</v>
      </c>
      <c r="Q78" s="62">
        <v>172.51</v>
      </c>
      <c r="R78" s="76">
        <v>64.510000000000005</v>
      </c>
      <c r="T78">
        <f t="shared" si="5"/>
        <v>68913.8</v>
      </c>
      <c r="U78" s="67">
        <f t="shared" si="8"/>
        <v>5742.8166666666666</v>
      </c>
    </row>
    <row r="79" spans="1:21" x14ac:dyDescent="0.25">
      <c r="A79">
        <v>4</v>
      </c>
      <c r="B79">
        <v>76</v>
      </c>
      <c r="C79" s="55">
        <v>96.41</v>
      </c>
      <c r="D79" s="55">
        <v>1786.29</v>
      </c>
      <c r="E79" s="71">
        <v>2153.8000000000002</v>
      </c>
      <c r="F79" s="55">
        <v>3022.69</v>
      </c>
      <c r="G79" s="75">
        <v>2060.5500000000002</v>
      </c>
      <c r="H79" s="60">
        <f t="shared" si="6"/>
        <v>9119.7400000000016</v>
      </c>
      <c r="I79" s="65">
        <f t="shared" si="7"/>
        <v>0.6808047070519162</v>
      </c>
      <c r="K79">
        <v>96.41</v>
      </c>
      <c r="L79">
        <v>3022.69</v>
      </c>
      <c r="M79" s="62">
        <v>2060.5500000000002</v>
      </c>
      <c r="N79" s="2">
        <v>2153.8000000000002</v>
      </c>
      <c r="O79" s="62">
        <v>2060.5500000000002</v>
      </c>
      <c r="P79" s="55">
        <v>96.41</v>
      </c>
      <c r="Q79" s="62">
        <v>2060.5500000000002</v>
      </c>
      <c r="R79" s="55">
        <v>1786.29</v>
      </c>
      <c r="T79">
        <f t="shared" si="5"/>
        <v>60453.8</v>
      </c>
      <c r="U79" s="67">
        <f t="shared" si="8"/>
        <v>5037.8166666666666</v>
      </c>
    </row>
    <row r="80" spans="1:21" x14ac:dyDescent="0.25">
      <c r="A80">
        <v>5</v>
      </c>
      <c r="B80">
        <v>77</v>
      </c>
      <c r="C80" s="55">
        <v>1619.3</v>
      </c>
      <c r="D80" s="55">
        <v>2205.83</v>
      </c>
      <c r="E80" s="71">
        <v>1972.33</v>
      </c>
      <c r="F80" s="55">
        <v>3611.03</v>
      </c>
      <c r="G80" s="75">
        <v>2460.8000000000002</v>
      </c>
      <c r="H80" s="60">
        <f t="shared" si="6"/>
        <v>11869.29</v>
      </c>
      <c r="I80" s="65">
        <f t="shared" si="7"/>
        <v>0.88606347345036551</v>
      </c>
      <c r="K80">
        <v>1619.3</v>
      </c>
      <c r="L80">
        <v>3611.03</v>
      </c>
      <c r="M80" s="62">
        <v>2460.8000000000002</v>
      </c>
      <c r="N80" s="2">
        <v>1972.33</v>
      </c>
      <c r="O80" s="62">
        <v>2460.8000000000002</v>
      </c>
      <c r="P80" s="55">
        <v>1619.3</v>
      </c>
      <c r="Q80" s="62">
        <v>2460.8000000000002</v>
      </c>
      <c r="R80" s="55">
        <v>2205.83</v>
      </c>
      <c r="T80">
        <f t="shared" si="5"/>
        <v>72220.600000000006</v>
      </c>
      <c r="U80" s="67">
        <f t="shared" si="8"/>
        <v>6018.3833333333341</v>
      </c>
    </row>
    <row r="81" spans="1:21" x14ac:dyDescent="0.25">
      <c r="A81">
        <v>6</v>
      </c>
      <c r="B81">
        <v>78</v>
      </c>
      <c r="C81" s="55">
        <v>2016.2</v>
      </c>
      <c r="D81" s="55">
        <v>1955.63</v>
      </c>
      <c r="E81" s="71">
        <v>2163.06</v>
      </c>
      <c r="F81" s="55">
        <v>3332.46</v>
      </c>
      <c r="G81" s="75">
        <v>2367.23</v>
      </c>
      <c r="H81" s="60">
        <f t="shared" si="6"/>
        <v>11834.579999999998</v>
      </c>
      <c r="I81" s="65">
        <f t="shared" si="7"/>
        <v>0.88347231061219544</v>
      </c>
      <c r="K81">
        <v>2016.2</v>
      </c>
      <c r="L81">
        <v>3332.46</v>
      </c>
      <c r="M81" s="62">
        <v>2367.23</v>
      </c>
      <c r="N81" s="2">
        <v>2163.06</v>
      </c>
      <c r="O81" s="62">
        <v>2367.23</v>
      </c>
      <c r="P81" s="55">
        <v>2016.2</v>
      </c>
      <c r="Q81" s="62">
        <v>2367.23</v>
      </c>
      <c r="R81" s="55">
        <v>1955.63</v>
      </c>
      <c r="T81">
        <f t="shared" si="5"/>
        <v>66649.2</v>
      </c>
      <c r="U81" s="67">
        <f t="shared" si="8"/>
        <v>5554.0999999999995</v>
      </c>
    </row>
    <row r="82" spans="1:21" x14ac:dyDescent="0.25">
      <c r="A82">
        <v>7</v>
      </c>
      <c r="B82">
        <v>79</v>
      </c>
      <c r="C82" s="55">
        <v>1869.41</v>
      </c>
      <c r="D82" s="55">
        <v>2255.48</v>
      </c>
      <c r="E82" s="71">
        <v>1879.88</v>
      </c>
      <c r="F82" s="55">
        <v>2396.88</v>
      </c>
      <c r="G82" s="75">
        <v>2668.91</v>
      </c>
      <c r="H82" s="60">
        <f t="shared" si="6"/>
        <v>11070.560000000001</v>
      </c>
      <c r="I82" s="65">
        <f t="shared" si="7"/>
        <v>0.82643686746559242</v>
      </c>
      <c r="K82">
        <v>1869.41</v>
      </c>
      <c r="L82">
        <v>2396.88</v>
      </c>
      <c r="M82" s="62">
        <v>2668.91</v>
      </c>
      <c r="N82" s="2">
        <v>1879.88</v>
      </c>
      <c r="O82" s="62">
        <v>2668.91</v>
      </c>
      <c r="P82" s="55">
        <v>1869.41</v>
      </c>
      <c r="Q82" s="62">
        <v>2668.91</v>
      </c>
      <c r="R82" s="55">
        <v>2255.48</v>
      </c>
      <c r="T82">
        <f t="shared" si="5"/>
        <v>47937.600000000006</v>
      </c>
      <c r="U82" s="67">
        <f t="shared" si="8"/>
        <v>3994.8000000000006</v>
      </c>
    </row>
    <row r="83" spans="1:21" x14ac:dyDescent="0.25">
      <c r="A83">
        <v>8</v>
      </c>
      <c r="B83">
        <v>80</v>
      </c>
      <c r="C83" s="55">
        <v>1708.91</v>
      </c>
      <c r="D83" s="55">
        <v>2140.5</v>
      </c>
      <c r="E83" s="71">
        <v>1516.1</v>
      </c>
      <c r="F83" s="55">
        <v>313.41000000000003</v>
      </c>
      <c r="G83" s="75">
        <v>2348.29</v>
      </c>
      <c r="H83" s="60">
        <f t="shared" si="6"/>
        <v>8027.21</v>
      </c>
      <c r="I83" s="65">
        <f t="shared" si="7"/>
        <v>0.59924541187514235</v>
      </c>
      <c r="K83">
        <v>1708.91</v>
      </c>
      <c r="L83">
        <v>313.41000000000003</v>
      </c>
      <c r="M83" s="62">
        <v>2348.29</v>
      </c>
      <c r="N83" s="2">
        <v>1516.1</v>
      </c>
      <c r="O83" s="62">
        <v>2348.29</v>
      </c>
      <c r="P83" s="55">
        <v>1708.91</v>
      </c>
      <c r="Q83" s="62">
        <v>2348.29</v>
      </c>
      <c r="R83" s="55">
        <v>2140.5</v>
      </c>
      <c r="T83">
        <f t="shared" si="5"/>
        <v>6268.2000000000007</v>
      </c>
      <c r="U83" s="67">
        <f t="shared" si="8"/>
        <v>522.35</v>
      </c>
    </row>
    <row r="84" spans="1:21" x14ac:dyDescent="0.25">
      <c r="A84">
        <v>9</v>
      </c>
      <c r="B84">
        <v>81</v>
      </c>
      <c r="C84" s="55">
        <v>1876.2</v>
      </c>
      <c r="D84" s="55">
        <v>1767.11</v>
      </c>
      <c r="E84" s="71">
        <v>79.180000000000007</v>
      </c>
      <c r="F84" s="55">
        <v>3591.44</v>
      </c>
      <c r="G84" s="75">
        <v>1848.99</v>
      </c>
      <c r="H84" s="60">
        <f t="shared" si="6"/>
        <v>9162.92</v>
      </c>
      <c r="I84" s="65">
        <f t="shared" si="7"/>
        <v>0.6840281703579425</v>
      </c>
      <c r="K84">
        <v>1876.2</v>
      </c>
      <c r="L84">
        <v>3591.44</v>
      </c>
      <c r="M84" s="62">
        <v>1848.99</v>
      </c>
      <c r="N84" s="2">
        <v>79.180000000000007</v>
      </c>
      <c r="O84" s="62">
        <v>1848.99</v>
      </c>
      <c r="P84" s="55">
        <v>1876.2</v>
      </c>
      <c r="Q84" s="62">
        <v>1848.99</v>
      </c>
      <c r="R84" s="55">
        <v>1767.11</v>
      </c>
      <c r="T84">
        <f t="shared" si="5"/>
        <v>71828.800000000003</v>
      </c>
      <c r="U84" s="67">
        <f t="shared" si="8"/>
        <v>5985.7333333333336</v>
      </c>
    </row>
    <row r="85" spans="1:21" x14ac:dyDescent="0.25">
      <c r="A85">
        <v>10</v>
      </c>
      <c r="B85">
        <v>82</v>
      </c>
      <c r="C85" s="55">
        <v>1488.84</v>
      </c>
      <c r="D85" s="55">
        <v>185.43</v>
      </c>
      <c r="E85" s="71">
        <v>2409.5300000000002</v>
      </c>
      <c r="F85" s="55">
        <v>3865.73</v>
      </c>
      <c r="G85" s="75">
        <v>220.88</v>
      </c>
      <c r="H85" s="60">
        <f t="shared" si="6"/>
        <v>8170.4100000000008</v>
      </c>
      <c r="I85" s="65">
        <f t="shared" si="7"/>
        <v>0.60993554493264568</v>
      </c>
      <c r="K85">
        <v>1488.84</v>
      </c>
      <c r="L85">
        <v>3865.73</v>
      </c>
      <c r="M85" s="62">
        <v>220.88</v>
      </c>
      <c r="N85" s="2">
        <v>2409.5300000000002</v>
      </c>
      <c r="O85" s="62">
        <v>220.88</v>
      </c>
      <c r="P85" s="55">
        <v>1488.84</v>
      </c>
      <c r="Q85" s="62">
        <v>220.88</v>
      </c>
      <c r="R85" s="55">
        <v>185.43</v>
      </c>
      <c r="T85">
        <f t="shared" si="5"/>
        <v>77314.600000000006</v>
      </c>
      <c r="U85" s="67">
        <f t="shared" si="8"/>
        <v>6442.8833333333341</v>
      </c>
    </row>
    <row r="86" spans="1:21" x14ac:dyDescent="0.25">
      <c r="A86">
        <v>11</v>
      </c>
      <c r="B86">
        <v>83</v>
      </c>
      <c r="C86" s="55">
        <v>408.53</v>
      </c>
      <c r="D86" s="55">
        <v>2459.04</v>
      </c>
      <c r="E86" s="71">
        <v>2820.41</v>
      </c>
      <c r="F86" s="77">
        <v>3583.36</v>
      </c>
      <c r="G86" s="75">
        <v>2795.63</v>
      </c>
      <c r="H86" s="60">
        <f t="shared" si="6"/>
        <v>12066.970000000001</v>
      </c>
      <c r="I86" s="65">
        <f t="shared" si="7"/>
        <v>0.90082063478281837</v>
      </c>
      <c r="K86">
        <v>408.53</v>
      </c>
      <c r="L86" s="28">
        <v>3583.36</v>
      </c>
      <c r="M86" s="62">
        <v>2795.63</v>
      </c>
      <c r="N86" s="2">
        <v>2820.41</v>
      </c>
      <c r="O86" s="62">
        <v>2795.63</v>
      </c>
      <c r="P86" s="55">
        <v>408.53</v>
      </c>
      <c r="Q86" s="62">
        <v>2795.63</v>
      </c>
      <c r="R86" s="55">
        <v>2459.04</v>
      </c>
      <c r="T86">
        <f t="shared" si="5"/>
        <v>71667.199999999997</v>
      </c>
      <c r="U86" s="67">
        <f t="shared" si="8"/>
        <v>5972.2666666666664</v>
      </c>
    </row>
    <row r="87" spans="1:21" x14ac:dyDescent="0.25">
      <c r="A87">
        <v>12</v>
      </c>
      <c r="B87">
        <v>84</v>
      </c>
      <c r="C87" s="55">
        <v>2286.5300000000002</v>
      </c>
      <c r="D87" s="55">
        <v>2691.09</v>
      </c>
      <c r="E87" s="71">
        <v>2615.11</v>
      </c>
      <c r="F87" s="77">
        <v>4193.05</v>
      </c>
      <c r="G87" s="75">
        <v>3126</v>
      </c>
      <c r="H87" s="60">
        <f t="shared" si="6"/>
        <v>14911.780000000002</v>
      </c>
      <c r="I87" s="65">
        <f t="shared" si="7"/>
        <v>1.1131907285210567</v>
      </c>
      <c r="K87">
        <v>2286.5300000000002</v>
      </c>
      <c r="L87" s="28">
        <v>4193.05</v>
      </c>
      <c r="M87" s="62">
        <v>3126</v>
      </c>
      <c r="N87" s="2">
        <v>2615.11</v>
      </c>
      <c r="O87" s="62">
        <v>3126</v>
      </c>
      <c r="P87" s="55">
        <v>2286.5300000000002</v>
      </c>
      <c r="Q87" s="62">
        <v>3126</v>
      </c>
      <c r="R87" s="55">
        <v>2691.09</v>
      </c>
      <c r="T87">
        <f t="shared" si="5"/>
        <v>83861</v>
      </c>
      <c r="U87" s="67">
        <f t="shared" si="8"/>
        <v>6988.416666666667</v>
      </c>
    </row>
    <row r="88" spans="1:21" x14ac:dyDescent="0.25">
      <c r="A88">
        <v>13</v>
      </c>
      <c r="B88">
        <v>85</v>
      </c>
      <c r="C88" s="55">
        <v>2545.14</v>
      </c>
      <c r="D88" s="55">
        <v>2808.61</v>
      </c>
      <c r="E88" s="71">
        <v>2877.83</v>
      </c>
      <c r="F88" s="77">
        <v>3871.75</v>
      </c>
      <c r="G88" s="75">
        <v>2857.2</v>
      </c>
      <c r="H88" s="60">
        <f t="shared" si="6"/>
        <v>14960.529999999999</v>
      </c>
      <c r="I88" s="65">
        <f t="shared" si="7"/>
        <v>1.1168300021701718</v>
      </c>
      <c r="K88">
        <v>2545.14</v>
      </c>
      <c r="L88" s="28">
        <v>3871.75</v>
      </c>
      <c r="M88" s="62">
        <v>2857.2</v>
      </c>
      <c r="N88" s="2">
        <v>2877.83</v>
      </c>
      <c r="O88" s="62">
        <v>2857.2</v>
      </c>
      <c r="P88" s="55">
        <v>2545.14</v>
      </c>
      <c r="Q88" s="62">
        <v>2857.2</v>
      </c>
      <c r="R88" s="55">
        <v>2808.61</v>
      </c>
      <c r="T88">
        <f t="shared" si="5"/>
        <v>77435</v>
      </c>
      <c r="U88" s="67">
        <f t="shared" si="8"/>
        <v>6452.916666666667</v>
      </c>
    </row>
    <row r="89" spans="1:21" x14ac:dyDescent="0.25">
      <c r="A89">
        <v>14</v>
      </c>
      <c r="B89">
        <v>86</v>
      </c>
      <c r="C89" s="55">
        <v>2439.69</v>
      </c>
      <c r="D89" s="55">
        <v>3117.21</v>
      </c>
      <c r="E89" s="71">
        <v>2629.75</v>
      </c>
      <c r="F89" s="77">
        <v>2675.95</v>
      </c>
      <c r="G89" s="75">
        <v>2747.65</v>
      </c>
      <c r="H89" s="60">
        <f t="shared" si="6"/>
        <v>13610.249999999998</v>
      </c>
      <c r="I89" s="65">
        <f t="shared" si="7"/>
        <v>1.0160292140075637</v>
      </c>
      <c r="K89">
        <v>2439.69</v>
      </c>
      <c r="L89" s="28">
        <v>2675.95</v>
      </c>
      <c r="M89" s="62">
        <v>2747.65</v>
      </c>
      <c r="N89" s="2">
        <v>2629.75</v>
      </c>
      <c r="O89" s="62">
        <v>2747.65</v>
      </c>
      <c r="P89" s="55">
        <v>2439.69</v>
      </c>
      <c r="Q89" s="62">
        <v>2747.65</v>
      </c>
      <c r="R89" s="55">
        <v>3117.21</v>
      </c>
      <c r="T89">
        <f t="shared" si="5"/>
        <v>53519</v>
      </c>
      <c r="U89" s="67">
        <f t="shared" si="8"/>
        <v>4459.916666666667</v>
      </c>
    </row>
    <row r="90" spans="1:21" x14ac:dyDescent="0.25">
      <c r="A90">
        <v>15</v>
      </c>
      <c r="B90">
        <v>87</v>
      </c>
      <c r="C90" s="55">
        <v>2663.5</v>
      </c>
      <c r="D90" s="55">
        <v>2901.4</v>
      </c>
      <c r="E90" s="71">
        <v>2019.04</v>
      </c>
      <c r="F90" s="77">
        <v>235.53</v>
      </c>
      <c r="G90" s="75">
        <v>463.38</v>
      </c>
      <c r="H90" s="60">
        <f t="shared" si="6"/>
        <v>8282.8499999999985</v>
      </c>
      <c r="I90" s="65">
        <f t="shared" si="7"/>
        <v>0.61832938963226602</v>
      </c>
      <c r="K90">
        <v>2663.5</v>
      </c>
      <c r="L90" s="28">
        <v>235.53</v>
      </c>
      <c r="M90" s="62">
        <v>463.38</v>
      </c>
      <c r="N90" s="2">
        <v>2019.04</v>
      </c>
      <c r="O90" s="62">
        <v>463.38</v>
      </c>
      <c r="P90" s="55">
        <v>2663.5</v>
      </c>
      <c r="Q90" s="62">
        <v>463.38</v>
      </c>
      <c r="R90" s="55">
        <v>2901.4</v>
      </c>
      <c r="T90">
        <f t="shared" si="5"/>
        <v>4710.6000000000004</v>
      </c>
      <c r="U90" s="67">
        <f t="shared" si="8"/>
        <v>392.55</v>
      </c>
    </row>
    <row r="91" spans="1:21" x14ac:dyDescent="0.25">
      <c r="A91">
        <v>16</v>
      </c>
      <c r="B91">
        <v>88</v>
      </c>
      <c r="C91" s="55">
        <v>2422.44</v>
      </c>
      <c r="D91" s="55">
        <v>1936.88</v>
      </c>
      <c r="E91" s="71">
        <v>159.31</v>
      </c>
      <c r="F91" s="77">
        <v>4216.4399999999996</v>
      </c>
      <c r="G91" s="75">
        <v>2505.7600000000002</v>
      </c>
      <c r="H91" s="60">
        <f t="shared" si="6"/>
        <v>11240.83</v>
      </c>
      <c r="I91" s="65">
        <f t="shared" si="7"/>
        <v>0.83914782386015274</v>
      </c>
      <c r="K91">
        <v>2422.44</v>
      </c>
      <c r="L91" s="28">
        <v>4216.4399999999996</v>
      </c>
      <c r="M91" s="62">
        <v>2505.7600000000002</v>
      </c>
      <c r="N91" s="2">
        <v>159.31</v>
      </c>
      <c r="O91" s="62">
        <v>2505.7600000000002</v>
      </c>
      <c r="P91" s="55">
        <v>2422.44</v>
      </c>
      <c r="Q91" s="62">
        <v>2505.7600000000002</v>
      </c>
      <c r="R91" s="55">
        <v>1936.88</v>
      </c>
      <c r="T91">
        <f t="shared" si="5"/>
        <v>84328.799999999988</v>
      </c>
      <c r="U91" s="67">
        <f t="shared" si="8"/>
        <v>7027.3999999999987</v>
      </c>
    </row>
    <row r="92" spans="1:21" x14ac:dyDescent="0.25">
      <c r="A92">
        <v>17</v>
      </c>
      <c r="B92">
        <v>89</v>
      </c>
      <c r="C92" s="55">
        <v>1636.21</v>
      </c>
      <c r="D92" s="55">
        <v>119.46</v>
      </c>
      <c r="E92" s="71">
        <v>3238.1</v>
      </c>
      <c r="F92" s="77">
        <v>4502.68</v>
      </c>
      <c r="G92" s="78">
        <v>413.94</v>
      </c>
      <c r="H92" s="60">
        <f t="shared" si="6"/>
        <v>9910.3900000000012</v>
      </c>
      <c r="I92" s="65">
        <f t="shared" si="7"/>
        <v>0.73982812675802589</v>
      </c>
      <c r="K92">
        <v>1636.21</v>
      </c>
      <c r="L92" s="28">
        <v>4502.68</v>
      </c>
      <c r="M92" s="63">
        <v>413.94</v>
      </c>
      <c r="N92" s="2">
        <v>3238.1</v>
      </c>
      <c r="O92" s="63">
        <v>413.94</v>
      </c>
      <c r="P92" s="55">
        <v>1636.21</v>
      </c>
      <c r="Q92" s="63">
        <v>413.94</v>
      </c>
      <c r="R92" s="55">
        <v>119.46</v>
      </c>
      <c r="T92">
        <f t="shared" si="5"/>
        <v>90053.6</v>
      </c>
      <c r="U92" s="67">
        <f t="shared" si="8"/>
        <v>7504.4666666666672</v>
      </c>
    </row>
    <row r="93" spans="1:21" x14ac:dyDescent="0.25">
      <c r="A93">
        <v>18</v>
      </c>
      <c r="B93">
        <v>90</v>
      </c>
      <c r="C93" s="55">
        <v>168.01</v>
      </c>
      <c r="D93" s="55">
        <v>3288.84</v>
      </c>
      <c r="E93" s="71">
        <v>3748.78</v>
      </c>
      <c r="F93" s="77">
        <v>4743.6499999999996</v>
      </c>
      <c r="G93" s="75">
        <v>3874.1</v>
      </c>
      <c r="H93" s="60">
        <f t="shared" si="6"/>
        <v>15823.380000000001</v>
      </c>
      <c r="I93" s="65">
        <f t="shared" si="7"/>
        <v>1.1812432794653298</v>
      </c>
      <c r="K93">
        <v>168.01</v>
      </c>
      <c r="L93" s="28">
        <v>4743.6499999999996</v>
      </c>
      <c r="M93" s="62">
        <v>3874.1</v>
      </c>
      <c r="N93" s="2">
        <v>3748.78</v>
      </c>
      <c r="O93" s="62">
        <v>3874.1</v>
      </c>
      <c r="P93" s="55">
        <v>168.01</v>
      </c>
      <c r="Q93" s="62">
        <v>3874.1</v>
      </c>
      <c r="R93" s="55">
        <v>3288.84</v>
      </c>
      <c r="T93">
        <f t="shared" si="5"/>
        <v>94873</v>
      </c>
      <c r="U93" s="67">
        <f t="shared" si="8"/>
        <v>7906.083333333333</v>
      </c>
    </row>
    <row r="94" spans="1:21" x14ac:dyDescent="0.25">
      <c r="A94">
        <v>19</v>
      </c>
      <c r="B94">
        <v>91</v>
      </c>
      <c r="C94" s="55">
        <v>2680.16</v>
      </c>
      <c r="D94" s="55">
        <v>3561.48</v>
      </c>
      <c r="E94" s="71">
        <v>3652.84</v>
      </c>
      <c r="F94" s="77">
        <v>5008.34</v>
      </c>
      <c r="G94" s="75">
        <v>3775.68</v>
      </c>
      <c r="H94" s="60">
        <f t="shared" si="6"/>
        <v>18678.5</v>
      </c>
      <c r="I94" s="65">
        <f t="shared" si="7"/>
        <v>1.3943830329230016</v>
      </c>
      <c r="K94">
        <v>2680.16</v>
      </c>
      <c r="L94" s="28">
        <v>5008.34</v>
      </c>
      <c r="M94" s="62">
        <v>3775.68</v>
      </c>
      <c r="N94" s="2">
        <v>3652.84</v>
      </c>
      <c r="O94" s="62">
        <v>3775.68</v>
      </c>
      <c r="P94" s="55">
        <v>2680.16</v>
      </c>
      <c r="Q94" s="62">
        <v>3775.68</v>
      </c>
      <c r="R94" s="55">
        <v>3561.48</v>
      </c>
      <c r="T94">
        <f t="shared" si="5"/>
        <v>100166.8</v>
      </c>
      <c r="U94" s="67">
        <f t="shared" si="8"/>
        <v>8347.2333333333336</v>
      </c>
    </row>
    <row r="95" spans="1:21" x14ac:dyDescent="0.25">
      <c r="A95">
        <v>20</v>
      </c>
      <c r="B95">
        <v>92</v>
      </c>
      <c r="C95" s="55">
        <v>2917.03</v>
      </c>
      <c r="D95" s="55">
        <v>3568.08</v>
      </c>
      <c r="E95" s="71">
        <v>4078.76</v>
      </c>
      <c r="F95" s="77">
        <v>4534.21</v>
      </c>
      <c r="G95" s="75">
        <v>3805.48</v>
      </c>
      <c r="H95" s="60">
        <f t="shared" si="6"/>
        <v>18903.560000000001</v>
      </c>
      <c r="I95" s="65">
        <f t="shared" si="7"/>
        <v>1.4111841596403318</v>
      </c>
      <c r="K95">
        <v>2917.03</v>
      </c>
      <c r="L95" s="28">
        <v>4534.21</v>
      </c>
      <c r="M95" s="62">
        <v>3805.48</v>
      </c>
      <c r="N95" s="2">
        <v>4078.76</v>
      </c>
      <c r="O95" s="62">
        <v>3805.48</v>
      </c>
      <c r="P95" s="55">
        <v>2917.03</v>
      </c>
      <c r="Q95" s="62">
        <v>3805.48</v>
      </c>
      <c r="R95" s="55">
        <v>3568.08</v>
      </c>
      <c r="T95">
        <f t="shared" si="5"/>
        <v>90684.2</v>
      </c>
      <c r="U95" s="67">
        <f t="shared" si="8"/>
        <v>7557.0166666666664</v>
      </c>
    </row>
    <row r="96" spans="1:21" x14ac:dyDescent="0.25">
      <c r="A96">
        <v>21</v>
      </c>
      <c r="B96">
        <v>93</v>
      </c>
      <c r="C96" s="55">
        <v>2699.78</v>
      </c>
      <c r="D96" s="55">
        <v>3829.66</v>
      </c>
      <c r="E96" s="71">
        <v>3798.21</v>
      </c>
      <c r="F96" s="77">
        <v>3146.29</v>
      </c>
      <c r="G96" s="75">
        <v>3879.54</v>
      </c>
      <c r="H96" s="60">
        <f t="shared" si="6"/>
        <v>17353.480000000003</v>
      </c>
      <c r="I96" s="65">
        <f t="shared" si="7"/>
        <v>1.2954679483988891</v>
      </c>
      <c r="K96">
        <v>2699.78</v>
      </c>
      <c r="L96" s="28">
        <v>3146.29</v>
      </c>
      <c r="M96" s="62">
        <v>3879.54</v>
      </c>
      <c r="N96" s="2">
        <v>3798.21</v>
      </c>
      <c r="O96" s="62">
        <v>3879.54</v>
      </c>
      <c r="P96" s="55">
        <v>2699.78</v>
      </c>
      <c r="Q96" s="62">
        <v>3879.54</v>
      </c>
      <c r="R96" s="55">
        <v>3829.66</v>
      </c>
      <c r="T96">
        <f t="shared" si="5"/>
        <v>62925.8</v>
      </c>
      <c r="U96" s="67">
        <f t="shared" si="8"/>
        <v>5243.8166666666666</v>
      </c>
    </row>
    <row r="97" spans="1:21" x14ac:dyDescent="0.25">
      <c r="A97">
        <v>22</v>
      </c>
      <c r="B97">
        <v>94</v>
      </c>
      <c r="C97" s="55">
        <v>2986.65</v>
      </c>
      <c r="D97" s="55">
        <v>3380.83</v>
      </c>
      <c r="E97" s="71">
        <v>2441.8000000000002</v>
      </c>
      <c r="F97" s="77">
        <v>386.18</v>
      </c>
      <c r="G97" s="75">
        <v>1237.43</v>
      </c>
      <c r="H97" s="60">
        <f t="shared" si="6"/>
        <v>10432.89</v>
      </c>
      <c r="I97" s="65">
        <f t="shared" si="7"/>
        <v>0.77883367509982349</v>
      </c>
      <c r="K97">
        <v>2986.65</v>
      </c>
      <c r="L97" s="28">
        <v>386.18</v>
      </c>
      <c r="M97" s="62">
        <v>1237.43</v>
      </c>
      <c r="N97" s="2">
        <v>2441.8000000000002</v>
      </c>
      <c r="O97" s="62">
        <v>1237.43</v>
      </c>
      <c r="P97" s="55">
        <v>2986.65</v>
      </c>
      <c r="Q97" s="62">
        <v>1237.43</v>
      </c>
      <c r="R97" s="55">
        <v>3380.83</v>
      </c>
      <c r="T97">
        <f t="shared" si="5"/>
        <v>7723.6</v>
      </c>
      <c r="U97" s="67">
        <f t="shared" si="8"/>
        <v>643.63333333333333</v>
      </c>
    </row>
    <row r="98" spans="1:21" x14ac:dyDescent="0.25">
      <c r="A98">
        <v>23</v>
      </c>
      <c r="B98">
        <v>95</v>
      </c>
      <c r="C98" s="55">
        <v>2721.49</v>
      </c>
      <c r="D98" s="55">
        <v>2234.96</v>
      </c>
      <c r="E98" s="71">
        <v>215.44</v>
      </c>
      <c r="F98" s="77">
        <v>5142.33</v>
      </c>
      <c r="G98" s="75">
        <v>3334.39</v>
      </c>
      <c r="H98" s="60">
        <f t="shared" si="6"/>
        <v>13648.609999999999</v>
      </c>
      <c r="I98" s="65">
        <f t="shared" si="7"/>
        <v>1.0188928557958725</v>
      </c>
      <c r="K98">
        <v>2721.49</v>
      </c>
      <c r="L98" s="28">
        <v>5142.33</v>
      </c>
      <c r="M98" s="62">
        <v>3334.39</v>
      </c>
      <c r="N98" s="2">
        <v>215.44</v>
      </c>
      <c r="O98" s="62">
        <v>3334.39</v>
      </c>
      <c r="P98" s="55">
        <v>2721.49</v>
      </c>
      <c r="Q98" s="62">
        <v>3334.39</v>
      </c>
      <c r="R98" s="55">
        <v>2234.96</v>
      </c>
      <c r="T98">
        <f t="shared" si="5"/>
        <v>102846.6</v>
      </c>
      <c r="U98" s="67">
        <f t="shared" si="8"/>
        <v>8570.5500000000011</v>
      </c>
    </row>
    <row r="99" spans="1:21" x14ac:dyDescent="0.25">
      <c r="A99">
        <v>24</v>
      </c>
      <c r="B99">
        <v>96</v>
      </c>
      <c r="C99" s="55">
        <v>1645.58</v>
      </c>
      <c r="D99" s="55">
        <v>205.45</v>
      </c>
      <c r="E99" s="71">
        <v>3430.88</v>
      </c>
      <c r="F99" s="77">
        <v>4224.99</v>
      </c>
      <c r="G99" s="75">
        <v>987.31</v>
      </c>
      <c r="H99" s="60">
        <f t="shared" si="6"/>
        <v>10494.21</v>
      </c>
      <c r="I99" s="65">
        <f t="shared" si="7"/>
        <v>0.78341132146215664</v>
      </c>
      <c r="K99">
        <v>1645.58</v>
      </c>
      <c r="L99" s="28">
        <v>4224.99</v>
      </c>
      <c r="M99" s="62">
        <v>987.31</v>
      </c>
      <c r="N99" s="2">
        <v>3430.88</v>
      </c>
      <c r="O99" s="62">
        <v>987.31</v>
      </c>
      <c r="P99" s="55">
        <v>1645.58</v>
      </c>
      <c r="Q99" s="62">
        <v>987.31</v>
      </c>
      <c r="R99" s="55">
        <v>205.45</v>
      </c>
      <c r="T99">
        <f t="shared" si="5"/>
        <v>84499.799999999988</v>
      </c>
      <c r="U99" s="67">
        <f t="shared" si="8"/>
        <v>7041.6499999999987</v>
      </c>
    </row>
    <row r="100" spans="1:21" x14ac:dyDescent="0.25">
      <c r="A100">
        <v>25</v>
      </c>
      <c r="B100">
        <v>97</v>
      </c>
      <c r="C100" s="55">
        <v>109.64</v>
      </c>
      <c r="D100" s="55">
        <v>717.3</v>
      </c>
      <c r="E100" s="71">
        <v>689.05</v>
      </c>
      <c r="F100" s="77">
        <v>742.45</v>
      </c>
      <c r="G100" s="75">
        <f>3962.78+522.95</f>
        <v>4485.7300000000005</v>
      </c>
      <c r="H100" s="60">
        <f t="shared" si="6"/>
        <v>6744.17</v>
      </c>
      <c r="I100" s="65">
        <f t="shared" si="7"/>
        <v>0.50346420853646279</v>
      </c>
      <c r="K100">
        <v>109.64</v>
      </c>
      <c r="L100" s="28">
        <v>742.45</v>
      </c>
      <c r="M100" s="62">
        <f>3962.78+522.95</f>
        <v>4485.7300000000005</v>
      </c>
      <c r="N100" s="2">
        <v>689.05</v>
      </c>
      <c r="O100" s="62">
        <f>3962.78+522.95</f>
        <v>4485.7300000000005</v>
      </c>
      <c r="P100" s="55">
        <v>109.64</v>
      </c>
      <c r="Q100" s="62">
        <f>3962.78+522.95</f>
        <v>4485.7300000000005</v>
      </c>
      <c r="R100" s="55">
        <v>717.3</v>
      </c>
      <c r="T100">
        <f t="shared" ref="T100:T131" si="9">(L100*20)</f>
        <v>14849</v>
      </c>
      <c r="U100" s="67">
        <f t="shared" si="8"/>
        <v>1237.4166666666667</v>
      </c>
    </row>
    <row r="101" spans="1:21" x14ac:dyDescent="0.25">
      <c r="A101">
        <v>26</v>
      </c>
      <c r="B101">
        <v>98</v>
      </c>
      <c r="C101" s="55">
        <v>3188.31</v>
      </c>
      <c r="D101" s="55">
        <v>4801.1400000000003</v>
      </c>
      <c r="E101" s="71">
        <v>5234.1099999999997</v>
      </c>
      <c r="F101" s="71">
        <v>6032.8</v>
      </c>
      <c r="G101" s="75">
        <v>4431.6899999999996</v>
      </c>
      <c r="H101" s="60">
        <f t="shared" si="6"/>
        <v>23688.05</v>
      </c>
      <c r="I101" s="65">
        <f t="shared" si="7"/>
        <v>1.7683547931060688</v>
      </c>
      <c r="K101">
        <v>3188.31</v>
      </c>
      <c r="L101" s="2">
        <v>6032.8</v>
      </c>
      <c r="M101" s="62">
        <v>4431.6899999999996</v>
      </c>
      <c r="N101" s="2">
        <v>5234.1099999999997</v>
      </c>
      <c r="O101" s="62">
        <v>4431.6899999999996</v>
      </c>
      <c r="P101" s="55">
        <v>3188.31</v>
      </c>
      <c r="Q101" s="62">
        <v>4431.6899999999996</v>
      </c>
      <c r="R101" s="55">
        <v>4801.1400000000003</v>
      </c>
      <c r="T101">
        <f t="shared" si="9"/>
        <v>120656</v>
      </c>
      <c r="U101" s="67">
        <f t="shared" si="8"/>
        <v>10054.666666666666</v>
      </c>
    </row>
    <row r="102" spans="1:21" x14ac:dyDescent="0.25">
      <c r="A102">
        <v>27</v>
      </c>
      <c r="B102">
        <v>99</v>
      </c>
      <c r="C102" s="55">
        <v>3603.93</v>
      </c>
      <c r="D102" s="55">
        <v>4495.25</v>
      </c>
      <c r="E102" s="71">
        <v>5102.41</v>
      </c>
      <c r="F102" s="71">
        <v>5402.04</v>
      </c>
      <c r="G102" s="75">
        <v>4225.9799999999996</v>
      </c>
      <c r="H102" s="60">
        <f t="shared" si="6"/>
        <v>22829.61</v>
      </c>
      <c r="I102" s="65">
        <f t="shared" si="7"/>
        <v>1.7042707301040922</v>
      </c>
      <c r="K102">
        <v>3603.93</v>
      </c>
      <c r="L102" s="2">
        <v>5402.04</v>
      </c>
      <c r="M102" s="62">
        <v>4225.9799999999996</v>
      </c>
      <c r="N102" s="2">
        <v>5102.41</v>
      </c>
      <c r="O102" s="62">
        <v>4225.9799999999996</v>
      </c>
      <c r="P102" s="55">
        <v>3603.93</v>
      </c>
      <c r="Q102" s="62">
        <v>4225.9799999999996</v>
      </c>
      <c r="R102" s="55">
        <v>4495.25</v>
      </c>
      <c r="T102">
        <f t="shared" si="9"/>
        <v>108040.8</v>
      </c>
      <c r="U102" s="67">
        <f t="shared" si="8"/>
        <v>9003.4</v>
      </c>
    </row>
    <row r="103" spans="1:21" x14ac:dyDescent="0.25">
      <c r="A103">
        <v>28</v>
      </c>
      <c r="B103">
        <v>100</v>
      </c>
      <c r="C103" s="55">
        <v>3464.14</v>
      </c>
      <c r="D103" s="55">
        <v>4832.9799999999996</v>
      </c>
      <c r="E103" s="71">
        <v>5018.6899999999996</v>
      </c>
      <c r="F103" s="71">
        <v>3856.49</v>
      </c>
      <c r="G103" s="75">
        <f>3791.06+614.15</f>
        <v>4405.21</v>
      </c>
      <c r="H103" s="60">
        <f t="shared" si="6"/>
        <v>21577.509999999995</v>
      </c>
      <c r="I103" s="65">
        <f t="shared" si="7"/>
        <v>1.6107992524413839</v>
      </c>
      <c r="K103">
        <v>3464.14</v>
      </c>
      <c r="L103" s="2">
        <v>3856.49</v>
      </c>
      <c r="M103" s="62">
        <f>3791.06+614.15</f>
        <v>4405.21</v>
      </c>
      <c r="N103" s="2">
        <v>5018.6899999999996</v>
      </c>
      <c r="O103" s="62">
        <f>3791.06+614.15</f>
        <v>4405.21</v>
      </c>
      <c r="P103" s="55">
        <v>3464.14</v>
      </c>
      <c r="Q103" s="62">
        <f>3791.06+614.15</f>
        <v>4405.21</v>
      </c>
      <c r="R103" s="55">
        <v>4832.9799999999996</v>
      </c>
      <c r="T103">
        <f t="shared" si="9"/>
        <v>77129.799999999988</v>
      </c>
      <c r="U103" s="67">
        <f t="shared" si="8"/>
        <v>6427.4833333333327</v>
      </c>
    </row>
    <row r="104" spans="1:21" x14ac:dyDescent="0.25">
      <c r="A104">
        <v>29</v>
      </c>
      <c r="B104">
        <v>101</v>
      </c>
      <c r="C104" s="55">
        <v>3609.55</v>
      </c>
      <c r="D104" s="55">
        <v>4682.3100000000004</v>
      </c>
      <c r="E104" s="71">
        <v>3291.64</v>
      </c>
      <c r="F104" s="71">
        <v>1075.4000000000001</v>
      </c>
      <c r="G104" s="75">
        <f>3347.95+819.4</f>
        <v>4167.3499999999995</v>
      </c>
      <c r="H104" s="60">
        <f t="shared" si="6"/>
        <v>16826.25</v>
      </c>
      <c r="I104" s="65">
        <f t="shared" si="7"/>
        <v>1.2561092971984182</v>
      </c>
      <c r="K104">
        <v>3609.55</v>
      </c>
      <c r="L104" s="2">
        <v>1075.4000000000001</v>
      </c>
      <c r="M104" s="62">
        <f>3347.95+819.4</f>
        <v>4167.3499999999995</v>
      </c>
      <c r="N104" s="2">
        <v>3291.64</v>
      </c>
      <c r="O104" s="62">
        <f>3347.95+819.4</f>
        <v>4167.3499999999995</v>
      </c>
      <c r="P104" s="55">
        <v>3609.55</v>
      </c>
      <c r="Q104" s="62">
        <f>3347.95+819.4</f>
        <v>4167.3499999999995</v>
      </c>
      <c r="R104" s="55">
        <v>4682.3100000000004</v>
      </c>
      <c r="T104">
        <f t="shared" si="9"/>
        <v>21508</v>
      </c>
      <c r="U104" s="67">
        <f t="shared" si="8"/>
        <v>1792.3333333333333</v>
      </c>
    </row>
    <row r="105" spans="1:21" x14ac:dyDescent="0.25">
      <c r="A105">
        <v>30</v>
      </c>
      <c r="B105">
        <v>102</v>
      </c>
      <c r="C105" s="55">
        <v>3183.26</v>
      </c>
      <c r="D105" s="55">
        <v>3078.24</v>
      </c>
      <c r="E105" s="71">
        <v>412.38</v>
      </c>
      <c r="F105" s="71">
        <v>6295.35</v>
      </c>
      <c r="G105" s="75">
        <f>2435.48+579.72</f>
        <v>3015.2</v>
      </c>
      <c r="H105" s="60">
        <f t="shared" si="6"/>
        <v>15984.43</v>
      </c>
      <c r="I105" s="65">
        <f t="shared" si="7"/>
        <v>1.1932659465666628</v>
      </c>
      <c r="K105">
        <v>3183.26</v>
      </c>
      <c r="L105" s="2">
        <v>6295.35</v>
      </c>
      <c r="M105" s="62">
        <f>2435.48+579.72</f>
        <v>3015.2</v>
      </c>
      <c r="N105" s="2">
        <v>412.38</v>
      </c>
      <c r="O105" s="62">
        <f>2435.48+579.72</f>
        <v>3015.2</v>
      </c>
      <c r="P105" s="55">
        <v>3183.26</v>
      </c>
      <c r="Q105" s="62">
        <f>2435.48+579.72</f>
        <v>3015.2</v>
      </c>
      <c r="R105" s="55">
        <v>3078.24</v>
      </c>
      <c r="T105">
        <f t="shared" si="9"/>
        <v>125907</v>
      </c>
      <c r="U105" s="67">
        <f t="shared" si="8"/>
        <v>10492.25</v>
      </c>
    </row>
    <row r="106" spans="1:21" x14ac:dyDescent="0.25">
      <c r="A106">
        <v>31</v>
      </c>
      <c r="B106">
        <v>103</v>
      </c>
      <c r="C106" s="55">
        <v>1813.24</v>
      </c>
      <c r="D106" s="55">
        <v>366.13</v>
      </c>
      <c r="E106" s="71">
        <v>4485.1400000000003</v>
      </c>
      <c r="F106" s="71">
        <v>4751.91</v>
      </c>
      <c r="G106" s="75">
        <v>623.11</v>
      </c>
      <c r="H106" s="60">
        <f t="shared" si="6"/>
        <v>12039.53</v>
      </c>
      <c r="I106" s="65">
        <f t="shared" si="7"/>
        <v>0.89877219029191124</v>
      </c>
      <c r="K106">
        <v>1813.24</v>
      </c>
      <c r="L106" s="2">
        <v>4751.91</v>
      </c>
      <c r="M106" s="62">
        <v>623.11</v>
      </c>
      <c r="N106" s="2">
        <v>4485.1400000000003</v>
      </c>
      <c r="O106" s="62">
        <v>623.11</v>
      </c>
      <c r="P106" s="55">
        <v>1813.24</v>
      </c>
      <c r="Q106" s="62">
        <v>623.11</v>
      </c>
      <c r="R106" s="55">
        <v>366.13</v>
      </c>
      <c r="T106">
        <f t="shared" si="9"/>
        <v>95038.2</v>
      </c>
      <c r="U106" s="67">
        <f t="shared" si="8"/>
        <v>7919.8499999999995</v>
      </c>
    </row>
    <row r="107" spans="1:21" x14ac:dyDescent="0.25">
      <c r="A107" s="56">
        <v>44562</v>
      </c>
      <c r="B107">
        <v>104</v>
      </c>
      <c r="C107" s="55">
        <v>71.849999999999994</v>
      </c>
      <c r="D107" s="55">
        <v>1497.9</v>
      </c>
      <c r="E107" s="71">
        <v>799.15</v>
      </c>
      <c r="F107" s="71">
        <v>1096.78</v>
      </c>
      <c r="G107" s="75">
        <f>3618.42+1055.72</f>
        <v>4674.1400000000003</v>
      </c>
      <c r="H107" s="60">
        <f t="shared" si="6"/>
        <v>8139.8200000000006</v>
      </c>
      <c r="I107" s="65">
        <f t="shared" si="7"/>
        <v>0.60765194737518047</v>
      </c>
      <c r="K107">
        <v>71.849999999999994</v>
      </c>
      <c r="L107" s="2">
        <v>1096.78</v>
      </c>
      <c r="M107" s="62">
        <f>3618.42+1055.72</f>
        <v>4674.1400000000003</v>
      </c>
      <c r="N107" s="2">
        <v>799.15</v>
      </c>
      <c r="O107" s="62">
        <f>3618.42+1055.72</f>
        <v>4674.1400000000003</v>
      </c>
      <c r="P107" s="55">
        <v>71.849999999999994</v>
      </c>
      <c r="Q107" s="62">
        <f>3618.42+1055.72</f>
        <v>4674.1400000000003</v>
      </c>
      <c r="R107" s="55">
        <v>1497.9</v>
      </c>
      <c r="T107">
        <f t="shared" si="9"/>
        <v>21935.599999999999</v>
      </c>
      <c r="U107" s="67">
        <f t="shared" si="8"/>
        <v>1827.9666666666665</v>
      </c>
    </row>
    <row r="108" spans="1:21" x14ac:dyDescent="0.25">
      <c r="A108">
        <v>2</v>
      </c>
      <c r="B108">
        <v>105</v>
      </c>
      <c r="C108" s="55">
        <v>3513.4</v>
      </c>
      <c r="D108" s="55">
        <v>5711.11</v>
      </c>
      <c r="E108" s="71">
        <v>6167.81</v>
      </c>
      <c r="F108" s="71">
        <v>5729.65</v>
      </c>
      <c r="G108" s="75">
        <f>3799.78+1175.5</f>
        <v>4975.2800000000007</v>
      </c>
      <c r="H108" s="60">
        <f t="shared" si="6"/>
        <v>26097.25</v>
      </c>
      <c r="I108" s="65">
        <f t="shared" si="7"/>
        <v>1.9482058305511578</v>
      </c>
      <c r="K108">
        <v>3513.4</v>
      </c>
      <c r="L108" s="2">
        <v>5729.65</v>
      </c>
      <c r="M108" s="62">
        <f>3799.78+1175.5</f>
        <v>4975.2800000000007</v>
      </c>
      <c r="N108" s="2">
        <v>6167.81</v>
      </c>
      <c r="O108" s="62">
        <f>3799.78+1175.5</f>
        <v>4975.2800000000007</v>
      </c>
      <c r="P108" s="55">
        <v>3513.4</v>
      </c>
      <c r="Q108" s="62">
        <f>3799.78+1175.5</f>
        <v>4975.2800000000007</v>
      </c>
      <c r="R108" s="55">
        <v>5711.11</v>
      </c>
      <c r="T108">
        <f t="shared" si="9"/>
        <v>114593</v>
      </c>
      <c r="U108" s="67">
        <f t="shared" si="8"/>
        <v>9549.4166666666661</v>
      </c>
    </row>
    <row r="109" spans="1:21" x14ac:dyDescent="0.25">
      <c r="A109">
        <v>3</v>
      </c>
      <c r="B109">
        <v>106</v>
      </c>
      <c r="C109" s="55">
        <v>4152.46</v>
      </c>
      <c r="D109" s="55">
        <v>5088.53</v>
      </c>
      <c r="E109" s="71">
        <v>5916.63</v>
      </c>
      <c r="F109" s="71">
        <v>6639.86</v>
      </c>
      <c r="G109" s="75">
        <f>3793.04+1047.97</f>
        <v>4841.01</v>
      </c>
      <c r="H109" s="60">
        <f t="shared" si="6"/>
        <v>26638.489999999998</v>
      </c>
      <c r="I109" s="65">
        <f t="shared" si="7"/>
        <v>1.9886103530095589</v>
      </c>
      <c r="K109">
        <v>4152.46</v>
      </c>
      <c r="L109" s="2">
        <v>6639.86</v>
      </c>
      <c r="M109" s="62">
        <f>3793.04+1047.97</f>
        <v>4841.01</v>
      </c>
      <c r="N109" s="2">
        <v>5916.63</v>
      </c>
      <c r="O109" s="62">
        <f>3793.04+1047.97</f>
        <v>4841.01</v>
      </c>
      <c r="P109" s="55">
        <v>4152.46</v>
      </c>
      <c r="Q109" s="62">
        <f>3793.04+1047.97</f>
        <v>4841.01</v>
      </c>
      <c r="R109" s="55">
        <v>5088.53</v>
      </c>
      <c r="T109">
        <f t="shared" si="9"/>
        <v>132797.19999999998</v>
      </c>
      <c r="U109" s="67">
        <f t="shared" si="8"/>
        <v>11066.433333333332</v>
      </c>
    </row>
    <row r="110" spans="1:21" x14ac:dyDescent="0.25">
      <c r="A110">
        <v>4</v>
      </c>
      <c r="B110">
        <v>107</v>
      </c>
      <c r="C110" s="55">
        <v>3725.03</v>
      </c>
      <c r="D110" s="55">
        <v>5757.19</v>
      </c>
      <c r="E110" s="71">
        <v>5775.95</v>
      </c>
      <c r="F110" s="71">
        <v>4291.95</v>
      </c>
      <c r="G110" s="75">
        <f>1168.17+3830.31</f>
        <v>4998.4799999999996</v>
      </c>
      <c r="H110" s="60">
        <f t="shared" si="6"/>
        <v>24548.6</v>
      </c>
      <c r="I110" s="65">
        <f t="shared" si="7"/>
        <v>1.8325963713367559</v>
      </c>
      <c r="K110">
        <v>3725.03</v>
      </c>
      <c r="L110" s="2">
        <v>4291.95</v>
      </c>
      <c r="M110" s="62">
        <f>1168.17+3830.31</f>
        <v>4998.4799999999996</v>
      </c>
      <c r="N110" s="2">
        <v>5775.95</v>
      </c>
      <c r="O110" s="62">
        <f>1168.17+3830.31</f>
        <v>4998.4799999999996</v>
      </c>
      <c r="P110" s="55">
        <v>3725.03</v>
      </c>
      <c r="Q110" s="62">
        <f>1168.17+3830.31</f>
        <v>4998.4799999999996</v>
      </c>
      <c r="R110" s="55">
        <v>5757.19</v>
      </c>
      <c r="T110">
        <f t="shared" si="9"/>
        <v>85839</v>
      </c>
      <c r="U110" s="67">
        <f t="shared" si="8"/>
        <v>7153.25</v>
      </c>
    </row>
    <row r="111" spans="1:21" x14ac:dyDescent="0.25">
      <c r="A111">
        <v>5</v>
      </c>
      <c r="B111">
        <v>108</v>
      </c>
      <c r="C111" s="55">
        <v>3948.78</v>
      </c>
      <c r="D111" s="55">
        <v>5290.29</v>
      </c>
      <c r="E111" s="71">
        <v>3746.35</v>
      </c>
      <c r="F111" s="71">
        <v>1197.78</v>
      </c>
      <c r="G111" s="75">
        <f>3803.78+1100.62</f>
        <v>4904.3999999999996</v>
      </c>
      <c r="H111" s="60">
        <f t="shared" si="6"/>
        <v>19087.599999999999</v>
      </c>
      <c r="I111" s="65">
        <f t="shared" si="7"/>
        <v>1.4249230708687037</v>
      </c>
      <c r="K111">
        <v>3948.78</v>
      </c>
      <c r="L111" s="2">
        <v>1197.78</v>
      </c>
      <c r="M111" s="62">
        <f>3803.78+1100.62</f>
        <v>4904.3999999999996</v>
      </c>
      <c r="N111" s="2">
        <v>3746.35</v>
      </c>
      <c r="O111" s="62">
        <f>3803.78+1100.62</f>
        <v>4904.3999999999996</v>
      </c>
      <c r="P111" s="55">
        <v>3948.78</v>
      </c>
      <c r="Q111" s="62">
        <f>3803.78+1100.62</f>
        <v>4904.3999999999996</v>
      </c>
      <c r="R111" s="55">
        <v>5290.29</v>
      </c>
      <c r="T111">
        <f t="shared" si="9"/>
        <v>23955.599999999999</v>
      </c>
      <c r="U111" s="67">
        <f t="shared" si="8"/>
        <v>1996.3</v>
      </c>
    </row>
    <row r="112" spans="1:21" x14ac:dyDescent="0.25">
      <c r="A112">
        <v>6</v>
      </c>
      <c r="B112">
        <v>109</v>
      </c>
      <c r="C112" s="55">
        <v>3619.58</v>
      </c>
      <c r="D112" s="55">
        <v>3260.74</v>
      </c>
      <c r="E112" s="79">
        <v>369.79</v>
      </c>
      <c r="F112" s="79">
        <v>6054.44</v>
      </c>
      <c r="G112" s="75">
        <f>792.7+2498.29</f>
        <v>3290.99</v>
      </c>
      <c r="H112" s="60">
        <f t="shared" si="6"/>
        <v>16595.54</v>
      </c>
      <c r="I112" s="65">
        <f t="shared" si="7"/>
        <v>1.2388863879966265</v>
      </c>
      <c r="K112">
        <v>3619.58</v>
      </c>
      <c r="L112" s="30">
        <v>6054.44</v>
      </c>
      <c r="M112" s="62">
        <f>792.7+2498.29</f>
        <v>3290.99</v>
      </c>
      <c r="N112" s="30">
        <v>369.79</v>
      </c>
      <c r="O112" s="62">
        <f>792.7+2498.29</f>
        <v>3290.99</v>
      </c>
      <c r="P112" s="55">
        <v>3619.58</v>
      </c>
      <c r="Q112" s="62">
        <f>792.7+2498.29</f>
        <v>3290.99</v>
      </c>
      <c r="R112" s="55">
        <v>3260.74</v>
      </c>
      <c r="T112">
        <f t="shared" si="9"/>
        <v>121088.79999999999</v>
      </c>
      <c r="U112" s="67">
        <f t="shared" si="8"/>
        <v>10090.733333333332</v>
      </c>
    </row>
    <row r="113" spans="1:21" x14ac:dyDescent="0.25">
      <c r="A113">
        <v>7</v>
      </c>
      <c r="B113">
        <v>110</v>
      </c>
      <c r="C113" s="55">
        <v>2286.86</v>
      </c>
      <c r="D113" s="55">
        <v>350.49</v>
      </c>
      <c r="E113" s="71">
        <v>6016.46</v>
      </c>
      <c r="F113" s="71">
        <v>5566.66</v>
      </c>
      <c r="G113" s="75">
        <v>823.59</v>
      </c>
      <c r="H113" s="60">
        <f t="shared" si="6"/>
        <v>15044.060000000001</v>
      </c>
      <c r="I113" s="65">
        <f t="shared" si="7"/>
        <v>1.1230656642811583</v>
      </c>
      <c r="K113">
        <v>2286.86</v>
      </c>
      <c r="L113" s="2">
        <v>5566.66</v>
      </c>
      <c r="M113" s="62">
        <v>823.59</v>
      </c>
      <c r="N113" s="2">
        <v>6016.46</v>
      </c>
      <c r="O113" s="62">
        <v>823.59</v>
      </c>
      <c r="P113" s="55">
        <v>2286.86</v>
      </c>
      <c r="Q113" s="62">
        <v>823.59</v>
      </c>
      <c r="R113" s="55">
        <v>350.49</v>
      </c>
      <c r="T113">
        <f t="shared" si="9"/>
        <v>111333.2</v>
      </c>
      <c r="U113" s="67">
        <f t="shared" si="8"/>
        <v>9277.7666666666664</v>
      </c>
    </row>
    <row r="114" spans="1:21" x14ac:dyDescent="0.25">
      <c r="A114">
        <v>8</v>
      </c>
      <c r="B114">
        <v>111</v>
      </c>
      <c r="C114" s="55">
        <v>159.06</v>
      </c>
      <c r="D114" s="55">
        <v>4985.3100000000004</v>
      </c>
      <c r="E114" s="71">
        <v>6090.58</v>
      </c>
      <c r="F114" s="71">
        <v>5502.75</v>
      </c>
      <c r="G114" s="75">
        <f>3941.31+1303.65</f>
        <v>5244.96</v>
      </c>
      <c r="H114" s="60">
        <f t="shared" si="6"/>
        <v>21982.66</v>
      </c>
      <c r="I114" s="65">
        <f t="shared" si="7"/>
        <v>1.6410444159067992</v>
      </c>
      <c r="K114">
        <v>159.06</v>
      </c>
      <c r="L114" s="2">
        <v>5502.75</v>
      </c>
      <c r="M114" s="62">
        <f>3941.31+1303.65</f>
        <v>5244.96</v>
      </c>
      <c r="N114" s="2">
        <v>6090.58</v>
      </c>
      <c r="O114" s="62">
        <f>3941.31+1303.65</f>
        <v>5244.96</v>
      </c>
      <c r="P114" s="55">
        <v>159.06</v>
      </c>
      <c r="Q114" s="62">
        <f>3941.31+1303.65</f>
        <v>5244.96</v>
      </c>
      <c r="R114" s="55">
        <v>4985.3100000000004</v>
      </c>
      <c r="T114">
        <f t="shared" si="9"/>
        <v>110055</v>
      </c>
      <c r="U114" s="67">
        <f t="shared" si="8"/>
        <v>9171.25</v>
      </c>
    </row>
    <row r="115" spans="1:21" x14ac:dyDescent="0.25">
      <c r="A115">
        <v>9</v>
      </c>
      <c r="B115">
        <v>112</v>
      </c>
      <c r="C115" s="55">
        <v>3482.66</v>
      </c>
      <c r="D115" s="55">
        <v>5826.51</v>
      </c>
      <c r="E115" s="71">
        <v>6125.86</v>
      </c>
      <c r="F115" s="71">
        <v>5639.63</v>
      </c>
      <c r="G115" s="75">
        <v>5149.04</v>
      </c>
      <c r="H115" s="60">
        <f t="shared" si="6"/>
        <v>26223.7</v>
      </c>
      <c r="I115" s="65">
        <f t="shared" si="7"/>
        <v>1.9576455465087088</v>
      </c>
      <c r="K115">
        <v>3482.66</v>
      </c>
      <c r="L115" s="2">
        <v>5639.63</v>
      </c>
      <c r="M115" s="62">
        <v>5149.04</v>
      </c>
      <c r="N115" s="2">
        <v>6125.86</v>
      </c>
      <c r="O115" s="62">
        <v>5149.04</v>
      </c>
      <c r="P115" s="55">
        <v>3482.66</v>
      </c>
      <c r="Q115" s="62">
        <v>5149.04</v>
      </c>
      <c r="R115" s="55">
        <v>5826.51</v>
      </c>
      <c r="T115">
        <f t="shared" si="9"/>
        <v>112792.6</v>
      </c>
      <c r="U115" s="67">
        <f t="shared" si="8"/>
        <v>9399.3833333333332</v>
      </c>
    </row>
    <row r="116" spans="1:21" x14ac:dyDescent="0.25">
      <c r="A116">
        <v>10</v>
      </c>
      <c r="B116">
        <v>113</v>
      </c>
      <c r="C116" s="55">
        <v>3889.8</v>
      </c>
      <c r="D116" s="55">
        <v>4682.41</v>
      </c>
      <c r="E116" s="71">
        <v>6062.85</v>
      </c>
      <c r="F116" s="71">
        <v>5196.0600000000004</v>
      </c>
      <c r="G116" s="75">
        <v>4998.25</v>
      </c>
      <c r="H116" s="60">
        <f t="shared" si="6"/>
        <v>24829.37</v>
      </c>
      <c r="I116" s="65">
        <f t="shared" si="7"/>
        <v>1.853556348002644</v>
      </c>
      <c r="K116">
        <v>3889.8</v>
      </c>
      <c r="L116" s="2">
        <v>5196.0600000000004</v>
      </c>
      <c r="M116" s="62">
        <v>4998.25</v>
      </c>
      <c r="N116" s="2">
        <v>6062.85</v>
      </c>
      <c r="O116" s="62">
        <v>4998.25</v>
      </c>
      <c r="P116" s="55">
        <v>3889.8</v>
      </c>
      <c r="Q116" s="62">
        <v>4998.25</v>
      </c>
      <c r="R116" s="55">
        <v>4682.41</v>
      </c>
      <c r="T116">
        <f t="shared" si="9"/>
        <v>103921.20000000001</v>
      </c>
      <c r="U116" s="67">
        <f t="shared" si="8"/>
        <v>8660.1</v>
      </c>
    </row>
    <row r="117" spans="1:21" x14ac:dyDescent="0.25">
      <c r="A117">
        <v>11</v>
      </c>
      <c r="B117">
        <v>114</v>
      </c>
      <c r="C117" s="55">
        <v>3795.21</v>
      </c>
      <c r="D117" s="55">
        <v>5856.69</v>
      </c>
      <c r="E117" s="71">
        <v>5753.89</v>
      </c>
      <c r="F117" s="71">
        <v>3190.08</v>
      </c>
      <c r="G117" s="75">
        <v>4858.99</v>
      </c>
      <c r="H117" s="60">
        <f t="shared" si="6"/>
        <v>23454.86</v>
      </c>
      <c r="I117" s="65">
        <f t="shared" si="7"/>
        <v>1.7509467475217171</v>
      </c>
      <c r="K117">
        <v>3795.21</v>
      </c>
      <c r="L117" s="2">
        <v>3190.08</v>
      </c>
      <c r="M117" s="62">
        <v>4858.99</v>
      </c>
      <c r="N117" s="2">
        <v>5753.89</v>
      </c>
      <c r="O117" s="62">
        <v>4858.99</v>
      </c>
      <c r="P117" s="55">
        <v>3795.21</v>
      </c>
      <c r="Q117" s="62">
        <v>4858.99</v>
      </c>
      <c r="R117" s="55">
        <v>5856.69</v>
      </c>
      <c r="T117">
        <f t="shared" si="9"/>
        <v>63801.599999999999</v>
      </c>
      <c r="U117" s="67">
        <f t="shared" si="8"/>
        <v>5316.8</v>
      </c>
    </row>
    <row r="118" spans="1:21" x14ac:dyDescent="0.25">
      <c r="A118">
        <v>12</v>
      </c>
      <c r="B118">
        <v>115</v>
      </c>
      <c r="C118" s="55">
        <v>3904.14</v>
      </c>
      <c r="D118" s="55">
        <v>5388.39</v>
      </c>
      <c r="E118" s="71">
        <v>3314.69</v>
      </c>
      <c r="F118" s="71">
        <v>479.34</v>
      </c>
      <c r="G118" s="75">
        <v>4954.95</v>
      </c>
      <c r="H118" s="60">
        <f t="shared" si="6"/>
        <v>18041.510000000002</v>
      </c>
      <c r="I118" s="65">
        <f t="shared" si="7"/>
        <v>1.3468306037589028</v>
      </c>
      <c r="K118">
        <v>3904.14</v>
      </c>
      <c r="L118" s="2">
        <v>479.34</v>
      </c>
      <c r="M118" s="62">
        <v>4954.95</v>
      </c>
      <c r="N118" s="2">
        <v>3314.69</v>
      </c>
      <c r="O118" s="62">
        <v>4954.95</v>
      </c>
      <c r="P118" s="55">
        <v>3904.14</v>
      </c>
      <c r="Q118" s="62">
        <v>4954.95</v>
      </c>
      <c r="R118" s="55">
        <v>5388.39</v>
      </c>
      <c r="T118">
        <f t="shared" si="9"/>
        <v>9586.7999999999993</v>
      </c>
      <c r="U118" s="67">
        <f t="shared" si="8"/>
        <v>798.9</v>
      </c>
    </row>
    <row r="119" spans="1:21" x14ac:dyDescent="0.25">
      <c r="A119">
        <v>13</v>
      </c>
      <c r="B119">
        <v>116</v>
      </c>
      <c r="C119" s="55">
        <v>3603.44</v>
      </c>
      <c r="D119" s="55">
        <v>3090.99</v>
      </c>
      <c r="E119" s="71">
        <v>324.33999999999997</v>
      </c>
      <c r="F119" s="71">
        <v>5153.68</v>
      </c>
      <c r="G119" s="75">
        <v>3186.05</v>
      </c>
      <c r="H119" s="60">
        <f t="shared" si="6"/>
        <v>15358.5</v>
      </c>
      <c r="I119" s="65">
        <f t="shared" si="7"/>
        <v>1.1465391659473683</v>
      </c>
      <c r="K119">
        <v>3603.44</v>
      </c>
      <c r="L119" s="2">
        <v>5153.68</v>
      </c>
      <c r="M119" s="62">
        <v>3186.05</v>
      </c>
      <c r="N119" s="2">
        <v>324.33999999999997</v>
      </c>
      <c r="O119" s="62">
        <v>3186.05</v>
      </c>
      <c r="P119" s="55">
        <v>3603.44</v>
      </c>
      <c r="Q119" s="62">
        <v>3186.05</v>
      </c>
      <c r="R119" s="55">
        <v>3090.99</v>
      </c>
      <c r="T119">
        <f t="shared" si="9"/>
        <v>103073.60000000001</v>
      </c>
      <c r="U119" s="67">
        <f t="shared" si="8"/>
        <v>8589.4666666666672</v>
      </c>
    </row>
    <row r="120" spans="1:21" x14ac:dyDescent="0.25">
      <c r="A120">
        <v>14</v>
      </c>
      <c r="B120">
        <v>117</v>
      </c>
      <c r="C120" s="55">
        <v>2095.06</v>
      </c>
      <c r="D120" s="55">
        <v>464.29</v>
      </c>
      <c r="E120" s="71">
        <v>5240.38</v>
      </c>
      <c r="F120" s="71">
        <v>5226.24</v>
      </c>
      <c r="G120" s="75">
        <v>727.2</v>
      </c>
      <c r="H120" s="60">
        <f t="shared" si="6"/>
        <v>13753.17</v>
      </c>
      <c r="I120" s="65">
        <f t="shared" si="7"/>
        <v>1.0266984445702618</v>
      </c>
      <c r="K120">
        <v>2095.06</v>
      </c>
      <c r="L120" s="2">
        <v>5226.24</v>
      </c>
      <c r="M120" s="62">
        <v>727.2</v>
      </c>
      <c r="N120" s="2">
        <v>5240.38</v>
      </c>
      <c r="O120" s="62">
        <v>727.2</v>
      </c>
      <c r="P120" s="55">
        <v>2095.06</v>
      </c>
      <c r="Q120" s="62">
        <v>727.2</v>
      </c>
      <c r="R120" s="55">
        <v>464.29</v>
      </c>
      <c r="T120">
        <f t="shared" si="9"/>
        <v>104524.79999999999</v>
      </c>
      <c r="U120" s="67">
        <f t="shared" si="8"/>
        <v>8710.4</v>
      </c>
    </row>
    <row r="121" spans="1:21" x14ac:dyDescent="0.25">
      <c r="A121">
        <v>15</v>
      </c>
      <c r="B121">
        <v>118</v>
      </c>
      <c r="C121" s="55">
        <v>122.65</v>
      </c>
      <c r="D121" s="55">
        <v>4451.1499999999996</v>
      </c>
      <c r="E121" s="71">
        <v>5213.38</v>
      </c>
      <c r="F121" s="71">
        <v>5096.96</v>
      </c>
      <c r="G121" s="75">
        <f>3639.63+1298.4</f>
        <v>4938.0300000000007</v>
      </c>
      <c r="H121" s="60">
        <f t="shared" si="6"/>
        <v>19822.169999999998</v>
      </c>
      <c r="I121" s="65">
        <f t="shared" si="7"/>
        <v>1.4797600194724057</v>
      </c>
      <c r="K121">
        <v>122.65</v>
      </c>
      <c r="L121" s="2">
        <v>5096.96</v>
      </c>
      <c r="M121" s="62">
        <f>3639.63+1298.4</f>
        <v>4938.0300000000007</v>
      </c>
      <c r="N121" s="2">
        <v>5213.38</v>
      </c>
      <c r="O121" s="62">
        <f>3639.63+1298.4</f>
        <v>4938.0300000000007</v>
      </c>
      <c r="P121" s="55">
        <v>122.65</v>
      </c>
      <c r="Q121" s="62">
        <f>3639.63+1298.4</f>
        <v>4938.0300000000007</v>
      </c>
      <c r="R121" s="55">
        <v>4451.1499999999996</v>
      </c>
      <c r="T121">
        <f t="shared" si="9"/>
        <v>101939.2</v>
      </c>
      <c r="U121" s="67">
        <f t="shared" si="8"/>
        <v>8494.9333333333325</v>
      </c>
    </row>
    <row r="122" spans="1:21" x14ac:dyDescent="0.25">
      <c r="A122">
        <v>16</v>
      </c>
      <c r="B122">
        <v>119</v>
      </c>
      <c r="C122" s="55">
        <v>3365.09</v>
      </c>
      <c r="D122" s="55">
        <v>4524.49</v>
      </c>
      <c r="E122" s="71">
        <v>4975.29</v>
      </c>
      <c r="F122" s="71">
        <v>5059.99</v>
      </c>
      <c r="G122" s="75">
        <v>5108.6099999999997</v>
      </c>
      <c r="H122" s="60">
        <f t="shared" si="6"/>
        <v>23033.47</v>
      </c>
      <c r="I122" s="65">
        <f t="shared" si="7"/>
        <v>1.719489239357602</v>
      </c>
      <c r="K122">
        <v>3365.09</v>
      </c>
      <c r="L122" s="2">
        <v>5059.99</v>
      </c>
      <c r="M122" s="62">
        <v>5108.6099999999997</v>
      </c>
      <c r="N122" s="2">
        <v>4975.29</v>
      </c>
      <c r="O122" s="62">
        <v>5108.6099999999997</v>
      </c>
      <c r="P122" s="55">
        <v>3365.09</v>
      </c>
      <c r="Q122" s="62">
        <v>5108.6099999999997</v>
      </c>
      <c r="R122" s="55">
        <v>4524.49</v>
      </c>
      <c r="T122">
        <f t="shared" si="9"/>
        <v>101199.79999999999</v>
      </c>
      <c r="U122" s="67">
        <f t="shared" si="8"/>
        <v>8433.3166666666657</v>
      </c>
    </row>
    <row r="123" spans="1:21" x14ac:dyDescent="0.25">
      <c r="A123">
        <v>17</v>
      </c>
      <c r="B123">
        <v>120</v>
      </c>
      <c r="C123" s="55">
        <v>3728.49</v>
      </c>
      <c r="D123" s="55">
        <v>4372.8100000000004</v>
      </c>
      <c r="E123" s="71">
        <v>5241.58</v>
      </c>
      <c r="F123" s="71">
        <v>4825.83</v>
      </c>
      <c r="G123" s="75">
        <v>5102.1400000000003</v>
      </c>
      <c r="H123" s="60">
        <f t="shared" si="6"/>
        <v>23270.85</v>
      </c>
      <c r="I123" s="65">
        <f t="shared" si="7"/>
        <v>1.7372100758463598</v>
      </c>
      <c r="K123">
        <v>3728.49</v>
      </c>
      <c r="L123" s="2">
        <v>4825.83</v>
      </c>
      <c r="M123" s="62">
        <v>5102.1400000000003</v>
      </c>
      <c r="N123" s="2">
        <v>5241.58</v>
      </c>
      <c r="O123" s="62">
        <v>5102.1400000000003</v>
      </c>
      <c r="P123" s="55">
        <v>3728.49</v>
      </c>
      <c r="Q123" s="62">
        <v>5102.1400000000003</v>
      </c>
      <c r="R123" s="55">
        <v>4372.8100000000004</v>
      </c>
      <c r="T123">
        <f t="shared" si="9"/>
        <v>96516.6</v>
      </c>
      <c r="U123" s="67">
        <f t="shared" si="8"/>
        <v>8043.05</v>
      </c>
    </row>
    <row r="124" spans="1:21" x14ac:dyDescent="0.25">
      <c r="A124">
        <v>18</v>
      </c>
      <c r="B124">
        <v>121</v>
      </c>
      <c r="C124" s="55">
        <v>3454.23</v>
      </c>
      <c r="D124" s="55">
        <v>4253.79</v>
      </c>
      <c r="E124" s="71">
        <v>4686</v>
      </c>
      <c r="F124" s="71">
        <v>3128.09</v>
      </c>
      <c r="G124" s="75">
        <v>5102.8999999999996</v>
      </c>
      <c r="H124" s="60">
        <f t="shared" si="6"/>
        <v>20625.010000000002</v>
      </c>
      <c r="I124" s="65">
        <f t="shared" si="7"/>
        <v>1.5396934442202126</v>
      </c>
      <c r="K124">
        <v>3454.23</v>
      </c>
      <c r="L124" s="2">
        <v>3128.09</v>
      </c>
      <c r="M124" s="62">
        <v>5102.8999999999996</v>
      </c>
      <c r="N124" s="2">
        <v>4686</v>
      </c>
      <c r="O124" s="62">
        <v>5102.8999999999996</v>
      </c>
      <c r="P124" s="55">
        <v>3454.23</v>
      </c>
      <c r="Q124" s="62">
        <v>5102.8999999999996</v>
      </c>
      <c r="R124" s="55">
        <v>4253.79</v>
      </c>
      <c r="T124">
        <f t="shared" si="9"/>
        <v>62561.8</v>
      </c>
      <c r="U124" s="67">
        <f t="shared" si="8"/>
        <v>5213.4833333333336</v>
      </c>
    </row>
    <row r="125" spans="1:21" x14ac:dyDescent="0.25">
      <c r="A125">
        <v>19</v>
      </c>
      <c r="B125">
        <v>122</v>
      </c>
      <c r="C125" s="55">
        <v>3474.6</v>
      </c>
      <c r="D125" s="55">
        <v>4039.19</v>
      </c>
      <c r="E125" s="71">
        <v>2792.21</v>
      </c>
      <c r="F125" s="71">
        <v>264.95</v>
      </c>
      <c r="G125" s="75">
        <v>4701.8599999999997</v>
      </c>
      <c r="H125" s="60">
        <f t="shared" si="6"/>
        <v>15272.810000000001</v>
      </c>
      <c r="I125" s="65">
        <f t="shared" si="7"/>
        <v>1.1401422560193137</v>
      </c>
      <c r="K125">
        <v>3474.6</v>
      </c>
      <c r="L125" s="2">
        <v>264.95</v>
      </c>
      <c r="M125" s="62">
        <v>4701.8599999999997</v>
      </c>
      <c r="N125" s="2">
        <v>2792.21</v>
      </c>
      <c r="O125" s="62">
        <v>4701.8599999999997</v>
      </c>
      <c r="P125" s="55">
        <v>3474.6</v>
      </c>
      <c r="Q125" s="62">
        <v>4701.8599999999997</v>
      </c>
      <c r="R125" s="55">
        <v>4039.19</v>
      </c>
      <c r="T125">
        <f t="shared" si="9"/>
        <v>5299</v>
      </c>
      <c r="U125" s="67">
        <f t="shared" si="8"/>
        <v>441.58333333333331</v>
      </c>
    </row>
    <row r="126" spans="1:21" x14ac:dyDescent="0.25">
      <c r="A126">
        <v>20</v>
      </c>
      <c r="B126">
        <v>123</v>
      </c>
      <c r="C126" s="55">
        <v>3132.03</v>
      </c>
      <c r="D126" s="55">
        <v>2407.36</v>
      </c>
      <c r="E126" s="71">
        <v>217.35</v>
      </c>
      <c r="F126" s="71">
        <v>4897.6899999999996</v>
      </c>
      <c r="G126" s="75">
        <v>3000.05</v>
      </c>
      <c r="H126" s="60">
        <f t="shared" si="6"/>
        <v>13654.48</v>
      </c>
      <c r="I126" s="65">
        <f t="shared" si="7"/>
        <v>1.0193310616691098</v>
      </c>
      <c r="K126">
        <v>3132.03</v>
      </c>
      <c r="L126" s="2">
        <v>4897.6899999999996</v>
      </c>
      <c r="M126" s="62">
        <v>3000.05</v>
      </c>
      <c r="N126" s="2">
        <v>217.35</v>
      </c>
      <c r="O126" s="62">
        <v>3000.05</v>
      </c>
      <c r="P126" s="55">
        <v>3132.03</v>
      </c>
      <c r="Q126" s="62">
        <v>3000.05</v>
      </c>
      <c r="R126" s="55">
        <v>2407.36</v>
      </c>
      <c r="T126">
        <f t="shared" si="9"/>
        <v>97953.799999999988</v>
      </c>
      <c r="U126" s="67">
        <f t="shared" si="8"/>
        <v>8162.8166666666657</v>
      </c>
    </row>
    <row r="127" spans="1:21" x14ac:dyDescent="0.25">
      <c r="A127">
        <v>21</v>
      </c>
      <c r="B127">
        <v>124</v>
      </c>
      <c r="C127" s="55">
        <v>1814.68</v>
      </c>
      <c r="D127" s="55">
        <v>315.89999999999998</v>
      </c>
      <c r="E127" s="71">
        <v>4682.84</v>
      </c>
      <c r="F127" s="71">
        <v>4998.1099999999997</v>
      </c>
      <c r="G127" s="75">
        <v>555.20000000000005</v>
      </c>
      <c r="H127" s="60">
        <f t="shared" si="6"/>
        <v>12366.73</v>
      </c>
      <c r="I127" s="65">
        <f t="shared" si="7"/>
        <v>0.92319824850710019</v>
      </c>
      <c r="K127">
        <v>1814.68</v>
      </c>
      <c r="L127" s="2">
        <v>4998.1099999999997</v>
      </c>
      <c r="M127" s="62">
        <v>555.20000000000005</v>
      </c>
      <c r="N127" s="2">
        <v>4682.84</v>
      </c>
      <c r="O127" s="62">
        <v>555.20000000000005</v>
      </c>
      <c r="P127" s="55">
        <v>1814.68</v>
      </c>
      <c r="Q127" s="62">
        <v>555.20000000000005</v>
      </c>
      <c r="R127" s="55">
        <v>315.89999999999998</v>
      </c>
      <c r="T127">
        <f t="shared" si="9"/>
        <v>99962.2</v>
      </c>
      <c r="U127" s="67">
        <f t="shared" si="8"/>
        <v>8330.1833333333325</v>
      </c>
    </row>
    <row r="128" spans="1:21" x14ac:dyDescent="0.25">
      <c r="A128">
        <v>22</v>
      </c>
      <c r="B128">
        <v>125</v>
      </c>
      <c r="C128" s="55">
        <v>79.010000000000005</v>
      </c>
      <c r="D128" s="55">
        <v>3931.33</v>
      </c>
      <c r="E128" s="71">
        <v>4711.05</v>
      </c>
      <c r="F128" s="71">
        <v>4995.29</v>
      </c>
      <c r="G128" s="75">
        <v>4576.74</v>
      </c>
      <c r="H128" s="60">
        <f t="shared" si="6"/>
        <v>18293.419999999998</v>
      </c>
      <c r="I128" s="65">
        <f t="shared" si="7"/>
        <v>1.3656361304245144</v>
      </c>
      <c r="K128">
        <v>79.010000000000005</v>
      </c>
      <c r="L128" s="2">
        <v>4995.29</v>
      </c>
      <c r="M128" s="62">
        <v>4576.74</v>
      </c>
      <c r="N128" s="2">
        <v>4711.05</v>
      </c>
      <c r="O128" s="62">
        <v>4576.74</v>
      </c>
      <c r="P128" s="55">
        <v>79.010000000000005</v>
      </c>
      <c r="Q128" s="62">
        <v>4576.74</v>
      </c>
      <c r="R128" s="55">
        <v>3931.33</v>
      </c>
      <c r="T128">
        <f t="shared" si="9"/>
        <v>99905.8</v>
      </c>
      <c r="U128" s="67">
        <f t="shared" si="8"/>
        <v>8325.4833333333336</v>
      </c>
    </row>
    <row r="129" spans="1:21" x14ac:dyDescent="0.25">
      <c r="A129">
        <v>23</v>
      </c>
      <c r="B129">
        <v>126</v>
      </c>
      <c r="C129" s="55">
        <v>3134.56</v>
      </c>
      <c r="D129" s="55">
        <v>3317.46</v>
      </c>
      <c r="E129" s="71">
        <v>4543.3599999999997</v>
      </c>
      <c r="F129" s="71">
        <v>4905.01</v>
      </c>
      <c r="G129" s="75">
        <v>4914.41</v>
      </c>
      <c r="H129" s="60">
        <f t="shared" si="6"/>
        <v>20814.800000000003</v>
      </c>
      <c r="I129" s="65">
        <f t="shared" si="7"/>
        <v>1.5538616031097623</v>
      </c>
      <c r="K129">
        <v>3134.56</v>
      </c>
      <c r="L129" s="2">
        <v>4905.01</v>
      </c>
      <c r="M129" s="62">
        <v>4914.41</v>
      </c>
      <c r="N129" s="2">
        <v>4543.3599999999997</v>
      </c>
      <c r="O129" s="62">
        <v>4914.41</v>
      </c>
      <c r="P129" s="55">
        <v>3134.56</v>
      </c>
      <c r="Q129" s="62">
        <v>4914.41</v>
      </c>
      <c r="R129" s="55">
        <v>3317.46</v>
      </c>
      <c r="T129">
        <f t="shared" si="9"/>
        <v>98100.200000000012</v>
      </c>
      <c r="U129" s="67">
        <f t="shared" si="8"/>
        <v>8175.0166666666673</v>
      </c>
    </row>
    <row r="130" spans="1:21" x14ac:dyDescent="0.25">
      <c r="A130">
        <v>24</v>
      </c>
      <c r="B130">
        <v>127</v>
      </c>
      <c r="C130" s="55">
        <v>3222.58</v>
      </c>
      <c r="D130" s="55">
        <v>4004.13</v>
      </c>
      <c r="E130" s="71">
        <v>4462.3500000000004</v>
      </c>
      <c r="F130" s="71">
        <v>4519.8100000000004</v>
      </c>
      <c r="G130" s="75">
        <v>4647.66</v>
      </c>
      <c r="H130" s="60">
        <f t="shared" si="6"/>
        <v>20856.530000000002</v>
      </c>
      <c r="I130" s="65">
        <f t="shared" si="7"/>
        <v>1.556976821353405</v>
      </c>
      <c r="K130">
        <v>3222.58</v>
      </c>
      <c r="L130" s="2">
        <v>4519.8100000000004</v>
      </c>
      <c r="M130" s="62">
        <v>4647.66</v>
      </c>
      <c r="N130" s="2">
        <v>4462.3500000000004</v>
      </c>
      <c r="O130" s="62">
        <v>4647.66</v>
      </c>
      <c r="P130" s="55">
        <v>3222.58</v>
      </c>
      <c r="Q130" s="62">
        <v>4647.66</v>
      </c>
      <c r="R130" s="55">
        <v>4004.13</v>
      </c>
      <c r="T130">
        <f t="shared" si="9"/>
        <v>90396.200000000012</v>
      </c>
      <c r="U130" s="67">
        <f t="shared" si="8"/>
        <v>7533.0166666666673</v>
      </c>
    </row>
    <row r="131" spans="1:21" x14ac:dyDescent="0.25">
      <c r="A131">
        <v>25</v>
      </c>
      <c r="B131">
        <v>128</v>
      </c>
      <c r="C131" s="55">
        <v>3044.99</v>
      </c>
      <c r="D131" s="55">
        <v>3806.75</v>
      </c>
      <c r="E131" s="71">
        <v>4108.88</v>
      </c>
      <c r="F131" s="71">
        <v>2805.21</v>
      </c>
      <c r="G131" s="75">
        <v>4776.6400000000003</v>
      </c>
      <c r="H131" s="60">
        <f t="shared" si="6"/>
        <v>18542.469999999998</v>
      </c>
      <c r="I131" s="65">
        <f t="shared" si="7"/>
        <v>1.384228153036045</v>
      </c>
      <c r="K131">
        <v>3044.99</v>
      </c>
      <c r="L131" s="2">
        <v>2805.21</v>
      </c>
      <c r="M131" s="62">
        <v>4776.6400000000003</v>
      </c>
      <c r="N131" s="2">
        <v>4108.88</v>
      </c>
      <c r="O131" s="62">
        <v>4776.6400000000003</v>
      </c>
      <c r="P131" s="55">
        <v>3044.99</v>
      </c>
      <c r="Q131" s="62">
        <v>4776.6400000000003</v>
      </c>
      <c r="R131" s="55">
        <v>3806.75</v>
      </c>
      <c r="T131">
        <f t="shared" si="9"/>
        <v>56104.2</v>
      </c>
      <c r="U131" s="67">
        <f t="shared" si="8"/>
        <v>4675.3499999999995</v>
      </c>
    </row>
    <row r="132" spans="1:21" x14ac:dyDescent="0.25">
      <c r="A132">
        <v>26</v>
      </c>
      <c r="B132">
        <v>129</v>
      </c>
      <c r="C132" s="55">
        <v>3163.56</v>
      </c>
      <c r="D132" s="55">
        <v>3533.71</v>
      </c>
      <c r="E132" s="71">
        <v>2486.9</v>
      </c>
      <c r="F132" s="71">
        <v>306.24</v>
      </c>
      <c r="G132" s="75">
        <f>3489.53+829.5</f>
        <v>4319.0300000000007</v>
      </c>
      <c r="H132" s="60">
        <f t="shared" si="6"/>
        <v>13809.44</v>
      </c>
      <c r="I132" s="65">
        <f t="shared" si="7"/>
        <v>1.0308990995084302</v>
      </c>
      <c r="K132">
        <v>3163.56</v>
      </c>
      <c r="L132" s="2">
        <v>306.24</v>
      </c>
      <c r="M132" s="62">
        <f>3489.53+829.5</f>
        <v>4319.0300000000007</v>
      </c>
      <c r="N132" s="2">
        <v>2486.9</v>
      </c>
      <c r="O132" s="62">
        <f>3489.53+829.5</f>
        <v>4319.0300000000007</v>
      </c>
      <c r="P132" s="55">
        <v>3163.56</v>
      </c>
      <c r="Q132" s="62">
        <f>3489.53+829.5</f>
        <v>4319.0300000000007</v>
      </c>
      <c r="R132" s="55">
        <v>3533.71</v>
      </c>
      <c r="T132">
        <f t="shared" ref="T132:T163" si="10">(L132*20)</f>
        <v>6124.8</v>
      </c>
      <c r="U132" s="67">
        <f t="shared" si="8"/>
        <v>510.40000000000003</v>
      </c>
    </row>
    <row r="133" spans="1:21" ht="13.8" thickBot="1" x14ac:dyDescent="0.3">
      <c r="A133">
        <v>27</v>
      </c>
      <c r="B133">
        <v>130</v>
      </c>
      <c r="C133" s="55">
        <v>2810.99</v>
      </c>
      <c r="D133" s="74">
        <v>1940.84</v>
      </c>
      <c r="E133" s="71">
        <v>252.46</v>
      </c>
      <c r="F133" s="71">
        <v>4117.3900000000003</v>
      </c>
      <c r="G133" s="75">
        <v>2782</v>
      </c>
      <c r="H133" s="60">
        <f t="shared" ref="H133:H196" si="11">SUM(C133:G133)</f>
        <v>11903.68</v>
      </c>
      <c r="I133" s="65">
        <f t="shared" ref="I133:I196" si="12">(H133*100/H$199)</f>
        <v>0.88863074772304385</v>
      </c>
      <c r="K133">
        <v>2810.99</v>
      </c>
      <c r="L133" s="2">
        <v>4117.3900000000003</v>
      </c>
      <c r="M133" s="62">
        <v>2782</v>
      </c>
      <c r="N133" s="2">
        <v>252.46</v>
      </c>
      <c r="O133" s="62">
        <v>2782</v>
      </c>
      <c r="P133" s="55">
        <v>2810.99</v>
      </c>
      <c r="Q133" s="62">
        <v>2782</v>
      </c>
      <c r="R133" s="74">
        <v>1940.84</v>
      </c>
      <c r="T133">
        <f t="shared" si="10"/>
        <v>82347.8</v>
      </c>
      <c r="U133" s="67">
        <f t="shared" ref="U133:U195" si="13">(T133/12)</f>
        <v>6862.3166666666666</v>
      </c>
    </row>
    <row r="134" spans="1:21" x14ac:dyDescent="0.25">
      <c r="A134">
        <v>28</v>
      </c>
      <c r="B134">
        <v>131</v>
      </c>
      <c r="C134" s="55">
        <v>1635.23</v>
      </c>
      <c r="D134" s="55">
        <v>170.74</v>
      </c>
      <c r="E134" s="71">
        <v>3853.04</v>
      </c>
      <c r="F134" s="71">
        <v>3915.89</v>
      </c>
      <c r="G134" s="75">
        <v>524.78</v>
      </c>
      <c r="H134" s="60">
        <f t="shared" si="11"/>
        <v>10099.68</v>
      </c>
      <c r="I134" s="65">
        <f t="shared" si="12"/>
        <v>0.75395895976399496</v>
      </c>
      <c r="K134">
        <v>1635.23</v>
      </c>
      <c r="L134" s="2">
        <v>3915.89</v>
      </c>
      <c r="M134" s="62">
        <v>524.78</v>
      </c>
      <c r="N134" s="2">
        <v>3853.04</v>
      </c>
      <c r="O134" s="62">
        <v>524.78</v>
      </c>
      <c r="P134" s="55">
        <v>1635.23</v>
      </c>
      <c r="Q134" s="62">
        <v>524.78</v>
      </c>
      <c r="R134" s="55">
        <v>170.74</v>
      </c>
      <c r="T134">
        <f t="shared" si="10"/>
        <v>78317.8</v>
      </c>
      <c r="U134" s="67">
        <f t="shared" si="13"/>
        <v>6526.4833333333336</v>
      </c>
    </row>
    <row r="135" spans="1:21" x14ac:dyDescent="0.25">
      <c r="A135">
        <v>29</v>
      </c>
      <c r="B135">
        <v>132</v>
      </c>
      <c r="C135" s="55">
        <v>85.84</v>
      </c>
      <c r="D135" s="55">
        <v>3115</v>
      </c>
      <c r="E135" s="71">
        <v>3900.7</v>
      </c>
      <c r="F135" s="71">
        <v>4151.59</v>
      </c>
      <c r="G135" s="75">
        <v>4490.91</v>
      </c>
      <c r="H135" s="60">
        <f t="shared" si="11"/>
        <v>15744.04</v>
      </c>
      <c r="I135" s="65">
        <f t="shared" si="12"/>
        <v>1.1753204082587496</v>
      </c>
      <c r="K135">
        <v>85.84</v>
      </c>
      <c r="L135" s="2">
        <v>4151.59</v>
      </c>
      <c r="M135" s="62">
        <v>4490.91</v>
      </c>
      <c r="N135" s="2">
        <v>3900.7</v>
      </c>
      <c r="O135" s="62">
        <v>4490.91</v>
      </c>
      <c r="P135" s="55">
        <v>85.84</v>
      </c>
      <c r="Q135" s="62">
        <v>4490.91</v>
      </c>
      <c r="R135" s="55">
        <v>3115</v>
      </c>
      <c r="T135">
        <f t="shared" si="10"/>
        <v>83031.8</v>
      </c>
      <c r="U135" s="67">
        <f t="shared" si="13"/>
        <v>6919.3166666666666</v>
      </c>
    </row>
    <row r="136" spans="1:21" x14ac:dyDescent="0.25">
      <c r="A136">
        <v>30</v>
      </c>
      <c r="B136">
        <v>133</v>
      </c>
      <c r="C136" s="55">
        <v>2566.4</v>
      </c>
      <c r="D136" s="55">
        <v>3186.99</v>
      </c>
      <c r="E136" s="71">
        <v>3726.35</v>
      </c>
      <c r="F136" s="71">
        <v>4449.75</v>
      </c>
      <c r="G136" s="75">
        <v>4315.79</v>
      </c>
      <c r="H136" s="60">
        <f t="shared" si="11"/>
        <v>18245.28</v>
      </c>
      <c r="I136" s="65">
        <f t="shared" si="12"/>
        <v>1.3620423943533679</v>
      </c>
      <c r="K136">
        <v>2566.4</v>
      </c>
      <c r="L136" s="2">
        <v>4449.75</v>
      </c>
      <c r="M136" s="62">
        <v>4315.79</v>
      </c>
      <c r="N136" s="2">
        <v>3726.35</v>
      </c>
      <c r="O136" s="62">
        <v>4315.79</v>
      </c>
      <c r="P136" s="55">
        <v>2566.4</v>
      </c>
      <c r="Q136" s="62">
        <v>4315.79</v>
      </c>
      <c r="R136" s="55">
        <v>3186.99</v>
      </c>
      <c r="T136">
        <f t="shared" si="10"/>
        <v>88995</v>
      </c>
      <c r="U136" s="67">
        <f t="shared" si="13"/>
        <v>7416.25</v>
      </c>
    </row>
    <row r="137" spans="1:21" x14ac:dyDescent="0.25">
      <c r="A137">
        <v>31</v>
      </c>
      <c r="B137">
        <v>134</v>
      </c>
      <c r="C137" s="55">
        <v>2840.43</v>
      </c>
      <c r="D137" s="55">
        <v>2926.4</v>
      </c>
      <c r="E137" s="71">
        <v>3696.18</v>
      </c>
      <c r="F137" s="71">
        <v>3712.14</v>
      </c>
      <c r="G137" s="75">
        <f>733+3316.28</f>
        <v>4049.28</v>
      </c>
      <c r="H137" s="60">
        <f t="shared" si="11"/>
        <v>17224.43</v>
      </c>
      <c r="I137" s="65">
        <f t="shared" si="12"/>
        <v>1.2858341378467186</v>
      </c>
      <c r="K137">
        <v>2840.43</v>
      </c>
      <c r="L137" s="2">
        <v>3712.14</v>
      </c>
      <c r="M137" s="62">
        <f>733+3316.28</f>
        <v>4049.28</v>
      </c>
      <c r="N137" s="2">
        <v>3696.18</v>
      </c>
      <c r="O137" s="62">
        <f>733+3316.28</f>
        <v>4049.28</v>
      </c>
      <c r="P137" s="55">
        <v>2840.43</v>
      </c>
      <c r="Q137" s="62">
        <f>733+3316.28</f>
        <v>4049.28</v>
      </c>
      <c r="R137" s="55">
        <v>2926.4</v>
      </c>
      <c r="T137">
        <f t="shared" si="10"/>
        <v>74242.8</v>
      </c>
      <c r="U137" s="67">
        <f t="shared" si="13"/>
        <v>6186.9000000000005</v>
      </c>
    </row>
    <row r="138" spans="1:21" x14ac:dyDescent="0.25">
      <c r="A138" s="56">
        <v>44593</v>
      </c>
      <c r="B138">
        <v>135</v>
      </c>
      <c r="C138" s="55">
        <v>2603.44</v>
      </c>
      <c r="D138" s="55">
        <v>3132.01</v>
      </c>
      <c r="E138" s="71">
        <v>3357.21</v>
      </c>
      <c r="F138" s="71">
        <v>2387.65</v>
      </c>
      <c r="G138" s="75">
        <f>657.25+3436.01</f>
        <v>4093.26</v>
      </c>
      <c r="H138" s="60">
        <f t="shared" si="11"/>
        <v>15573.57</v>
      </c>
      <c r="I138" s="65">
        <f t="shared" si="12"/>
        <v>1.1625945215107567</v>
      </c>
      <c r="K138">
        <v>2603.44</v>
      </c>
      <c r="L138" s="2">
        <v>2387.65</v>
      </c>
      <c r="M138" s="62">
        <f>657.25+3436.01</f>
        <v>4093.26</v>
      </c>
      <c r="N138" s="2">
        <v>3357.21</v>
      </c>
      <c r="O138" s="62">
        <f>657.25+3436.01</f>
        <v>4093.26</v>
      </c>
      <c r="P138" s="55">
        <v>2603.44</v>
      </c>
      <c r="Q138" s="62">
        <f>657.25+3436.01</f>
        <v>4093.26</v>
      </c>
      <c r="R138" s="55">
        <v>3132.01</v>
      </c>
      <c r="T138">
        <f t="shared" si="10"/>
        <v>47753</v>
      </c>
      <c r="U138" s="67">
        <f t="shared" si="13"/>
        <v>3979.4166666666665</v>
      </c>
    </row>
    <row r="139" spans="1:21" x14ac:dyDescent="0.25">
      <c r="A139">
        <v>2</v>
      </c>
      <c r="B139">
        <v>136</v>
      </c>
      <c r="C139" s="55">
        <v>2815.29</v>
      </c>
      <c r="D139" s="55">
        <v>2575.5</v>
      </c>
      <c r="E139" s="71">
        <v>1991</v>
      </c>
      <c r="F139" s="71">
        <v>290.94</v>
      </c>
      <c r="G139" s="75">
        <v>3817.34</v>
      </c>
      <c r="H139" s="60">
        <f t="shared" si="11"/>
        <v>11490.07</v>
      </c>
      <c r="I139" s="65">
        <f t="shared" si="12"/>
        <v>0.85775403030744402</v>
      </c>
      <c r="K139">
        <v>2815.29</v>
      </c>
      <c r="L139" s="2">
        <v>290.94</v>
      </c>
      <c r="M139" s="62">
        <v>3817.34</v>
      </c>
      <c r="N139" s="2">
        <v>1991</v>
      </c>
      <c r="O139" s="62">
        <v>3817.34</v>
      </c>
      <c r="P139" s="55">
        <v>2815.29</v>
      </c>
      <c r="Q139" s="62">
        <v>3817.34</v>
      </c>
      <c r="R139" s="55">
        <v>2575.5</v>
      </c>
      <c r="T139">
        <f t="shared" si="10"/>
        <v>5818.8</v>
      </c>
      <c r="U139" s="67">
        <f t="shared" si="13"/>
        <v>484.90000000000003</v>
      </c>
    </row>
    <row r="140" spans="1:21" x14ac:dyDescent="0.25">
      <c r="A140">
        <v>3</v>
      </c>
      <c r="B140">
        <v>137</v>
      </c>
      <c r="C140" s="55">
        <v>2243.86</v>
      </c>
      <c r="D140" s="55">
        <v>1456.91</v>
      </c>
      <c r="E140" s="71">
        <v>185.81</v>
      </c>
      <c r="F140" s="71">
        <v>3080.28</v>
      </c>
      <c r="G140" s="75">
        <v>2526.9</v>
      </c>
      <c r="H140" s="60">
        <f t="shared" si="11"/>
        <v>9493.76</v>
      </c>
      <c r="I140" s="65">
        <f t="shared" si="12"/>
        <v>0.7087259610055987</v>
      </c>
      <c r="K140">
        <v>2243.86</v>
      </c>
      <c r="L140" s="2">
        <v>3080.28</v>
      </c>
      <c r="M140" s="62">
        <v>2526.9</v>
      </c>
      <c r="N140" s="2">
        <v>185.81</v>
      </c>
      <c r="O140" s="62">
        <v>2526.9</v>
      </c>
      <c r="P140" s="55">
        <v>2243.86</v>
      </c>
      <c r="Q140" s="62">
        <v>2526.9</v>
      </c>
      <c r="R140" s="55">
        <v>1456.91</v>
      </c>
      <c r="T140">
        <f t="shared" si="10"/>
        <v>61605.600000000006</v>
      </c>
      <c r="U140" s="67">
        <f t="shared" si="13"/>
        <v>5133.8</v>
      </c>
    </row>
    <row r="141" spans="1:21" x14ac:dyDescent="0.25">
      <c r="A141">
        <v>4</v>
      </c>
      <c r="B141">
        <v>138</v>
      </c>
      <c r="C141" s="55">
        <v>1246.3800000000001</v>
      </c>
      <c r="D141" s="55">
        <v>75.989999999999995</v>
      </c>
      <c r="E141" s="55">
        <v>2973.85</v>
      </c>
      <c r="F141" s="71">
        <v>2970.39</v>
      </c>
      <c r="G141" s="75">
        <v>553.71</v>
      </c>
      <c r="H141" s="60">
        <f t="shared" si="11"/>
        <v>7820.3200000000006</v>
      </c>
      <c r="I141" s="65">
        <f t="shared" si="12"/>
        <v>0.58380070776713378</v>
      </c>
      <c r="K141">
        <v>1246.3800000000001</v>
      </c>
      <c r="L141" s="2">
        <v>2970.39</v>
      </c>
      <c r="M141" s="62">
        <v>553.71</v>
      </c>
      <c r="N141">
        <v>2973.85</v>
      </c>
      <c r="O141" s="62">
        <v>553.71</v>
      </c>
      <c r="P141" s="55">
        <v>1246.3800000000001</v>
      </c>
      <c r="Q141" s="62">
        <v>553.71</v>
      </c>
      <c r="R141" s="55">
        <v>75.989999999999995</v>
      </c>
      <c r="T141">
        <f t="shared" si="10"/>
        <v>59407.799999999996</v>
      </c>
      <c r="U141" s="67">
        <f t="shared" si="13"/>
        <v>4950.6499999999996</v>
      </c>
    </row>
    <row r="142" spans="1:21" x14ac:dyDescent="0.25">
      <c r="A142">
        <v>5</v>
      </c>
      <c r="B142">
        <v>139</v>
      </c>
      <c r="C142" s="55">
        <v>45.89</v>
      </c>
      <c r="D142" s="55">
        <v>2173.38</v>
      </c>
      <c r="E142" s="55">
        <v>3177.68</v>
      </c>
      <c r="F142" s="71">
        <v>2779.34</v>
      </c>
      <c r="G142" s="75">
        <v>3859.14</v>
      </c>
      <c r="H142" s="60">
        <f t="shared" si="11"/>
        <v>12035.43</v>
      </c>
      <c r="I142" s="65">
        <f t="shared" si="12"/>
        <v>0.89846611804654986</v>
      </c>
      <c r="K142">
        <v>45.89</v>
      </c>
      <c r="L142" s="2">
        <v>2779.34</v>
      </c>
      <c r="M142" s="62">
        <v>3859.14</v>
      </c>
      <c r="N142">
        <v>3177.68</v>
      </c>
      <c r="O142" s="62">
        <v>3859.14</v>
      </c>
      <c r="P142" s="55">
        <v>45.89</v>
      </c>
      <c r="Q142" s="62">
        <v>3859.14</v>
      </c>
      <c r="R142" s="55">
        <v>2173.38</v>
      </c>
      <c r="T142">
        <f t="shared" si="10"/>
        <v>55586.8</v>
      </c>
      <c r="U142" s="67">
        <f t="shared" si="13"/>
        <v>4632.2333333333336</v>
      </c>
    </row>
    <row r="143" spans="1:21" x14ac:dyDescent="0.25">
      <c r="A143">
        <v>6</v>
      </c>
      <c r="B143">
        <v>140</v>
      </c>
      <c r="C143" s="55">
        <v>1965.28</v>
      </c>
      <c r="D143" s="55">
        <v>2311.81</v>
      </c>
      <c r="E143" s="55">
        <v>2685.91</v>
      </c>
      <c r="F143" s="71">
        <v>2729.23</v>
      </c>
      <c r="G143" s="75">
        <v>3775.31</v>
      </c>
      <c r="H143" s="60">
        <f t="shared" si="11"/>
        <v>13467.539999999999</v>
      </c>
      <c r="I143" s="65">
        <f t="shared" si="12"/>
        <v>1.0053756603159698</v>
      </c>
      <c r="K143">
        <v>1965.28</v>
      </c>
      <c r="L143" s="2">
        <v>2729.23</v>
      </c>
      <c r="M143" s="62">
        <v>3775.31</v>
      </c>
      <c r="N143">
        <v>2685.91</v>
      </c>
      <c r="O143" s="62">
        <v>3775.31</v>
      </c>
      <c r="P143" s="55">
        <v>1965.28</v>
      </c>
      <c r="Q143" s="62">
        <v>3775.31</v>
      </c>
      <c r="R143" s="55">
        <v>2311.81</v>
      </c>
      <c r="T143">
        <f t="shared" si="10"/>
        <v>54584.6</v>
      </c>
      <c r="U143" s="67">
        <f t="shared" si="13"/>
        <v>4548.7166666666662</v>
      </c>
    </row>
    <row r="144" spans="1:21" x14ac:dyDescent="0.25">
      <c r="A144">
        <v>7</v>
      </c>
      <c r="B144">
        <v>141</v>
      </c>
      <c r="C144" s="55">
        <v>2319.0300000000002</v>
      </c>
      <c r="D144" s="55">
        <v>2116.3000000000002</v>
      </c>
      <c r="E144" s="55">
        <v>2893.69</v>
      </c>
      <c r="F144" s="71">
        <v>2752.48</v>
      </c>
      <c r="G144" s="75">
        <v>3300.11</v>
      </c>
      <c r="H144" s="60">
        <f t="shared" si="11"/>
        <v>13381.61</v>
      </c>
      <c r="I144" s="65">
        <f t="shared" si="12"/>
        <v>0.9989608339637962</v>
      </c>
      <c r="K144">
        <v>2319.0300000000002</v>
      </c>
      <c r="L144" s="2">
        <v>2752.48</v>
      </c>
      <c r="M144" s="62">
        <v>3300.11</v>
      </c>
      <c r="N144">
        <v>2893.69</v>
      </c>
      <c r="O144" s="62">
        <v>3300.11</v>
      </c>
      <c r="P144" s="55">
        <v>2319.0300000000002</v>
      </c>
      <c r="Q144" s="62">
        <v>3300.11</v>
      </c>
      <c r="R144" s="55">
        <v>2116.3000000000002</v>
      </c>
      <c r="T144">
        <f t="shared" si="10"/>
        <v>55049.599999999999</v>
      </c>
      <c r="U144" s="67">
        <f t="shared" si="13"/>
        <v>4587.4666666666662</v>
      </c>
    </row>
    <row r="145" spans="1:21" x14ac:dyDescent="0.25">
      <c r="A145">
        <v>8</v>
      </c>
      <c r="B145">
        <v>142</v>
      </c>
      <c r="C145" s="55">
        <v>2003.94</v>
      </c>
      <c r="D145" s="55">
        <v>2011.53</v>
      </c>
      <c r="E145" s="55">
        <v>2556.0300000000002</v>
      </c>
      <c r="F145" s="71">
        <v>1775.53</v>
      </c>
      <c r="G145" s="75">
        <v>3305.9</v>
      </c>
      <c r="H145" s="60">
        <f t="shared" si="11"/>
        <v>11652.93</v>
      </c>
      <c r="I145" s="65">
        <f t="shared" si="12"/>
        <v>0.86991181710733911</v>
      </c>
      <c r="K145">
        <v>2003.94</v>
      </c>
      <c r="L145" s="2">
        <v>1775.53</v>
      </c>
      <c r="M145" s="62">
        <v>3305.9</v>
      </c>
      <c r="N145">
        <v>2556.0300000000002</v>
      </c>
      <c r="O145" s="62">
        <v>3305.9</v>
      </c>
      <c r="P145" s="55">
        <v>2003.94</v>
      </c>
      <c r="Q145" s="62">
        <v>3305.9</v>
      </c>
      <c r="R145" s="55">
        <v>2011.53</v>
      </c>
      <c r="T145">
        <f t="shared" si="10"/>
        <v>35510.6</v>
      </c>
      <c r="U145" s="67">
        <f t="shared" si="13"/>
        <v>2959.2166666666667</v>
      </c>
    </row>
    <row r="146" spans="1:21" x14ac:dyDescent="0.25">
      <c r="A146">
        <v>9</v>
      </c>
      <c r="B146">
        <v>143</v>
      </c>
      <c r="C146" s="55">
        <v>1965.16</v>
      </c>
      <c r="D146" s="55">
        <v>1843.76</v>
      </c>
      <c r="E146" s="55">
        <v>1550.08</v>
      </c>
      <c r="F146" s="71">
        <v>201.44</v>
      </c>
      <c r="G146" s="75">
        <v>3131.25</v>
      </c>
      <c r="H146" s="60">
        <f t="shared" si="11"/>
        <v>8691.6899999999987</v>
      </c>
      <c r="I146" s="65">
        <f t="shared" si="12"/>
        <v>0.6488500181185064</v>
      </c>
      <c r="K146">
        <v>1965.16</v>
      </c>
      <c r="L146" s="2">
        <v>201.44</v>
      </c>
      <c r="M146" s="62">
        <v>3131.25</v>
      </c>
      <c r="N146">
        <v>1550.08</v>
      </c>
      <c r="O146" s="62">
        <v>3131.25</v>
      </c>
      <c r="P146" s="55">
        <v>1965.16</v>
      </c>
      <c r="Q146" s="62">
        <v>3131.25</v>
      </c>
      <c r="R146" s="55">
        <v>1843.76</v>
      </c>
      <c r="T146">
        <f t="shared" si="10"/>
        <v>4028.8</v>
      </c>
      <c r="U146" s="67">
        <f t="shared" si="13"/>
        <v>335.73333333333335</v>
      </c>
    </row>
    <row r="147" spans="1:21" x14ac:dyDescent="0.25">
      <c r="A147">
        <v>10</v>
      </c>
      <c r="B147">
        <v>144</v>
      </c>
      <c r="C147" s="55">
        <v>1711.66</v>
      </c>
      <c r="D147" s="55">
        <v>1160.58</v>
      </c>
      <c r="E147" s="55">
        <v>83.88</v>
      </c>
      <c r="F147" s="71">
        <v>2090.65</v>
      </c>
      <c r="G147" s="75">
        <v>2112.83</v>
      </c>
      <c r="H147" s="60">
        <f t="shared" si="11"/>
        <v>7159.6</v>
      </c>
      <c r="I147" s="65">
        <f t="shared" si="12"/>
        <v>0.53447679216829624</v>
      </c>
      <c r="K147">
        <v>1711.66</v>
      </c>
      <c r="L147" s="2">
        <v>2090.65</v>
      </c>
      <c r="M147" s="62">
        <v>2112.83</v>
      </c>
      <c r="N147">
        <v>83.88</v>
      </c>
      <c r="O147" s="62">
        <v>2112.83</v>
      </c>
      <c r="P147" s="55">
        <v>1711.66</v>
      </c>
      <c r="Q147" s="62">
        <v>2112.83</v>
      </c>
      <c r="R147" s="55">
        <v>1160.58</v>
      </c>
      <c r="T147">
        <f t="shared" si="10"/>
        <v>41813</v>
      </c>
      <c r="U147" s="67">
        <f t="shared" si="13"/>
        <v>3484.4166666666665</v>
      </c>
    </row>
    <row r="148" spans="1:21" x14ac:dyDescent="0.25">
      <c r="A148">
        <v>11</v>
      </c>
      <c r="B148">
        <v>145</v>
      </c>
      <c r="C148" s="55">
        <v>1046.4100000000001</v>
      </c>
      <c r="D148" s="55">
        <v>54.79</v>
      </c>
      <c r="E148" s="55">
        <v>2284.06</v>
      </c>
      <c r="F148" s="71">
        <v>2232.56</v>
      </c>
      <c r="G148" s="75">
        <v>363.68</v>
      </c>
      <c r="H148" s="60">
        <f t="shared" si="11"/>
        <v>5981.5</v>
      </c>
      <c r="I148" s="65">
        <f t="shared" si="12"/>
        <v>0.44652954527552713</v>
      </c>
      <c r="K148">
        <v>1046.4100000000001</v>
      </c>
      <c r="L148" s="2">
        <v>2232.56</v>
      </c>
      <c r="M148" s="62">
        <v>363.68</v>
      </c>
      <c r="N148">
        <v>2284.06</v>
      </c>
      <c r="O148" s="62">
        <v>363.68</v>
      </c>
      <c r="P148" s="55">
        <v>1046.4100000000001</v>
      </c>
      <c r="Q148" s="62">
        <v>363.68</v>
      </c>
      <c r="R148" s="55">
        <v>54.79</v>
      </c>
      <c r="T148">
        <f t="shared" si="10"/>
        <v>44651.199999999997</v>
      </c>
      <c r="U148" s="67">
        <f t="shared" si="13"/>
        <v>3720.9333333333329</v>
      </c>
    </row>
    <row r="149" spans="1:21" x14ac:dyDescent="0.25">
      <c r="A149">
        <v>12</v>
      </c>
      <c r="B149">
        <v>146</v>
      </c>
      <c r="C149" s="55">
        <v>48.5</v>
      </c>
      <c r="D149" s="55">
        <v>1652.03</v>
      </c>
      <c r="E149" s="55">
        <v>2269.6</v>
      </c>
      <c r="F149" s="71">
        <v>1977.81</v>
      </c>
      <c r="G149" s="75">
        <v>2822.65</v>
      </c>
      <c r="H149" s="60">
        <f t="shared" si="11"/>
        <v>8770.59</v>
      </c>
      <c r="I149" s="65">
        <f t="shared" si="12"/>
        <v>0.65474004254753582</v>
      </c>
      <c r="K149">
        <v>48.5</v>
      </c>
      <c r="L149" s="2">
        <v>1977.81</v>
      </c>
      <c r="M149" s="62">
        <v>2822.65</v>
      </c>
      <c r="N149">
        <v>2269.6</v>
      </c>
      <c r="O149" s="62">
        <v>2822.65</v>
      </c>
      <c r="P149" s="55">
        <v>48.5</v>
      </c>
      <c r="Q149" s="62">
        <v>2822.65</v>
      </c>
      <c r="R149" s="55">
        <v>1652.03</v>
      </c>
      <c r="T149">
        <f t="shared" si="10"/>
        <v>39556.199999999997</v>
      </c>
      <c r="U149" s="67">
        <f t="shared" si="13"/>
        <v>3296.35</v>
      </c>
    </row>
    <row r="150" spans="1:21" x14ac:dyDescent="0.25">
      <c r="A150" s="57">
        <v>13</v>
      </c>
      <c r="B150">
        <v>147</v>
      </c>
      <c r="C150" s="55">
        <v>1530.08</v>
      </c>
      <c r="D150" s="55">
        <v>1842.46</v>
      </c>
      <c r="E150" s="55">
        <v>2134.0100000000002</v>
      </c>
      <c r="F150" s="71">
        <v>2109.59</v>
      </c>
      <c r="G150" s="75">
        <v>2696.8</v>
      </c>
      <c r="H150" s="60">
        <f t="shared" si="11"/>
        <v>10312.94</v>
      </c>
      <c r="I150" s="65">
        <f t="shared" si="12"/>
        <v>0.76987919562882134</v>
      </c>
      <c r="K150">
        <v>1530.08</v>
      </c>
      <c r="L150" s="2">
        <v>2109.59</v>
      </c>
      <c r="M150" s="62">
        <v>2696.8</v>
      </c>
      <c r="N150">
        <v>2134.0100000000002</v>
      </c>
      <c r="O150" s="62">
        <v>2696.8</v>
      </c>
      <c r="P150" s="55">
        <v>1530.08</v>
      </c>
      <c r="Q150" s="62">
        <v>2696.8</v>
      </c>
      <c r="R150" s="55">
        <v>1842.46</v>
      </c>
      <c r="T150">
        <f t="shared" si="10"/>
        <v>42191.8</v>
      </c>
      <c r="U150" s="67">
        <f t="shared" si="13"/>
        <v>3515.9833333333336</v>
      </c>
    </row>
    <row r="151" spans="1:21" x14ac:dyDescent="0.25">
      <c r="A151">
        <v>14</v>
      </c>
      <c r="B151">
        <v>148</v>
      </c>
      <c r="C151" s="55">
        <v>1742.71</v>
      </c>
      <c r="D151" s="55">
        <v>1570.13</v>
      </c>
      <c r="E151" s="55">
        <v>2014.59</v>
      </c>
      <c r="F151" s="71">
        <v>1773.98</v>
      </c>
      <c r="G151" s="75">
        <v>2269.21</v>
      </c>
      <c r="H151" s="60">
        <f t="shared" si="11"/>
        <v>9370.619999999999</v>
      </c>
      <c r="I151" s="65">
        <f t="shared" si="12"/>
        <v>0.69953334239735177</v>
      </c>
      <c r="K151">
        <v>1742.71</v>
      </c>
      <c r="L151" s="2">
        <v>1773.98</v>
      </c>
      <c r="M151" s="62">
        <v>2269.21</v>
      </c>
      <c r="N151">
        <v>2014.59</v>
      </c>
      <c r="O151" s="62">
        <v>2269.21</v>
      </c>
      <c r="P151" s="55">
        <v>1742.71</v>
      </c>
      <c r="Q151" s="62">
        <v>2269.21</v>
      </c>
      <c r="R151" s="55">
        <v>1570.13</v>
      </c>
      <c r="T151">
        <f t="shared" si="10"/>
        <v>35479.599999999999</v>
      </c>
      <c r="U151" s="66">
        <f t="shared" si="13"/>
        <v>2956.6333333333332</v>
      </c>
    </row>
    <row r="152" spans="1:21" x14ac:dyDescent="0.25">
      <c r="A152">
        <v>15</v>
      </c>
      <c r="B152">
        <v>149</v>
      </c>
      <c r="C152" s="55">
        <v>1406.24</v>
      </c>
      <c r="D152" s="55">
        <v>1744.81</v>
      </c>
      <c r="E152" s="55">
        <v>1741.78</v>
      </c>
      <c r="F152" s="71">
        <v>1262.8800000000001</v>
      </c>
      <c r="G152" s="75">
        <v>2232.1</v>
      </c>
      <c r="H152" s="60">
        <f t="shared" si="11"/>
        <v>8387.81</v>
      </c>
      <c r="I152" s="65">
        <f t="shared" si="12"/>
        <v>0.62616483911351994</v>
      </c>
      <c r="K152">
        <v>1406.24</v>
      </c>
      <c r="L152" s="2">
        <v>1262.8800000000001</v>
      </c>
      <c r="M152" s="62">
        <v>2232.1</v>
      </c>
      <c r="N152">
        <v>1741.78</v>
      </c>
      <c r="O152" s="62">
        <v>2232.1</v>
      </c>
      <c r="P152" s="55">
        <v>1406.24</v>
      </c>
      <c r="Q152" s="62">
        <v>2232.1</v>
      </c>
      <c r="R152" s="55">
        <v>1744.81</v>
      </c>
      <c r="T152">
        <f t="shared" si="10"/>
        <v>25257.600000000002</v>
      </c>
      <c r="U152" s="66">
        <f t="shared" si="13"/>
        <v>2104.8000000000002</v>
      </c>
    </row>
    <row r="153" spans="1:21" x14ac:dyDescent="0.25">
      <c r="A153">
        <v>16</v>
      </c>
      <c r="B153">
        <v>150</v>
      </c>
      <c r="C153" s="55">
        <v>1537.63</v>
      </c>
      <c r="D153" s="55">
        <v>1288.46</v>
      </c>
      <c r="E153" s="55">
        <v>1099.3800000000001</v>
      </c>
      <c r="F153" s="71">
        <v>143.31</v>
      </c>
      <c r="G153" s="75">
        <v>1965.05</v>
      </c>
      <c r="H153" s="60">
        <f t="shared" si="11"/>
        <v>6033.83</v>
      </c>
      <c r="I153" s="65">
        <f t="shared" si="12"/>
        <v>0.45043607225107984</v>
      </c>
      <c r="K153">
        <v>1537.63</v>
      </c>
      <c r="L153" s="2">
        <v>143.31</v>
      </c>
      <c r="M153" s="62">
        <v>1965.05</v>
      </c>
      <c r="N153">
        <v>1099.3800000000001</v>
      </c>
      <c r="O153" s="62">
        <v>1965.05</v>
      </c>
      <c r="P153" s="55">
        <v>1537.63</v>
      </c>
      <c r="Q153" s="62">
        <v>1965.05</v>
      </c>
      <c r="R153" s="55">
        <v>1288.46</v>
      </c>
      <c r="T153">
        <f t="shared" si="10"/>
        <v>2866.2</v>
      </c>
      <c r="U153" s="66">
        <f t="shared" si="13"/>
        <v>238.85</v>
      </c>
    </row>
    <row r="154" spans="1:21" x14ac:dyDescent="0.25">
      <c r="A154">
        <v>17</v>
      </c>
      <c r="B154">
        <v>151</v>
      </c>
      <c r="C154" s="55">
        <v>1248.1600000000001</v>
      </c>
      <c r="D154" s="55">
        <v>1060.3</v>
      </c>
      <c r="E154" s="55">
        <v>88.59</v>
      </c>
      <c r="F154" s="71">
        <v>1362.53</v>
      </c>
      <c r="G154" s="75">
        <v>1367.08</v>
      </c>
      <c r="H154" s="60">
        <f t="shared" si="11"/>
        <v>5126.66</v>
      </c>
      <c r="I154" s="65">
        <f t="shared" si="12"/>
        <v>0.38271422863533128</v>
      </c>
      <c r="K154">
        <v>1248.1600000000001</v>
      </c>
      <c r="L154" s="2">
        <v>1362.53</v>
      </c>
      <c r="M154" s="62">
        <v>1367.08</v>
      </c>
      <c r="N154">
        <v>88.59</v>
      </c>
      <c r="O154" s="62">
        <v>1367.08</v>
      </c>
      <c r="P154" s="55">
        <v>1248.1600000000001</v>
      </c>
      <c r="Q154" s="62">
        <v>1367.08</v>
      </c>
      <c r="R154" s="55">
        <v>1060.3</v>
      </c>
      <c r="T154">
        <f t="shared" si="10"/>
        <v>27250.6</v>
      </c>
      <c r="U154" s="66">
        <f t="shared" si="13"/>
        <v>2270.8833333333332</v>
      </c>
    </row>
    <row r="155" spans="1:21" x14ac:dyDescent="0.25">
      <c r="A155">
        <v>18</v>
      </c>
      <c r="B155">
        <v>152</v>
      </c>
      <c r="C155" s="55">
        <v>809.55</v>
      </c>
      <c r="D155" s="55">
        <v>0</v>
      </c>
      <c r="E155" s="55">
        <v>1548.71</v>
      </c>
      <c r="F155" s="71">
        <v>1475.4</v>
      </c>
      <c r="G155" s="75">
        <v>201.98</v>
      </c>
      <c r="H155" s="60">
        <f t="shared" si="11"/>
        <v>4035.6400000000003</v>
      </c>
      <c r="I155" s="65">
        <f t="shared" si="12"/>
        <v>0.30126765762697127</v>
      </c>
      <c r="K155">
        <v>809.55</v>
      </c>
      <c r="L155" s="2">
        <v>1475.4</v>
      </c>
      <c r="M155" s="62">
        <v>201.98</v>
      </c>
      <c r="N155">
        <v>1548.71</v>
      </c>
      <c r="O155" s="62">
        <v>201.98</v>
      </c>
      <c r="P155" s="55">
        <v>809.55</v>
      </c>
      <c r="Q155" s="62">
        <v>201.98</v>
      </c>
      <c r="R155" s="55">
        <v>0</v>
      </c>
      <c r="T155">
        <f t="shared" si="10"/>
        <v>29508</v>
      </c>
      <c r="U155" s="66">
        <f t="shared" si="13"/>
        <v>2459</v>
      </c>
    </row>
    <row r="156" spans="1:21" x14ac:dyDescent="0.25">
      <c r="A156">
        <v>19</v>
      </c>
      <c r="B156">
        <v>153</v>
      </c>
      <c r="C156" s="55">
        <v>40.61</v>
      </c>
      <c r="D156" s="55">
        <v>1163.3499999999999</v>
      </c>
      <c r="E156" s="55">
        <v>1666.61</v>
      </c>
      <c r="F156" s="71">
        <v>1326.49</v>
      </c>
      <c r="G156" s="75">
        <v>1811.41</v>
      </c>
      <c r="H156" s="60">
        <f t="shared" si="11"/>
        <v>6008.4699999999993</v>
      </c>
      <c r="I156" s="65">
        <f t="shared" si="12"/>
        <v>0.44854290343586828</v>
      </c>
      <c r="K156">
        <v>40.61</v>
      </c>
      <c r="L156" s="2">
        <v>1326.49</v>
      </c>
      <c r="M156" s="62">
        <v>1811.41</v>
      </c>
      <c r="N156">
        <v>1666.61</v>
      </c>
      <c r="O156" s="62">
        <v>1811.41</v>
      </c>
      <c r="P156" s="55">
        <v>40.61</v>
      </c>
      <c r="Q156" s="62">
        <v>1811.41</v>
      </c>
      <c r="R156" s="55">
        <v>1163.3499999999999</v>
      </c>
      <c r="T156">
        <f t="shared" si="10"/>
        <v>26529.8</v>
      </c>
      <c r="U156" s="66">
        <f t="shared" si="13"/>
        <v>2210.8166666666666</v>
      </c>
    </row>
    <row r="157" spans="1:21" x14ac:dyDescent="0.25">
      <c r="A157">
        <v>20</v>
      </c>
      <c r="B157">
        <v>154</v>
      </c>
      <c r="C157" s="55">
        <v>1207.25</v>
      </c>
      <c r="D157" s="55">
        <v>1257.6199999999999</v>
      </c>
      <c r="E157" s="55">
        <v>1532.74</v>
      </c>
      <c r="F157" s="71">
        <v>1339.61</v>
      </c>
      <c r="G157" s="75">
        <v>1830.33</v>
      </c>
      <c r="H157" s="60">
        <f t="shared" si="11"/>
        <v>7167.5499999999993</v>
      </c>
      <c r="I157" s="65">
        <f t="shared" si="12"/>
        <v>0.53507027371722882</v>
      </c>
      <c r="K157">
        <v>1207.25</v>
      </c>
      <c r="L157" s="2">
        <v>1339.61</v>
      </c>
      <c r="M157" s="62">
        <v>1830.33</v>
      </c>
      <c r="N157">
        <v>1532.74</v>
      </c>
      <c r="O157" s="62">
        <v>1830.33</v>
      </c>
      <c r="P157" s="55">
        <v>1207.25</v>
      </c>
      <c r="Q157" s="62">
        <v>1830.33</v>
      </c>
      <c r="R157" s="55">
        <v>1257.6199999999999</v>
      </c>
      <c r="T157">
        <f t="shared" si="10"/>
        <v>26792.199999999997</v>
      </c>
      <c r="U157" s="66">
        <f t="shared" si="13"/>
        <v>2232.6833333333329</v>
      </c>
    </row>
    <row r="158" spans="1:21" x14ac:dyDescent="0.25">
      <c r="A158">
        <v>21</v>
      </c>
      <c r="B158">
        <v>155</v>
      </c>
      <c r="C158" s="55">
        <v>1226.1300000000001</v>
      </c>
      <c r="D158" s="55">
        <v>969.75</v>
      </c>
      <c r="E158" s="71">
        <v>1492.44</v>
      </c>
      <c r="F158" s="71">
        <v>1182.8599999999999</v>
      </c>
      <c r="G158" s="75">
        <v>1567.06</v>
      </c>
      <c r="H158" s="60">
        <f t="shared" si="11"/>
        <v>6438.24</v>
      </c>
      <c r="I158" s="65">
        <f t="shared" si="12"/>
        <v>0.48062599340879542</v>
      </c>
      <c r="K158">
        <v>1226.1300000000001</v>
      </c>
      <c r="L158" s="2">
        <v>1182.8599999999999</v>
      </c>
      <c r="M158" s="62">
        <v>1567.06</v>
      </c>
      <c r="N158" s="2">
        <v>1492.44</v>
      </c>
      <c r="O158" s="62">
        <v>1567.06</v>
      </c>
      <c r="P158" s="55">
        <v>1226.1300000000001</v>
      </c>
      <c r="Q158" s="62">
        <v>1567.06</v>
      </c>
      <c r="R158" s="55">
        <v>969.75</v>
      </c>
      <c r="T158">
        <f t="shared" si="10"/>
        <v>23657.199999999997</v>
      </c>
      <c r="U158" s="66">
        <f t="shared" si="13"/>
        <v>1971.4333333333332</v>
      </c>
    </row>
    <row r="159" spans="1:21" x14ac:dyDescent="0.25">
      <c r="A159">
        <v>22</v>
      </c>
      <c r="B159">
        <v>156</v>
      </c>
      <c r="C159" s="55">
        <v>993.58</v>
      </c>
      <c r="D159" s="55">
        <v>1114.31</v>
      </c>
      <c r="E159" s="71">
        <v>1206.8399999999999</v>
      </c>
      <c r="F159" s="71">
        <v>799.64</v>
      </c>
      <c r="G159" s="75">
        <v>1597.59</v>
      </c>
      <c r="H159" s="60">
        <f t="shared" si="11"/>
        <v>5711.96</v>
      </c>
      <c r="I159" s="65">
        <f t="shared" si="12"/>
        <v>0.42640790795486083</v>
      </c>
      <c r="K159">
        <v>993.58</v>
      </c>
      <c r="L159" s="2">
        <v>799.64</v>
      </c>
      <c r="M159" s="62">
        <v>1597.59</v>
      </c>
      <c r="N159" s="2">
        <v>1206.8399999999999</v>
      </c>
      <c r="O159" s="62">
        <v>1597.59</v>
      </c>
      <c r="P159" s="55">
        <v>993.58</v>
      </c>
      <c r="Q159" s="62">
        <v>1597.59</v>
      </c>
      <c r="R159" s="55">
        <v>1114.31</v>
      </c>
      <c r="T159">
        <f t="shared" si="10"/>
        <v>15992.8</v>
      </c>
      <c r="U159" s="66">
        <f t="shared" si="13"/>
        <v>1332.7333333333333</v>
      </c>
    </row>
    <row r="160" spans="1:21" x14ac:dyDescent="0.25">
      <c r="A160">
        <v>23</v>
      </c>
      <c r="B160">
        <v>157</v>
      </c>
      <c r="C160" s="55">
        <v>1065.53</v>
      </c>
      <c r="D160" s="55">
        <v>719.78</v>
      </c>
      <c r="E160" s="71">
        <v>794.64</v>
      </c>
      <c r="F160" s="71">
        <v>39.08</v>
      </c>
      <c r="G160" s="75">
        <v>1460.66</v>
      </c>
      <c r="H160" s="60">
        <f t="shared" si="11"/>
        <v>4079.6899999999996</v>
      </c>
      <c r="I160" s="65">
        <f t="shared" si="12"/>
        <v>0.304556067970428</v>
      </c>
      <c r="K160">
        <v>1065.53</v>
      </c>
      <c r="L160" s="2">
        <v>39.08</v>
      </c>
      <c r="M160" s="62">
        <v>1460.66</v>
      </c>
      <c r="N160" s="2">
        <v>794.64</v>
      </c>
      <c r="O160" s="62">
        <v>1460.66</v>
      </c>
      <c r="P160" s="55">
        <v>1065.53</v>
      </c>
      <c r="Q160" s="62">
        <v>1460.66</v>
      </c>
      <c r="R160" s="55">
        <v>719.78</v>
      </c>
      <c r="T160">
        <f t="shared" si="10"/>
        <v>781.59999999999991</v>
      </c>
      <c r="U160" s="66">
        <f t="shared" si="13"/>
        <v>65.133333333333326</v>
      </c>
    </row>
    <row r="161" spans="1:21" x14ac:dyDescent="0.25">
      <c r="A161">
        <v>24</v>
      </c>
      <c r="B161">
        <v>158</v>
      </c>
      <c r="C161" s="55">
        <v>789.54</v>
      </c>
      <c r="D161" s="55">
        <v>564.67999999999995</v>
      </c>
      <c r="E161" s="55">
        <v>59.95</v>
      </c>
      <c r="F161" s="71">
        <v>827.23</v>
      </c>
      <c r="G161" s="75">
        <v>981.05</v>
      </c>
      <c r="H161" s="60">
        <f t="shared" si="11"/>
        <v>3222.45</v>
      </c>
      <c r="I161" s="65">
        <f t="shared" si="12"/>
        <v>0.24056158708904496</v>
      </c>
      <c r="K161">
        <v>789.54</v>
      </c>
      <c r="L161" s="2">
        <v>827.23</v>
      </c>
      <c r="M161" s="62">
        <v>981.05</v>
      </c>
      <c r="N161">
        <v>59.95</v>
      </c>
      <c r="O161" s="62">
        <v>981.05</v>
      </c>
      <c r="P161" s="55">
        <v>789.54</v>
      </c>
      <c r="Q161" s="62">
        <v>981.05</v>
      </c>
      <c r="R161" s="55">
        <v>564.67999999999995</v>
      </c>
      <c r="T161">
        <f t="shared" si="10"/>
        <v>16544.599999999999</v>
      </c>
      <c r="U161" s="66">
        <f t="shared" si="13"/>
        <v>1378.7166666666665</v>
      </c>
    </row>
    <row r="162" spans="1:21" ht="13.8" thickBot="1" x14ac:dyDescent="0.3">
      <c r="A162">
        <v>25</v>
      </c>
      <c r="B162">
        <v>159</v>
      </c>
      <c r="C162" s="74">
        <v>532.01</v>
      </c>
      <c r="D162" s="74">
        <v>0</v>
      </c>
      <c r="E162" s="55">
        <v>927.7</v>
      </c>
      <c r="F162" s="71">
        <v>1039.01</v>
      </c>
      <c r="G162" s="75">
        <v>105</v>
      </c>
      <c r="H162" s="60">
        <f t="shared" si="11"/>
        <v>2603.7200000000003</v>
      </c>
      <c r="I162" s="65">
        <f t="shared" si="12"/>
        <v>0.194372299193312</v>
      </c>
      <c r="K162" s="21">
        <v>532.01</v>
      </c>
      <c r="L162" s="2">
        <v>1039.01</v>
      </c>
      <c r="M162" s="62">
        <v>105</v>
      </c>
      <c r="N162">
        <v>927.7</v>
      </c>
      <c r="O162" s="62">
        <v>105</v>
      </c>
      <c r="P162" s="74">
        <v>532.01</v>
      </c>
      <c r="Q162" s="62">
        <v>105</v>
      </c>
      <c r="R162" s="74">
        <v>0</v>
      </c>
      <c r="T162">
        <f t="shared" si="10"/>
        <v>20780.2</v>
      </c>
      <c r="U162" s="66">
        <f t="shared" si="13"/>
        <v>1731.6833333333334</v>
      </c>
    </row>
    <row r="163" spans="1:21" x14ac:dyDescent="0.25">
      <c r="A163">
        <v>26</v>
      </c>
      <c r="B163">
        <v>160</v>
      </c>
      <c r="C163" s="55">
        <v>22.42</v>
      </c>
      <c r="D163" s="55">
        <v>490.39</v>
      </c>
      <c r="E163" s="55">
        <v>1085.51</v>
      </c>
      <c r="F163" s="71">
        <v>706.7</v>
      </c>
      <c r="G163" s="75">
        <v>1227.1500000000001</v>
      </c>
      <c r="H163" s="60">
        <f t="shared" si="11"/>
        <v>3532.17</v>
      </c>
      <c r="I163" s="65">
        <f t="shared" si="12"/>
        <v>0.26368273241425372</v>
      </c>
      <c r="K163">
        <v>22.42</v>
      </c>
      <c r="L163" s="2">
        <v>706.7</v>
      </c>
      <c r="M163" s="62">
        <v>1227.1500000000001</v>
      </c>
      <c r="N163">
        <v>1085.51</v>
      </c>
      <c r="O163" s="62">
        <v>1227.1500000000001</v>
      </c>
      <c r="P163" s="55">
        <v>22.42</v>
      </c>
      <c r="Q163" s="62">
        <v>1227.1500000000001</v>
      </c>
      <c r="R163" s="55">
        <v>490.39</v>
      </c>
      <c r="T163">
        <f t="shared" si="10"/>
        <v>14134</v>
      </c>
      <c r="U163" s="66">
        <f t="shared" si="13"/>
        <v>1177.8333333333333</v>
      </c>
    </row>
    <row r="164" spans="1:21" x14ac:dyDescent="0.25">
      <c r="A164">
        <v>27</v>
      </c>
      <c r="B164">
        <v>161</v>
      </c>
      <c r="C164" s="55">
        <v>673.23</v>
      </c>
      <c r="D164" s="55">
        <v>660.78</v>
      </c>
      <c r="E164" s="55">
        <v>812.18</v>
      </c>
      <c r="F164" s="71">
        <v>716.66</v>
      </c>
      <c r="G164" s="75">
        <v>1237.3900000000001</v>
      </c>
      <c r="H164" s="60">
        <f t="shared" si="11"/>
        <v>4100.24</v>
      </c>
      <c r="I164" s="65">
        <f t="shared" si="12"/>
        <v>0.30609016178559351</v>
      </c>
      <c r="K164">
        <v>673.23</v>
      </c>
      <c r="L164" s="2">
        <v>716.66</v>
      </c>
      <c r="M164" s="62">
        <v>1237.3900000000001</v>
      </c>
      <c r="N164">
        <v>812.18</v>
      </c>
      <c r="O164" s="62">
        <v>1237.3900000000001</v>
      </c>
      <c r="P164" s="55">
        <v>673.23</v>
      </c>
      <c r="Q164" s="62">
        <v>1237.3900000000001</v>
      </c>
      <c r="R164" s="55">
        <v>660.78</v>
      </c>
      <c r="T164">
        <f t="shared" ref="T164:T196" si="14">(L164*20)</f>
        <v>14333.199999999999</v>
      </c>
      <c r="U164" s="66">
        <f t="shared" si="13"/>
        <v>1194.4333333333332</v>
      </c>
    </row>
    <row r="165" spans="1:21" x14ac:dyDescent="0.25">
      <c r="A165">
        <v>28</v>
      </c>
      <c r="B165">
        <v>162</v>
      </c>
      <c r="C165" s="55">
        <v>708.13</v>
      </c>
      <c r="D165" s="55">
        <v>356.16</v>
      </c>
      <c r="E165" s="55">
        <v>823.11</v>
      </c>
      <c r="F165" s="79">
        <v>488.46</v>
      </c>
      <c r="G165" s="75">
        <v>979.49</v>
      </c>
      <c r="H165" s="60">
        <f t="shared" si="11"/>
        <v>3355.3500000000004</v>
      </c>
      <c r="I165" s="65">
        <f t="shared" si="12"/>
        <v>0.25048280694478647</v>
      </c>
      <c r="K165">
        <v>708.13</v>
      </c>
      <c r="L165" s="30">
        <v>488.46</v>
      </c>
      <c r="M165" s="62">
        <v>979.49</v>
      </c>
      <c r="N165">
        <v>823.11</v>
      </c>
      <c r="O165" s="62">
        <v>979.49</v>
      </c>
      <c r="P165" s="55">
        <v>708.13</v>
      </c>
      <c r="Q165" s="62">
        <v>979.49</v>
      </c>
      <c r="R165" s="55">
        <v>356.16</v>
      </c>
      <c r="T165">
        <f t="shared" si="14"/>
        <v>9769.1999999999989</v>
      </c>
      <c r="U165" s="66">
        <f t="shared" si="13"/>
        <v>814.09999999999991</v>
      </c>
    </row>
    <row r="166" spans="1:21" x14ac:dyDescent="0.25">
      <c r="A166" s="45">
        <v>29</v>
      </c>
      <c r="B166">
        <v>163</v>
      </c>
      <c r="G166" s="75">
        <v>1063.6600000000001</v>
      </c>
      <c r="H166" s="60">
        <f t="shared" si="11"/>
        <v>1063.6600000000001</v>
      </c>
      <c r="I166" s="65">
        <f t="shared" si="12"/>
        <v>7.9404098658825931E-2</v>
      </c>
      <c r="M166" s="62">
        <v>1063.6600000000001</v>
      </c>
      <c r="O166" s="62">
        <v>1063.6600000000001</v>
      </c>
      <c r="Q166" s="62">
        <v>1063.6600000000001</v>
      </c>
      <c r="T166">
        <f t="shared" si="14"/>
        <v>0</v>
      </c>
      <c r="U166" s="66">
        <f t="shared" si="13"/>
        <v>0</v>
      </c>
    </row>
    <row r="167" spans="1:21" x14ac:dyDescent="0.25">
      <c r="A167" s="53">
        <v>44621</v>
      </c>
      <c r="B167">
        <v>164</v>
      </c>
      <c r="C167" s="55">
        <v>519.25</v>
      </c>
      <c r="D167" s="55">
        <v>448.13</v>
      </c>
      <c r="E167" s="55">
        <v>536.80999999999995</v>
      </c>
      <c r="F167" s="71">
        <v>13.98</v>
      </c>
      <c r="G167" s="75">
        <v>697.79</v>
      </c>
      <c r="H167" s="60">
        <f t="shared" si="11"/>
        <v>2215.96</v>
      </c>
      <c r="I167" s="65">
        <f t="shared" si="12"/>
        <v>0.16542532995883258</v>
      </c>
      <c r="K167">
        <v>519.25</v>
      </c>
      <c r="L167" s="2">
        <v>13.98</v>
      </c>
      <c r="M167" s="62">
        <v>697.79</v>
      </c>
      <c r="N167">
        <v>536.80999999999995</v>
      </c>
      <c r="O167" s="62">
        <v>697.79</v>
      </c>
      <c r="P167" s="55">
        <v>519.25</v>
      </c>
      <c r="Q167" s="62">
        <v>697.79</v>
      </c>
      <c r="R167" s="55">
        <v>448.13</v>
      </c>
      <c r="T167">
        <f t="shared" si="14"/>
        <v>279.60000000000002</v>
      </c>
      <c r="U167" s="66">
        <f t="shared" si="13"/>
        <v>23.3</v>
      </c>
    </row>
    <row r="168" spans="1:21" x14ac:dyDescent="0.25">
      <c r="A168">
        <v>2</v>
      </c>
      <c r="B168">
        <v>165</v>
      </c>
      <c r="C168" s="55">
        <v>572.75</v>
      </c>
      <c r="D168" s="55">
        <v>302.29000000000002</v>
      </c>
      <c r="E168" s="55">
        <v>471.38</v>
      </c>
      <c r="F168" s="71">
        <v>0</v>
      </c>
      <c r="G168" s="75">
        <v>579.53</v>
      </c>
      <c r="H168" s="60">
        <f t="shared" si="11"/>
        <v>1925.95</v>
      </c>
      <c r="I168" s="65">
        <f t="shared" si="12"/>
        <v>0.14377557096437374</v>
      </c>
      <c r="K168">
        <v>572.75</v>
      </c>
      <c r="L168" s="2">
        <v>0</v>
      </c>
      <c r="M168" s="62">
        <v>579.53</v>
      </c>
      <c r="N168">
        <v>471.38</v>
      </c>
      <c r="O168" s="62">
        <v>579.53</v>
      </c>
      <c r="P168" s="55">
        <v>572.75</v>
      </c>
      <c r="Q168" s="62">
        <v>579.53</v>
      </c>
      <c r="R168" s="55">
        <v>302.29000000000002</v>
      </c>
      <c r="T168">
        <f t="shared" si="14"/>
        <v>0</v>
      </c>
      <c r="U168" s="66">
        <f t="shared" si="13"/>
        <v>0</v>
      </c>
    </row>
    <row r="169" spans="1:21" x14ac:dyDescent="0.25">
      <c r="A169">
        <v>3</v>
      </c>
      <c r="B169">
        <v>166</v>
      </c>
      <c r="C169" s="55">
        <v>347.86</v>
      </c>
      <c r="D169" s="55">
        <v>264.58</v>
      </c>
      <c r="E169" s="55">
        <v>0</v>
      </c>
      <c r="F169" s="71">
        <v>351.3</v>
      </c>
      <c r="G169" s="75">
        <v>574.89</v>
      </c>
      <c r="H169" s="60">
        <f t="shared" si="11"/>
        <v>1538.63</v>
      </c>
      <c r="I169" s="65">
        <f t="shared" si="12"/>
        <v>0.11486144850744534</v>
      </c>
      <c r="K169">
        <v>347.86</v>
      </c>
      <c r="L169" s="2">
        <v>351.3</v>
      </c>
      <c r="M169" s="62">
        <v>574.89</v>
      </c>
      <c r="N169">
        <v>0</v>
      </c>
      <c r="O169" s="62">
        <v>574.89</v>
      </c>
      <c r="P169" s="55">
        <v>347.86</v>
      </c>
      <c r="Q169" s="62">
        <v>574.89</v>
      </c>
      <c r="R169" s="55">
        <v>264.58</v>
      </c>
      <c r="T169">
        <f t="shared" si="14"/>
        <v>7026</v>
      </c>
      <c r="U169" s="66">
        <f t="shared" si="13"/>
        <v>585.5</v>
      </c>
    </row>
    <row r="170" spans="1:21" x14ac:dyDescent="0.25">
      <c r="A170">
        <v>4</v>
      </c>
      <c r="B170">
        <v>167</v>
      </c>
      <c r="C170" s="55">
        <v>289.89</v>
      </c>
      <c r="D170" s="55">
        <v>0</v>
      </c>
      <c r="E170" s="55">
        <v>500.91</v>
      </c>
      <c r="F170" s="71">
        <v>482.51</v>
      </c>
      <c r="G170" s="75">
        <v>645.01</v>
      </c>
      <c r="H170" s="60">
        <f t="shared" si="11"/>
        <v>1918.32</v>
      </c>
      <c r="I170" s="65">
        <f t="shared" si="12"/>
        <v>0.14320597798093274</v>
      </c>
      <c r="K170">
        <v>289.89</v>
      </c>
      <c r="L170" s="2">
        <v>482.51</v>
      </c>
      <c r="M170" s="62">
        <v>645.01</v>
      </c>
      <c r="N170">
        <v>500.91</v>
      </c>
      <c r="O170" s="62">
        <v>645.01</v>
      </c>
      <c r="P170" s="55">
        <v>289.89</v>
      </c>
      <c r="Q170" s="62">
        <v>645.01</v>
      </c>
      <c r="R170" s="55">
        <v>0</v>
      </c>
      <c r="T170">
        <f t="shared" si="14"/>
        <v>9650.2000000000007</v>
      </c>
      <c r="U170" s="66">
        <f t="shared" si="13"/>
        <v>804.18333333333339</v>
      </c>
    </row>
    <row r="171" spans="1:21" x14ac:dyDescent="0.25">
      <c r="A171">
        <v>5</v>
      </c>
      <c r="B171">
        <v>168</v>
      </c>
      <c r="C171" s="55">
        <v>1</v>
      </c>
      <c r="D171" s="55">
        <v>192.43</v>
      </c>
      <c r="E171" s="55">
        <v>631.28</v>
      </c>
      <c r="F171" s="71">
        <v>260.5</v>
      </c>
      <c r="G171" s="75">
        <v>388.83</v>
      </c>
      <c r="H171" s="60">
        <f t="shared" si="11"/>
        <v>1474.04</v>
      </c>
      <c r="I171" s="65">
        <f t="shared" si="12"/>
        <v>0.1100396908664947</v>
      </c>
      <c r="K171">
        <v>1</v>
      </c>
      <c r="L171" s="2">
        <v>260.5</v>
      </c>
      <c r="M171" s="62">
        <v>388.83</v>
      </c>
      <c r="N171">
        <v>631.28</v>
      </c>
      <c r="O171" s="62">
        <v>388.83</v>
      </c>
      <c r="P171" s="55">
        <v>1</v>
      </c>
      <c r="Q171" s="62">
        <v>388.83</v>
      </c>
      <c r="R171" s="55">
        <v>192.43</v>
      </c>
      <c r="T171">
        <f t="shared" si="14"/>
        <v>5210</v>
      </c>
      <c r="U171" s="66">
        <f t="shared" si="13"/>
        <v>434.16666666666669</v>
      </c>
    </row>
    <row r="172" spans="1:21" x14ac:dyDescent="0.25">
      <c r="A172">
        <v>6</v>
      </c>
      <c r="B172">
        <v>169</v>
      </c>
      <c r="C172" s="55">
        <v>255.51</v>
      </c>
      <c r="D172" s="55">
        <v>268.35000000000002</v>
      </c>
      <c r="E172" s="55">
        <v>407.7</v>
      </c>
      <c r="F172" s="71">
        <v>397.35</v>
      </c>
      <c r="G172" s="75">
        <v>460.3</v>
      </c>
      <c r="H172" s="60">
        <f t="shared" si="11"/>
        <v>1789.2099999999998</v>
      </c>
      <c r="I172" s="65">
        <f t="shared" si="12"/>
        <v>0.13356768832273272</v>
      </c>
      <c r="K172">
        <v>255.51</v>
      </c>
      <c r="L172" s="2">
        <v>397.35</v>
      </c>
      <c r="M172" s="62">
        <v>460.3</v>
      </c>
      <c r="N172">
        <v>407.7</v>
      </c>
      <c r="O172" s="62">
        <v>460.3</v>
      </c>
      <c r="P172" s="55">
        <v>255.51</v>
      </c>
      <c r="Q172" s="62">
        <v>460.3</v>
      </c>
      <c r="R172" s="55">
        <v>268.35000000000002</v>
      </c>
      <c r="T172">
        <f t="shared" si="14"/>
        <v>7947</v>
      </c>
      <c r="U172" s="66">
        <f t="shared" si="13"/>
        <v>662.25</v>
      </c>
    </row>
    <row r="173" spans="1:21" x14ac:dyDescent="0.25">
      <c r="A173">
        <v>7</v>
      </c>
      <c r="B173">
        <v>170</v>
      </c>
      <c r="C173" s="55">
        <v>357.56</v>
      </c>
      <c r="D173" s="55">
        <v>133.69</v>
      </c>
      <c r="E173" s="55">
        <v>525.38</v>
      </c>
      <c r="F173" s="71">
        <v>244</v>
      </c>
      <c r="G173" s="75">
        <v>366.89</v>
      </c>
      <c r="H173" s="60">
        <f t="shared" si="11"/>
        <v>1627.52</v>
      </c>
      <c r="I173" s="65">
        <f t="shared" si="12"/>
        <v>0.12149724409041644</v>
      </c>
      <c r="K173">
        <v>357.56</v>
      </c>
      <c r="L173" s="2">
        <v>244</v>
      </c>
      <c r="M173" s="62">
        <v>366.89</v>
      </c>
      <c r="N173">
        <v>525.38</v>
      </c>
      <c r="O173" s="62">
        <v>366.89</v>
      </c>
      <c r="P173" s="55">
        <v>357.56</v>
      </c>
      <c r="Q173" s="62">
        <v>366.89</v>
      </c>
      <c r="R173" s="55">
        <v>133.69</v>
      </c>
      <c r="T173">
        <f t="shared" si="14"/>
        <v>4880</v>
      </c>
      <c r="U173" s="66">
        <f t="shared" si="13"/>
        <v>406.66666666666669</v>
      </c>
    </row>
    <row r="174" spans="1:21" x14ac:dyDescent="0.25">
      <c r="A174">
        <v>8</v>
      </c>
      <c r="B174">
        <v>171</v>
      </c>
      <c r="C174" s="55">
        <v>236.56</v>
      </c>
      <c r="D174" s="55">
        <v>184.5</v>
      </c>
      <c r="E174" s="55">
        <v>294.7</v>
      </c>
      <c r="F174" s="71">
        <v>222.61</v>
      </c>
      <c r="G174" s="75">
        <v>325.3</v>
      </c>
      <c r="H174" s="60">
        <f t="shared" si="11"/>
        <v>1263.67</v>
      </c>
      <c r="I174" s="65">
        <f t="shared" si="12"/>
        <v>9.4335198608764589E-2</v>
      </c>
      <c r="K174">
        <v>236.56</v>
      </c>
      <c r="L174" s="2">
        <v>222.61</v>
      </c>
      <c r="M174" s="62">
        <v>325.3</v>
      </c>
      <c r="N174">
        <v>294.7</v>
      </c>
      <c r="O174" s="62">
        <v>325.3</v>
      </c>
      <c r="P174" s="55">
        <v>236.56</v>
      </c>
      <c r="Q174" s="62">
        <v>325.3</v>
      </c>
      <c r="R174" s="55">
        <v>184.5</v>
      </c>
      <c r="T174">
        <f t="shared" si="14"/>
        <v>4452.2000000000007</v>
      </c>
      <c r="U174" s="66">
        <f t="shared" si="13"/>
        <v>371.01666666666671</v>
      </c>
    </row>
    <row r="175" spans="1:21" x14ac:dyDescent="0.25">
      <c r="A175">
        <v>9</v>
      </c>
      <c r="B175">
        <v>172</v>
      </c>
      <c r="C175" s="55">
        <v>272.86</v>
      </c>
      <c r="D175" s="55">
        <v>100.38</v>
      </c>
      <c r="E175" s="55">
        <v>214.53</v>
      </c>
      <c r="F175" s="71">
        <v>0</v>
      </c>
      <c r="G175" s="75"/>
      <c r="H175" s="60">
        <f t="shared" si="11"/>
        <v>587.77</v>
      </c>
      <c r="I175" s="65">
        <f t="shared" si="12"/>
        <v>4.3878069184418056E-2</v>
      </c>
      <c r="K175">
        <v>272.86</v>
      </c>
      <c r="L175" s="2">
        <v>0</v>
      </c>
      <c r="M175" s="62"/>
      <c r="N175">
        <v>214.53</v>
      </c>
      <c r="O175" s="62"/>
      <c r="P175" s="55">
        <v>272.86</v>
      </c>
      <c r="Q175" s="62"/>
      <c r="R175" s="55">
        <v>100.38</v>
      </c>
      <c r="T175">
        <f t="shared" si="14"/>
        <v>0</v>
      </c>
      <c r="U175" s="66">
        <f t="shared" si="13"/>
        <v>0</v>
      </c>
    </row>
    <row r="176" spans="1:21" x14ac:dyDescent="0.25">
      <c r="A176">
        <v>10</v>
      </c>
      <c r="B176">
        <v>173</v>
      </c>
      <c r="C176" s="55">
        <v>121.89</v>
      </c>
      <c r="D176" s="55">
        <v>99.64</v>
      </c>
      <c r="E176" s="55">
        <v>0</v>
      </c>
      <c r="F176" s="71">
        <v>157.93</v>
      </c>
      <c r="G176" s="75">
        <v>273.23</v>
      </c>
      <c r="H176" s="60">
        <f t="shared" si="11"/>
        <v>652.69000000000005</v>
      </c>
      <c r="I176" s="65">
        <f t="shared" si="12"/>
        <v>4.8724461908531948E-2</v>
      </c>
      <c r="K176">
        <v>121.89</v>
      </c>
      <c r="L176" s="2">
        <v>157.93</v>
      </c>
      <c r="M176" s="62">
        <v>273.23</v>
      </c>
      <c r="N176">
        <v>0</v>
      </c>
      <c r="O176" s="62">
        <v>273.23</v>
      </c>
      <c r="P176" s="55">
        <v>121.89</v>
      </c>
      <c r="Q176" s="62">
        <v>273.23</v>
      </c>
      <c r="R176" s="55">
        <v>99.64</v>
      </c>
      <c r="T176">
        <f t="shared" si="14"/>
        <v>3158.6000000000004</v>
      </c>
      <c r="U176" s="66">
        <f t="shared" si="13"/>
        <v>263.2166666666667</v>
      </c>
    </row>
    <row r="177" spans="1:21" x14ac:dyDescent="0.25">
      <c r="A177">
        <v>11</v>
      </c>
      <c r="B177">
        <v>174</v>
      </c>
      <c r="C177" s="55">
        <v>133.9</v>
      </c>
      <c r="D177" s="55">
        <v>0</v>
      </c>
      <c r="E177" s="55">
        <v>174.36</v>
      </c>
      <c r="F177" s="71">
        <v>206.91</v>
      </c>
      <c r="G177" s="75">
        <v>302.86</v>
      </c>
      <c r="H177" s="60">
        <f t="shared" si="11"/>
        <v>818.03</v>
      </c>
      <c r="I177" s="65">
        <f t="shared" si="12"/>
        <v>6.1067385090987122E-2</v>
      </c>
      <c r="K177">
        <v>133.9</v>
      </c>
      <c r="L177" s="2">
        <v>206.91</v>
      </c>
      <c r="M177" s="62">
        <v>302.86</v>
      </c>
      <c r="N177">
        <v>174.36</v>
      </c>
      <c r="O177" s="62">
        <v>302.86</v>
      </c>
      <c r="P177" s="55">
        <v>133.9</v>
      </c>
      <c r="Q177" s="62">
        <v>302.86</v>
      </c>
      <c r="R177" s="55">
        <v>0</v>
      </c>
      <c r="T177">
        <f t="shared" si="14"/>
        <v>4138.2</v>
      </c>
      <c r="U177" s="66">
        <f t="shared" si="13"/>
        <v>344.84999999999997</v>
      </c>
    </row>
    <row r="178" spans="1:21" x14ac:dyDescent="0.25">
      <c r="A178">
        <v>12</v>
      </c>
      <c r="B178">
        <v>175</v>
      </c>
      <c r="C178" s="55">
        <v>0</v>
      </c>
      <c r="D178" s="55">
        <v>73.84</v>
      </c>
      <c r="E178" s="55">
        <v>207.16</v>
      </c>
      <c r="F178" s="71">
        <v>156.25</v>
      </c>
      <c r="G178" s="75">
        <v>309.83</v>
      </c>
      <c r="H178" s="60">
        <f t="shared" si="11"/>
        <v>747.07999999999993</v>
      </c>
      <c r="I178" s="65">
        <f t="shared" si="12"/>
        <v>5.5770842210890383E-2</v>
      </c>
      <c r="K178">
        <v>0</v>
      </c>
      <c r="L178" s="2">
        <v>156.25</v>
      </c>
      <c r="M178" s="62">
        <v>309.83</v>
      </c>
      <c r="N178">
        <v>207.16</v>
      </c>
      <c r="O178" s="62">
        <v>309.83</v>
      </c>
      <c r="P178" s="55">
        <v>0</v>
      </c>
      <c r="Q178" s="62">
        <v>309.83</v>
      </c>
      <c r="R178" s="55">
        <v>73.84</v>
      </c>
      <c r="T178">
        <f t="shared" si="14"/>
        <v>3125</v>
      </c>
      <c r="U178" s="66">
        <f t="shared" si="13"/>
        <v>260.41666666666669</v>
      </c>
    </row>
    <row r="179" spans="1:21" x14ac:dyDescent="0.25">
      <c r="A179">
        <v>13</v>
      </c>
      <c r="B179">
        <v>176</v>
      </c>
      <c r="C179" s="55">
        <v>77.39</v>
      </c>
      <c r="D179" s="55">
        <v>87.51</v>
      </c>
      <c r="E179" s="55">
        <v>138.58000000000001</v>
      </c>
      <c r="F179" s="71">
        <v>144.34</v>
      </c>
      <c r="G179" s="75">
        <v>254.89</v>
      </c>
      <c r="H179" s="60">
        <f t="shared" si="11"/>
        <v>702.71</v>
      </c>
      <c r="I179" s="65">
        <f t="shared" si="12"/>
        <v>5.2458543301941933E-2</v>
      </c>
      <c r="K179">
        <v>77.39</v>
      </c>
      <c r="L179" s="2">
        <v>144.34</v>
      </c>
      <c r="M179" s="62">
        <v>254.89</v>
      </c>
      <c r="N179">
        <v>138.58000000000001</v>
      </c>
      <c r="O179" s="62">
        <v>254.89</v>
      </c>
      <c r="P179" s="55">
        <v>77.39</v>
      </c>
      <c r="Q179" s="62">
        <v>254.89</v>
      </c>
      <c r="R179" s="55">
        <v>87.51</v>
      </c>
      <c r="T179">
        <f t="shared" si="14"/>
        <v>2886.8</v>
      </c>
      <c r="U179" s="66">
        <f t="shared" si="13"/>
        <v>240.56666666666669</v>
      </c>
    </row>
    <row r="180" spans="1:21" x14ac:dyDescent="0.25">
      <c r="A180">
        <v>14</v>
      </c>
      <c r="B180">
        <v>177</v>
      </c>
      <c r="C180" s="55">
        <v>176.19</v>
      </c>
      <c r="D180" s="55">
        <v>36.03</v>
      </c>
      <c r="E180" s="55">
        <v>192.25</v>
      </c>
      <c r="F180" s="71">
        <v>106.34</v>
      </c>
      <c r="G180" s="75">
        <v>124.56</v>
      </c>
      <c r="H180" s="60">
        <f t="shared" si="11"/>
        <v>635.37000000000012</v>
      </c>
      <c r="I180" s="65">
        <f t="shared" si="12"/>
        <v>4.7431493301297624E-2</v>
      </c>
      <c r="K180">
        <v>176.19</v>
      </c>
      <c r="L180" s="2">
        <v>106.34</v>
      </c>
      <c r="M180" s="62">
        <v>124.56</v>
      </c>
      <c r="N180">
        <v>192.25</v>
      </c>
      <c r="O180" s="62">
        <v>124.56</v>
      </c>
      <c r="P180" s="55">
        <v>176.19</v>
      </c>
      <c r="Q180" s="62">
        <v>124.56</v>
      </c>
      <c r="R180" s="55">
        <v>36.03</v>
      </c>
      <c r="T180">
        <f t="shared" si="14"/>
        <v>2126.8000000000002</v>
      </c>
      <c r="U180" s="66">
        <f t="shared" si="13"/>
        <v>177.23333333333335</v>
      </c>
    </row>
    <row r="181" spans="1:21" x14ac:dyDescent="0.25">
      <c r="A181">
        <v>15</v>
      </c>
      <c r="B181">
        <v>178</v>
      </c>
      <c r="C181" s="55">
        <v>45.76</v>
      </c>
      <c r="D181" s="55">
        <v>78.7</v>
      </c>
      <c r="E181" s="55">
        <v>55.81</v>
      </c>
      <c r="F181" s="71">
        <v>82.3</v>
      </c>
      <c r="H181" s="60">
        <f t="shared" si="11"/>
        <v>262.57</v>
      </c>
      <c r="I181" s="65">
        <f t="shared" si="12"/>
        <v>1.9601314503551813E-2</v>
      </c>
      <c r="K181">
        <v>45.76</v>
      </c>
      <c r="L181" s="2">
        <v>82.3</v>
      </c>
      <c r="N181">
        <v>55.81</v>
      </c>
      <c r="P181" s="55">
        <v>45.76</v>
      </c>
      <c r="R181" s="55">
        <v>78.7</v>
      </c>
      <c r="T181">
        <f t="shared" si="14"/>
        <v>1646</v>
      </c>
      <c r="U181" s="66">
        <f t="shared" si="13"/>
        <v>137.16666666666666</v>
      </c>
    </row>
    <row r="182" spans="1:21" x14ac:dyDescent="0.25">
      <c r="A182">
        <v>16</v>
      </c>
      <c r="B182">
        <v>179</v>
      </c>
      <c r="C182" s="55">
        <v>118.14</v>
      </c>
      <c r="D182" s="55">
        <v>21.36</v>
      </c>
      <c r="E182" s="55">
        <v>87.36</v>
      </c>
      <c r="F182" s="71">
        <v>0</v>
      </c>
      <c r="H182" s="60">
        <f t="shared" si="11"/>
        <v>226.86</v>
      </c>
      <c r="I182" s="65">
        <f t="shared" si="12"/>
        <v>1.6935499898220529E-2</v>
      </c>
      <c r="K182">
        <v>118.14</v>
      </c>
      <c r="L182" s="2">
        <v>0</v>
      </c>
      <c r="N182">
        <v>87.36</v>
      </c>
      <c r="P182" s="55">
        <v>118.14</v>
      </c>
      <c r="R182" s="55">
        <v>21.36</v>
      </c>
      <c r="T182">
        <f t="shared" si="14"/>
        <v>0</v>
      </c>
      <c r="U182" s="66">
        <f t="shared" si="13"/>
        <v>0</v>
      </c>
    </row>
    <row r="183" spans="1:21" x14ac:dyDescent="0.25">
      <c r="A183">
        <v>17</v>
      </c>
      <c r="B183">
        <v>180</v>
      </c>
      <c r="C183" s="55">
        <v>28.96</v>
      </c>
      <c r="D183" s="55">
        <v>26.04</v>
      </c>
      <c r="E183" s="55">
        <v>0</v>
      </c>
      <c r="F183" s="71">
        <v>67.69</v>
      </c>
      <c r="H183" s="60">
        <f t="shared" si="11"/>
        <v>122.69</v>
      </c>
      <c r="I183" s="65">
        <f t="shared" si="12"/>
        <v>9.1590253130242293E-3</v>
      </c>
      <c r="K183">
        <v>28.96</v>
      </c>
      <c r="L183" s="2">
        <v>67.69</v>
      </c>
      <c r="N183">
        <v>0</v>
      </c>
      <c r="P183" s="55">
        <v>28.96</v>
      </c>
      <c r="R183" s="55">
        <v>26.04</v>
      </c>
      <c r="T183">
        <f t="shared" si="14"/>
        <v>1353.8</v>
      </c>
      <c r="U183" s="66">
        <f t="shared" si="13"/>
        <v>112.81666666666666</v>
      </c>
    </row>
    <row r="184" spans="1:21" x14ac:dyDescent="0.25">
      <c r="A184">
        <v>18</v>
      </c>
      <c r="B184">
        <v>181</v>
      </c>
      <c r="C184" s="55">
        <v>64.19</v>
      </c>
      <c r="D184" s="55">
        <v>0</v>
      </c>
      <c r="E184" s="55">
        <v>37.65</v>
      </c>
      <c r="F184" s="71">
        <v>39.409999999999997</v>
      </c>
      <c r="H184" s="60">
        <f t="shared" si="11"/>
        <v>141.25</v>
      </c>
      <c r="I184" s="65">
        <f t="shared" si="12"/>
        <v>1.0544562111538612E-2</v>
      </c>
      <c r="K184">
        <v>64.19</v>
      </c>
      <c r="L184" s="2">
        <v>39.409999999999997</v>
      </c>
      <c r="N184">
        <v>37.65</v>
      </c>
      <c r="P184" s="55">
        <v>64.19</v>
      </c>
      <c r="R184" s="55">
        <v>0</v>
      </c>
      <c r="T184">
        <f t="shared" si="14"/>
        <v>788.19999999999993</v>
      </c>
      <c r="U184" s="66">
        <f t="shared" si="13"/>
        <v>65.683333333333323</v>
      </c>
    </row>
    <row r="185" spans="1:21" x14ac:dyDescent="0.25">
      <c r="A185">
        <v>19</v>
      </c>
      <c r="B185">
        <v>182</v>
      </c>
      <c r="C185" s="55">
        <v>0</v>
      </c>
      <c r="D185" s="55">
        <v>14.2</v>
      </c>
      <c r="E185" s="55">
        <v>92.19</v>
      </c>
      <c r="F185" s="71">
        <v>35.53</v>
      </c>
      <c r="H185" s="60">
        <f t="shared" si="11"/>
        <v>141.92000000000002</v>
      </c>
      <c r="I185" s="65">
        <f t="shared" si="12"/>
        <v>1.0594578795536708E-2</v>
      </c>
      <c r="K185">
        <v>0</v>
      </c>
      <c r="L185" s="2">
        <v>35.53</v>
      </c>
      <c r="N185">
        <v>92.19</v>
      </c>
      <c r="P185" s="55">
        <v>0</v>
      </c>
      <c r="R185" s="55">
        <v>14.2</v>
      </c>
      <c r="T185">
        <f t="shared" si="14"/>
        <v>710.6</v>
      </c>
      <c r="U185" s="66">
        <f t="shared" si="13"/>
        <v>59.216666666666669</v>
      </c>
    </row>
    <row r="186" spans="1:21" x14ac:dyDescent="0.25">
      <c r="A186">
        <v>20</v>
      </c>
      <c r="B186">
        <v>183</v>
      </c>
      <c r="C186" s="55">
        <v>19.66</v>
      </c>
      <c r="D186" s="55">
        <v>23.18</v>
      </c>
      <c r="E186" s="55">
        <v>26.33</v>
      </c>
      <c r="F186" s="71">
        <v>40</v>
      </c>
      <c r="H186" s="60">
        <f t="shared" si="11"/>
        <v>109.17</v>
      </c>
      <c r="I186" s="65">
        <f t="shared" si="12"/>
        <v>8.1497334210029748E-3</v>
      </c>
      <c r="K186">
        <v>19.66</v>
      </c>
      <c r="L186" s="2">
        <v>40</v>
      </c>
      <c r="N186">
        <v>26.33</v>
      </c>
      <c r="P186" s="55">
        <v>19.66</v>
      </c>
      <c r="R186" s="55">
        <v>23.18</v>
      </c>
      <c r="T186">
        <f t="shared" si="14"/>
        <v>800</v>
      </c>
      <c r="U186" s="66">
        <f t="shared" si="13"/>
        <v>66.666666666666671</v>
      </c>
    </row>
    <row r="187" spans="1:21" x14ac:dyDescent="0.25">
      <c r="A187">
        <v>21</v>
      </c>
      <c r="B187">
        <v>184</v>
      </c>
      <c r="C187" s="55">
        <v>87.11</v>
      </c>
      <c r="D187" s="55">
        <v>7.41</v>
      </c>
      <c r="E187" s="55">
        <v>56.95</v>
      </c>
      <c r="F187" s="71">
        <v>29.49</v>
      </c>
      <c r="H187" s="60">
        <f t="shared" si="11"/>
        <v>180.96</v>
      </c>
      <c r="I187" s="65">
        <f t="shared" si="12"/>
        <v>1.3508983785515237E-2</v>
      </c>
      <c r="K187">
        <v>87.11</v>
      </c>
      <c r="L187" s="2">
        <v>29.49</v>
      </c>
      <c r="N187">
        <v>56.95</v>
      </c>
      <c r="P187" s="55">
        <v>87.11</v>
      </c>
      <c r="R187" s="55">
        <v>7.41</v>
      </c>
      <c r="T187">
        <f t="shared" si="14"/>
        <v>589.79999999999995</v>
      </c>
      <c r="U187" s="66">
        <f t="shared" si="13"/>
        <v>49.15</v>
      </c>
    </row>
    <row r="188" spans="1:21" x14ac:dyDescent="0.25">
      <c r="A188">
        <v>22</v>
      </c>
      <c r="B188">
        <v>185</v>
      </c>
      <c r="C188" s="55">
        <v>23.43</v>
      </c>
      <c r="D188" s="55">
        <v>25.19</v>
      </c>
      <c r="E188" s="55">
        <v>7.56</v>
      </c>
      <c r="F188" s="71">
        <v>15.59</v>
      </c>
      <c r="H188" s="60">
        <f t="shared" si="11"/>
        <v>71.77000000000001</v>
      </c>
      <c r="I188" s="65">
        <f t="shared" si="12"/>
        <v>5.3577573291690361E-3</v>
      </c>
      <c r="K188">
        <v>23.43</v>
      </c>
      <c r="L188" s="2">
        <v>15.59</v>
      </c>
      <c r="N188">
        <v>7.56</v>
      </c>
      <c r="P188" s="55">
        <v>23.43</v>
      </c>
      <c r="R188" s="55">
        <v>25.19</v>
      </c>
      <c r="T188">
        <f t="shared" si="14"/>
        <v>311.8</v>
      </c>
      <c r="U188" s="66">
        <f t="shared" si="13"/>
        <v>25.983333333333334</v>
      </c>
    </row>
    <row r="189" spans="1:21" x14ac:dyDescent="0.25">
      <c r="A189">
        <v>23</v>
      </c>
      <c r="B189">
        <v>186</v>
      </c>
      <c r="C189" s="55">
        <v>51.46</v>
      </c>
      <c r="D189" s="55">
        <v>22.52</v>
      </c>
      <c r="E189" s="55">
        <v>34.81</v>
      </c>
      <c r="F189" s="79">
        <v>0</v>
      </c>
      <c r="H189" s="60">
        <f t="shared" si="11"/>
        <v>108.79</v>
      </c>
      <c r="I189" s="65">
        <f t="shared" si="12"/>
        <v>8.1213657494816679E-3</v>
      </c>
      <c r="K189">
        <v>51.46</v>
      </c>
      <c r="L189" s="30">
        <v>0</v>
      </c>
      <c r="N189">
        <v>34.81</v>
      </c>
      <c r="P189" s="55">
        <v>51.46</v>
      </c>
      <c r="R189" s="55">
        <v>22.52</v>
      </c>
      <c r="T189">
        <f t="shared" si="14"/>
        <v>0</v>
      </c>
      <c r="U189" s="66">
        <f t="shared" si="13"/>
        <v>0</v>
      </c>
    </row>
    <row r="190" spans="1:21" x14ac:dyDescent="0.25">
      <c r="A190">
        <v>24</v>
      </c>
      <c r="B190">
        <v>187</v>
      </c>
      <c r="C190" s="55">
        <v>16.53</v>
      </c>
      <c r="E190" s="55">
        <v>0</v>
      </c>
      <c r="F190" s="71">
        <v>10.58</v>
      </c>
      <c r="H190" s="60">
        <f t="shared" si="11"/>
        <v>27.11</v>
      </c>
      <c r="I190" s="65">
        <f t="shared" si="12"/>
        <v>2.0238094077438002E-3</v>
      </c>
      <c r="K190">
        <v>16.53</v>
      </c>
      <c r="L190" s="2">
        <v>10.58</v>
      </c>
      <c r="N190">
        <v>0</v>
      </c>
      <c r="P190" s="55">
        <v>16.53</v>
      </c>
      <c r="T190">
        <f t="shared" si="14"/>
        <v>211.6</v>
      </c>
      <c r="U190" s="66">
        <f t="shared" si="13"/>
        <v>17.633333333333333</v>
      </c>
    </row>
    <row r="191" spans="1:21" x14ac:dyDescent="0.25">
      <c r="A191">
        <v>25</v>
      </c>
      <c r="B191">
        <v>188</v>
      </c>
      <c r="C191" s="55">
        <v>34.94</v>
      </c>
      <c r="E191" s="55">
        <v>3.76</v>
      </c>
      <c r="F191" s="71">
        <v>7.48</v>
      </c>
      <c r="H191" s="60">
        <f t="shared" si="11"/>
        <v>46.179999999999993</v>
      </c>
      <c r="I191" s="65">
        <f t="shared" si="12"/>
        <v>3.4474186075104641E-3</v>
      </c>
      <c r="K191">
        <v>34.94</v>
      </c>
      <c r="L191" s="2">
        <v>7.48</v>
      </c>
      <c r="N191">
        <v>3.76</v>
      </c>
      <c r="P191" s="55">
        <v>34.94</v>
      </c>
      <c r="T191">
        <f t="shared" si="14"/>
        <v>149.60000000000002</v>
      </c>
      <c r="U191" s="66">
        <f t="shared" si="13"/>
        <v>12.466666666666669</v>
      </c>
    </row>
    <row r="192" spans="1:21" x14ac:dyDescent="0.25">
      <c r="A192">
        <v>26</v>
      </c>
      <c r="B192">
        <v>189</v>
      </c>
      <c r="C192" s="55">
        <v>0</v>
      </c>
      <c r="D192" s="55">
        <v>4</v>
      </c>
      <c r="E192" s="55">
        <v>13.73</v>
      </c>
      <c r="F192" s="71">
        <v>19.760000000000002</v>
      </c>
      <c r="H192" s="60">
        <f t="shared" si="11"/>
        <v>37.49</v>
      </c>
      <c r="I192" s="65">
        <f t="shared" si="12"/>
        <v>2.7986947508784605E-3</v>
      </c>
      <c r="K192">
        <v>0</v>
      </c>
      <c r="L192" s="2">
        <v>19.760000000000002</v>
      </c>
      <c r="N192">
        <v>13.73</v>
      </c>
      <c r="P192" s="55">
        <v>0</v>
      </c>
      <c r="R192" s="55">
        <v>4</v>
      </c>
      <c r="T192">
        <f t="shared" si="14"/>
        <v>395.20000000000005</v>
      </c>
      <c r="U192" s="66">
        <f t="shared" si="13"/>
        <v>32.933333333333337</v>
      </c>
    </row>
    <row r="193" spans="1:21" x14ac:dyDescent="0.25">
      <c r="A193">
        <v>27</v>
      </c>
      <c r="B193">
        <v>190</v>
      </c>
      <c r="C193" s="55">
        <v>11.71</v>
      </c>
      <c r="D193" s="55">
        <f>2+(11/20)</f>
        <v>2.5499999999999998</v>
      </c>
      <c r="E193" s="55">
        <v>4.25</v>
      </c>
      <c r="F193" s="71">
        <v>5.93</v>
      </c>
      <c r="H193" s="60">
        <f t="shared" si="11"/>
        <v>24.44</v>
      </c>
      <c r="I193" s="65">
        <f t="shared" si="12"/>
        <v>1.8244891894230349E-3</v>
      </c>
      <c r="K193">
        <v>11.71</v>
      </c>
      <c r="L193" s="2">
        <v>5.93</v>
      </c>
      <c r="N193">
        <v>4.25</v>
      </c>
      <c r="P193" s="55">
        <v>11.71</v>
      </c>
      <c r="R193" s="55">
        <f>2+(11/20)</f>
        <v>2.5499999999999998</v>
      </c>
      <c r="T193">
        <f t="shared" si="14"/>
        <v>118.6</v>
      </c>
      <c r="U193" s="66">
        <f t="shared" si="13"/>
        <v>9.8833333333333329</v>
      </c>
    </row>
    <row r="194" spans="1:21" x14ac:dyDescent="0.25">
      <c r="A194">
        <v>28</v>
      </c>
      <c r="B194">
        <v>191</v>
      </c>
      <c r="C194" s="55">
        <v>32.909999999999997</v>
      </c>
      <c r="D194" s="55">
        <f>2+(18/20)</f>
        <v>2.9</v>
      </c>
      <c r="E194" s="80">
        <v>0.69</v>
      </c>
      <c r="F194" s="71">
        <v>5.43</v>
      </c>
      <c r="H194" s="60">
        <f t="shared" si="11"/>
        <v>41.929999999999993</v>
      </c>
      <c r="I194" s="65">
        <f t="shared" si="12"/>
        <v>3.1301485970747886E-3</v>
      </c>
      <c r="K194">
        <v>32.909999999999997</v>
      </c>
      <c r="L194" s="2">
        <v>5.43</v>
      </c>
      <c r="N194" s="18">
        <v>0.69</v>
      </c>
      <c r="P194" s="55">
        <v>32.909999999999997</v>
      </c>
      <c r="R194" s="55">
        <f>2+(18/20)</f>
        <v>2.9</v>
      </c>
      <c r="T194">
        <f t="shared" si="14"/>
        <v>108.6</v>
      </c>
      <c r="U194" s="66">
        <f t="shared" si="13"/>
        <v>9.0499999999999989</v>
      </c>
    </row>
    <row r="195" spans="1:21" x14ac:dyDescent="0.25">
      <c r="A195">
        <v>29</v>
      </c>
      <c r="B195">
        <v>192</v>
      </c>
      <c r="C195" s="55">
        <v>15.86</v>
      </c>
      <c r="F195" s="71">
        <v>4.53</v>
      </c>
      <c r="H195" s="60">
        <f t="shared" si="11"/>
        <v>20.39</v>
      </c>
      <c r="I195" s="65">
        <f t="shared" si="12"/>
        <v>1.522149532419627E-3</v>
      </c>
      <c r="K195">
        <v>15.86</v>
      </c>
      <c r="L195" s="2">
        <v>4.53</v>
      </c>
      <c r="P195" s="55">
        <v>15.86</v>
      </c>
      <c r="T195">
        <f t="shared" si="14"/>
        <v>90.600000000000009</v>
      </c>
      <c r="U195" s="66">
        <f t="shared" si="13"/>
        <v>7.5500000000000007</v>
      </c>
    </row>
    <row r="196" spans="1:21" x14ac:dyDescent="0.25">
      <c r="A196">
        <v>30</v>
      </c>
      <c r="B196">
        <v>193</v>
      </c>
      <c r="C196" s="55">
        <v>13.69</v>
      </c>
      <c r="H196" s="60">
        <f t="shared" si="11"/>
        <v>13.69</v>
      </c>
      <c r="I196" s="65">
        <f t="shared" si="12"/>
        <v>1.0219826924386805E-3</v>
      </c>
      <c r="K196">
        <v>13.69</v>
      </c>
      <c r="P196" s="55">
        <v>13.69</v>
      </c>
      <c r="T196">
        <f t="shared" si="14"/>
        <v>0</v>
      </c>
    </row>
    <row r="197" spans="1:21" x14ac:dyDescent="0.25">
      <c r="A197" s="54">
        <v>31</v>
      </c>
      <c r="B197" s="60">
        <v>194</v>
      </c>
      <c r="C197" s="55">
        <v>6.66</v>
      </c>
      <c r="H197" s="60">
        <f t="shared" ref="H197:H198" si="15">SUM(C197:G197)</f>
        <v>6.66</v>
      </c>
      <c r="I197" s="65">
        <f t="shared" ref="I197:I199" si="16">(H197*100/H$199)</f>
        <v>4.9718076929449319E-4</v>
      </c>
      <c r="K197">
        <v>6.66</v>
      </c>
      <c r="P197" s="55">
        <v>6.66</v>
      </c>
      <c r="T197">
        <f t="shared" ref="T197:T198" si="17">(L197*20)</f>
        <v>0</v>
      </c>
    </row>
    <row r="198" spans="1:21" x14ac:dyDescent="0.25">
      <c r="A198" s="56">
        <v>44652</v>
      </c>
      <c r="B198" s="45">
        <v>195</v>
      </c>
      <c r="C198" s="80">
        <v>1.59</v>
      </c>
      <c r="H198" s="60">
        <f t="shared" si="15"/>
        <v>1.59</v>
      </c>
      <c r="I198" s="65">
        <f t="shared" si="16"/>
        <v>1.1869630978652314E-4</v>
      </c>
      <c r="K198" s="18">
        <v>1.59</v>
      </c>
      <c r="P198" s="80">
        <v>1.59</v>
      </c>
      <c r="T198">
        <f t="shared" si="17"/>
        <v>0</v>
      </c>
    </row>
    <row r="199" spans="1:21" x14ac:dyDescent="0.25">
      <c r="C199" s="55">
        <f t="shared" ref="C199:H199" si="18">SUM(C4:C198)</f>
        <v>202596.07299999997</v>
      </c>
      <c r="D199" s="55">
        <f t="shared" si="18"/>
        <v>244823.31999999995</v>
      </c>
      <c r="E199" s="55">
        <f t="shared" si="18"/>
        <v>270827.72000000003</v>
      </c>
      <c r="F199" s="55">
        <f t="shared" si="18"/>
        <v>322299.07500000013</v>
      </c>
      <c r="G199" s="55">
        <f t="shared" si="18"/>
        <v>299006.82999999996</v>
      </c>
      <c r="H199">
        <f t="shared" si="18"/>
        <v>1339553.0179999999</v>
      </c>
      <c r="I199" s="65">
        <f t="shared" si="16"/>
        <v>100</v>
      </c>
      <c r="K199">
        <f>SUM(K4:K198)</f>
        <v>202596.07299999997</v>
      </c>
      <c r="L199">
        <f>SUM(L4:L198)</f>
        <v>322299.07500000013</v>
      </c>
      <c r="M199">
        <f t="shared" ref="M199:N199" si="19">SUM(M4:M198)</f>
        <v>299006.82999999996</v>
      </c>
      <c r="N199">
        <f t="shared" si="19"/>
        <v>270827.72000000003</v>
      </c>
      <c r="O199">
        <f t="shared" ref="O199:Q199" si="20">SUM(O4:O198)</f>
        <v>299006.82999999996</v>
      </c>
      <c r="P199" s="55">
        <f t="shared" ref="P199" si="21">SUM(P4:P198)</f>
        <v>202596.07299999997</v>
      </c>
      <c r="Q199">
        <f t="shared" si="20"/>
        <v>299006.82999999996</v>
      </c>
      <c r="R199" s="55">
        <f t="shared" ref="R199" si="22">SUM(R4:R198)</f>
        <v>244823.31999999995</v>
      </c>
    </row>
    <row r="200" spans="1:21" x14ac:dyDescent="0.25">
      <c r="C200" s="55">
        <v>202596.073</v>
      </c>
      <c r="D200" s="55">
        <v>244823.32</v>
      </c>
      <c r="E200" s="55">
        <v>270827.71999999997</v>
      </c>
      <c r="F200" s="55">
        <v>322299.07500000001</v>
      </c>
      <c r="G200" s="55">
        <v>299006.83</v>
      </c>
      <c r="P200" s="55">
        <v>202596.073</v>
      </c>
      <c r="R200" s="55">
        <v>244823.32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78021-EB4D-46E4-BD02-35853EA75556}">
  <dimension ref="A3:AA200"/>
  <sheetViews>
    <sheetView topLeftCell="V1" workbookViewId="0">
      <selection activeCell="J24" sqref="J24"/>
    </sheetView>
  </sheetViews>
  <sheetFormatPr baseColWidth="10" defaultRowHeight="13.2" x14ac:dyDescent="0.25"/>
  <cols>
    <col min="3" max="7" width="11.5546875" style="55"/>
  </cols>
  <sheetData>
    <row r="3" spans="1:27" x14ac:dyDescent="0.25">
      <c r="C3" s="70" t="s">
        <v>95</v>
      </c>
      <c r="D3" s="70" t="s">
        <v>96</v>
      </c>
      <c r="E3" s="70" t="s">
        <v>97</v>
      </c>
      <c r="F3" s="70" t="s">
        <v>98</v>
      </c>
      <c r="G3" s="70" t="s">
        <v>99</v>
      </c>
      <c r="I3" s="70" t="s">
        <v>95</v>
      </c>
      <c r="J3" s="70" t="s">
        <v>96</v>
      </c>
      <c r="K3" s="70" t="s">
        <v>97</v>
      </c>
      <c r="L3" s="70" t="s">
        <v>98</v>
      </c>
      <c r="M3" s="70" t="s">
        <v>99</v>
      </c>
      <c r="P3" s="70" t="s">
        <v>95</v>
      </c>
      <c r="Q3" s="70" t="s">
        <v>96</v>
      </c>
      <c r="R3" s="70" t="s">
        <v>97</v>
      </c>
      <c r="S3" s="70" t="s">
        <v>98</v>
      </c>
      <c r="T3" s="70" t="s">
        <v>99</v>
      </c>
      <c r="W3" s="70" t="s">
        <v>95</v>
      </c>
      <c r="X3" s="70" t="s">
        <v>96</v>
      </c>
      <c r="Y3" s="70" t="s">
        <v>97</v>
      </c>
      <c r="Z3" s="70" t="s">
        <v>98</v>
      </c>
      <c r="AA3" s="70" t="s">
        <v>99</v>
      </c>
    </row>
    <row r="4" spans="1:27" x14ac:dyDescent="0.25">
      <c r="A4" s="56">
        <v>44824</v>
      </c>
      <c r="B4" s="64">
        <v>1</v>
      </c>
      <c r="E4" s="55">
        <v>14</v>
      </c>
      <c r="F4" s="71">
        <v>0</v>
      </c>
      <c r="H4" s="56">
        <v>44824</v>
      </c>
      <c r="O4" s="53" t="s">
        <v>162</v>
      </c>
      <c r="P4" s="13">
        <v>2348.643</v>
      </c>
      <c r="Q4" s="13">
        <v>2138.94</v>
      </c>
      <c r="R4" s="13">
        <v>1992.23</v>
      </c>
      <c r="S4" s="13">
        <v>5420.23</v>
      </c>
      <c r="T4" s="13">
        <v>3834.66</v>
      </c>
      <c r="V4" t="s">
        <v>171</v>
      </c>
      <c r="W4">
        <f>SUM(P4+P5+P6)</f>
        <v>40341.112999999998</v>
      </c>
      <c r="X4">
        <f>SUM(Q4+Q5+Q6)</f>
        <v>50388.46</v>
      </c>
      <c r="Y4">
        <f>SUM(R4+R5+R6)</f>
        <v>46821.819999999992</v>
      </c>
      <c r="Z4">
        <f>SUM(S4+S5+S6)</f>
        <v>86153.214999999997</v>
      </c>
      <c r="AA4">
        <f>SUM(T4+T5+T6)</f>
        <v>60746.57</v>
      </c>
    </row>
    <row r="5" spans="1:27" x14ac:dyDescent="0.25">
      <c r="A5">
        <v>21</v>
      </c>
      <c r="B5">
        <v>2</v>
      </c>
      <c r="E5" s="72">
        <v>4.4400000000000004</v>
      </c>
      <c r="F5" s="71">
        <v>32.119999999999997</v>
      </c>
      <c r="G5" s="73">
        <v>11.93</v>
      </c>
      <c r="H5">
        <v>21</v>
      </c>
      <c r="O5" s="53" t="s">
        <v>161</v>
      </c>
      <c r="P5" s="55">
        <v>14584.09</v>
      </c>
      <c r="Q5" s="55">
        <v>20702.11</v>
      </c>
      <c r="R5" s="55">
        <v>17841.419999999998</v>
      </c>
      <c r="S5" s="55">
        <v>39390.065000000002</v>
      </c>
      <c r="T5" s="55">
        <v>29289.74</v>
      </c>
      <c r="V5" t="s">
        <v>169</v>
      </c>
      <c r="W5">
        <f>SUM(P7+P8+P9)</f>
        <v>122772.10999999999</v>
      </c>
      <c r="X5">
        <f>SUM(Q7+Q8+Q9)</f>
        <v>156647.87</v>
      </c>
      <c r="Y5">
        <f>SUM(R7+R8+R9)</f>
        <v>174252.19</v>
      </c>
      <c r="Z5">
        <f>SUM(S7+S8+S9)</f>
        <v>191176.39</v>
      </c>
      <c r="AA5">
        <f>SUM(T7+T8+T9)</f>
        <v>174701.26</v>
      </c>
    </row>
    <row r="6" spans="1:27" x14ac:dyDescent="0.25">
      <c r="A6">
        <v>22</v>
      </c>
      <c r="B6">
        <v>3</v>
      </c>
      <c r="E6" s="55">
        <v>15.5</v>
      </c>
      <c r="F6" s="71">
        <v>0</v>
      </c>
      <c r="G6" s="73">
        <v>13.86</v>
      </c>
      <c r="H6">
        <v>22</v>
      </c>
      <c r="O6" s="53" t="s">
        <v>163</v>
      </c>
      <c r="P6" s="77">
        <v>23408.38</v>
      </c>
      <c r="Q6" s="77">
        <v>27547.41</v>
      </c>
      <c r="R6" s="77">
        <v>26988.17</v>
      </c>
      <c r="S6" s="77">
        <v>41342.92</v>
      </c>
      <c r="T6" s="77">
        <v>27622.17</v>
      </c>
      <c r="V6" t="s">
        <v>170</v>
      </c>
      <c r="W6">
        <f>SUM(P10+P11+P12+P13)</f>
        <v>39482.85</v>
      </c>
      <c r="X6">
        <f>SUM(Q10+Q11+Q12+Q13)</f>
        <v>37786.99</v>
      </c>
      <c r="Y6">
        <f>SUM(R10+R11+R12+R13)</f>
        <v>49753.71</v>
      </c>
      <c r="Z6">
        <f>SUM(S10+S11+S12+S13)</f>
        <v>44969.469999999994</v>
      </c>
      <c r="AA6">
        <f>SUM(T10+T11+T12+T13)</f>
        <v>63559</v>
      </c>
    </row>
    <row r="7" spans="1:27" x14ac:dyDescent="0.25">
      <c r="A7">
        <v>23</v>
      </c>
      <c r="B7">
        <v>4</v>
      </c>
      <c r="E7" s="55">
        <v>0</v>
      </c>
      <c r="F7" s="71">
        <v>0</v>
      </c>
      <c r="G7" s="73">
        <v>11.56</v>
      </c>
      <c r="H7">
        <v>23</v>
      </c>
      <c r="O7" s="53" t="s">
        <v>159</v>
      </c>
      <c r="P7" s="88">
        <v>38849.42</v>
      </c>
      <c r="Q7" s="88">
        <v>45098.99</v>
      </c>
      <c r="R7" s="88">
        <v>48997.54</v>
      </c>
      <c r="S7" s="88">
        <v>64061.55</v>
      </c>
      <c r="T7" s="88">
        <v>49167.9</v>
      </c>
      <c r="W7">
        <f>SUM(W4:W6)</f>
        <v>202596.073</v>
      </c>
      <c r="X7">
        <f t="shared" ref="X7:AA7" si="0">SUM(X4:X6)</f>
        <v>244823.31999999998</v>
      </c>
      <c r="Y7">
        <f t="shared" si="0"/>
        <v>270827.72000000003</v>
      </c>
      <c r="Z7">
        <f t="shared" si="0"/>
        <v>322299.07499999995</v>
      </c>
      <c r="AA7">
        <f t="shared" si="0"/>
        <v>299006.83</v>
      </c>
    </row>
    <row r="8" spans="1:27" x14ac:dyDescent="0.25">
      <c r="A8">
        <v>24</v>
      </c>
      <c r="B8">
        <v>5</v>
      </c>
      <c r="E8" s="55">
        <v>3.66</v>
      </c>
      <c r="F8" s="55">
        <v>20.14</v>
      </c>
      <c r="G8" s="73">
        <v>15.73</v>
      </c>
      <c r="H8">
        <v>24</v>
      </c>
      <c r="O8" s="53" t="s">
        <v>160</v>
      </c>
      <c r="P8" s="88">
        <v>42369.98</v>
      </c>
      <c r="Q8" s="88">
        <v>61701.99</v>
      </c>
      <c r="R8" s="88">
        <v>66918.11</v>
      </c>
      <c r="S8" s="88">
        <v>66061.86</v>
      </c>
      <c r="T8" s="88">
        <v>62565.36</v>
      </c>
    </row>
    <row r="9" spans="1:27" x14ac:dyDescent="0.25">
      <c r="A9">
        <v>25</v>
      </c>
      <c r="B9">
        <v>6</v>
      </c>
      <c r="E9" s="55">
        <v>25.74</v>
      </c>
      <c r="F9" s="55">
        <v>3.96</v>
      </c>
      <c r="G9" s="73">
        <v>16.850000000000001</v>
      </c>
      <c r="H9">
        <v>25</v>
      </c>
      <c r="O9" s="53" t="s">
        <v>164</v>
      </c>
      <c r="P9" s="88">
        <v>41552.71</v>
      </c>
      <c r="Q9" s="88">
        <v>49846.89</v>
      </c>
      <c r="R9" s="88">
        <v>58336.54</v>
      </c>
      <c r="S9" s="88">
        <v>61052.98</v>
      </c>
      <c r="T9" s="88">
        <v>62968</v>
      </c>
    </row>
    <row r="10" spans="1:27" x14ac:dyDescent="0.25">
      <c r="A10">
        <v>26</v>
      </c>
      <c r="B10">
        <v>7</v>
      </c>
      <c r="E10" s="55">
        <v>5.88</v>
      </c>
      <c r="F10" s="55">
        <v>40.08</v>
      </c>
      <c r="G10" s="73">
        <v>9.0500000000000007</v>
      </c>
      <c r="H10">
        <v>26</v>
      </c>
      <c r="O10" s="53" t="s">
        <v>165</v>
      </c>
      <c r="P10" s="88">
        <v>24693.87</v>
      </c>
      <c r="Q10" s="88">
        <v>25721.99</v>
      </c>
      <c r="R10" s="88">
        <v>31899.18</v>
      </c>
      <c r="S10" s="88">
        <v>30414.75</v>
      </c>
      <c r="T10" s="88">
        <v>40860.19</v>
      </c>
    </row>
    <row r="11" spans="1:27" x14ac:dyDescent="0.25">
      <c r="A11" s="57">
        <v>27</v>
      </c>
      <c r="B11">
        <v>8</v>
      </c>
      <c r="C11" s="55">
        <v>36.229999999999997</v>
      </c>
      <c r="E11" s="55">
        <v>28.61</v>
      </c>
      <c r="F11" s="55">
        <v>9.7100000000000009</v>
      </c>
      <c r="G11" s="73">
        <v>11.26</v>
      </c>
      <c r="H11" s="57">
        <v>27</v>
      </c>
      <c r="O11" s="53" t="s">
        <v>166</v>
      </c>
      <c r="P11">
        <v>10853.77</v>
      </c>
      <c r="Q11">
        <v>9645.58</v>
      </c>
      <c r="R11">
        <v>13138.4</v>
      </c>
      <c r="S11">
        <v>11446.98</v>
      </c>
      <c r="T11">
        <v>16331.24</v>
      </c>
    </row>
    <row r="12" spans="1:27" x14ac:dyDescent="0.25">
      <c r="A12">
        <v>28</v>
      </c>
      <c r="B12">
        <v>9</v>
      </c>
      <c r="C12" s="55">
        <v>28.21</v>
      </c>
      <c r="E12" s="55">
        <v>7.74</v>
      </c>
      <c r="F12" s="55">
        <v>39.93</v>
      </c>
      <c r="G12" s="73">
        <v>17.46</v>
      </c>
      <c r="H12">
        <v>28</v>
      </c>
      <c r="O12" s="53" t="s">
        <v>167</v>
      </c>
      <c r="P12" s="55">
        <v>3408.37</v>
      </c>
      <c r="Q12" s="55">
        <v>2270.0700000000002</v>
      </c>
      <c r="R12" s="55">
        <v>4350.8500000000004</v>
      </c>
      <c r="S12" s="55">
        <v>2826.32</v>
      </c>
      <c r="T12" s="55">
        <v>6367.57</v>
      </c>
    </row>
    <row r="13" spans="1:27" x14ac:dyDescent="0.25">
      <c r="A13">
        <v>29</v>
      </c>
      <c r="B13">
        <v>10</v>
      </c>
      <c r="C13" s="55">
        <v>42.36</v>
      </c>
      <c r="E13" s="55">
        <v>23.35</v>
      </c>
      <c r="F13" s="55">
        <v>0</v>
      </c>
      <c r="G13" s="73">
        <v>14.36</v>
      </c>
      <c r="H13">
        <v>29</v>
      </c>
      <c r="O13" s="53" t="s">
        <v>168</v>
      </c>
      <c r="P13">
        <v>526.84</v>
      </c>
      <c r="Q13">
        <v>149.35</v>
      </c>
      <c r="R13">
        <v>365.28</v>
      </c>
      <c r="S13">
        <v>281.42</v>
      </c>
      <c r="T13" s="55">
        <v>0</v>
      </c>
    </row>
    <row r="14" spans="1:27" x14ac:dyDescent="0.25">
      <c r="A14">
        <v>30</v>
      </c>
      <c r="B14">
        <v>11</v>
      </c>
      <c r="C14" s="55">
        <v>23.05</v>
      </c>
      <c r="E14" s="55">
        <v>0</v>
      </c>
      <c r="F14" s="55">
        <v>3.21</v>
      </c>
      <c r="G14" s="73">
        <v>33.58</v>
      </c>
      <c r="H14">
        <v>30</v>
      </c>
      <c r="P14">
        <f>SUM(P4:P13)</f>
        <v>202596.07299999997</v>
      </c>
      <c r="Q14">
        <f t="shared" ref="Q14:T14" si="1">SUM(Q4:Q13)</f>
        <v>244823.32</v>
      </c>
      <c r="R14">
        <f t="shared" si="1"/>
        <v>270827.71999999997</v>
      </c>
      <c r="S14">
        <f t="shared" si="1"/>
        <v>322299.07499999995</v>
      </c>
      <c r="T14">
        <f t="shared" si="1"/>
        <v>299006.83</v>
      </c>
    </row>
    <row r="15" spans="1:27" x14ac:dyDescent="0.25">
      <c r="A15" s="56">
        <v>44835</v>
      </c>
      <c r="B15" s="54">
        <v>12</v>
      </c>
      <c r="C15" s="55">
        <v>45.25</v>
      </c>
      <c r="E15" s="55">
        <v>3.18</v>
      </c>
      <c r="F15" s="55">
        <v>48.94</v>
      </c>
      <c r="G15" s="73">
        <v>19.25</v>
      </c>
      <c r="H15" s="56">
        <v>44835</v>
      </c>
    </row>
    <row r="16" spans="1:27" x14ac:dyDescent="0.25">
      <c r="A16">
        <v>2</v>
      </c>
      <c r="B16">
        <v>13</v>
      </c>
      <c r="C16" s="55">
        <v>0</v>
      </c>
      <c r="E16" s="55">
        <v>38.24</v>
      </c>
      <c r="F16" s="55">
        <v>14.23</v>
      </c>
      <c r="G16" s="73">
        <v>18.649999999999999</v>
      </c>
      <c r="H16">
        <v>2</v>
      </c>
    </row>
    <row r="17" spans="1:8" x14ac:dyDescent="0.25">
      <c r="A17">
        <v>3</v>
      </c>
      <c r="B17">
        <v>14</v>
      </c>
      <c r="C17" s="55">
        <v>27.43</v>
      </c>
      <c r="E17" s="55">
        <v>7.09</v>
      </c>
      <c r="F17" s="55">
        <v>65.459999999999994</v>
      </c>
      <c r="G17" s="73">
        <v>21.34</v>
      </c>
      <c r="H17">
        <v>3</v>
      </c>
    </row>
    <row r="18" spans="1:8" x14ac:dyDescent="0.25">
      <c r="A18">
        <v>4</v>
      </c>
      <c r="B18">
        <v>15</v>
      </c>
      <c r="C18" s="72">
        <v>60.052999999999997</v>
      </c>
      <c r="E18" s="55">
        <v>22.5</v>
      </c>
      <c r="F18" s="55">
        <v>20.03</v>
      </c>
      <c r="G18" s="73">
        <v>53.35</v>
      </c>
      <c r="H18">
        <v>4</v>
      </c>
    </row>
    <row r="19" spans="1:8" x14ac:dyDescent="0.25">
      <c r="A19">
        <v>5</v>
      </c>
      <c r="B19">
        <v>16</v>
      </c>
      <c r="C19" s="55">
        <v>37.11</v>
      </c>
      <c r="E19" s="55">
        <v>18.78</v>
      </c>
      <c r="F19" s="55">
        <v>66.989999999999995</v>
      </c>
      <c r="G19" s="73">
        <v>39.06</v>
      </c>
      <c r="H19">
        <v>5</v>
      </c>
    </row>
    <row r="20" spans="1:8" x14ac:dyDescent="0.25">
      <c r="A20">
        <v>6</v>
      </c>
      <c r="B20">
        <v>17</v>
      </c>
      <c r="C20" s="55">
        <v>55.26</v>
      </c>
      <c r="E20" s="55">
        <v>43</v>
      </c>
      <c r="F20" s="55">
        <v>0</v>
      </c>
      <c r="G20" s="73">
        <v>60.7</v>
      </c>
      <c r="H20">
        <v>6</v>
      </c>
    </row>
    <row r="21" spans="1:8" x14ac:dyDescent="0.25">
      <c r="A21" s="57">
        <v>7</v>
      </c>
      <c r="B21">
        <v>18</v>
      </c>
      <c r="C21" s="55">
        <v>45.36</v>
      </c>
      <c r="D21" s="55">
        <v>98.51</v>
      </c>
      <c r="E21" s="55">
        <v>0</v>
      </c>
      <c r="F21" s="55">
        <v>36.159999999999997</v>
      </c>
      <c r="G21" s="73">
        <v>32.21</v>
      </c>
      <c r="H21" s="57">
        <v>7</v>
      </c>
    </row>
    <row r="22" spans="1:8" x14ac:dyDescent="0.25">
      <c r="A22">
        <v>8</v>
      </c>
      <c r="B22">
        <v>19</v>
      </c>
      <c r="C22" s="72">
        <v>58.3</v>
      </c>
      <c r="E22" s="55">
        <v>13.8</v>
      </c>
      <c r="F22" s="55">
        <v>86.99</v>
      </c>
      <c r="G22" s="73">
        <v>42.93</v>
      </c>
      <c r="H22">
        <v>8</v>
      </c>
    </row>
    <row r="23" spans="1:8" x14ac:dyDescent="0.25">
      <c r="A23">
        <v>9</v>
      </c>
      <c r="B23">
        <v>20</v>
      </c>
      <c r="C23" s="55">
        <v>0</v>
      </c>
      <c r="D23" s="55">
        <v>3.23</v>
      </c>
      <c r="E23" s="55">
        <v>49.84</v>
      </c>
      <c r="F23" s="55">
        <v>59.89</v>
      </c>
      <c r="G23" s="73">
        <v>30.03</v>
      </c>
      <c r="H23">
        <v>9</v>
      </c>
    </row>
    <row r="24" spans="1:8" x14ac:dyDescent="0.25">
      <c r="A24">
        <v>10</v>
      </c>
      <c r="B24">
        <v>21</v>
      </c>
      <c r="C24" s="55">
        <v>47.84</v>
      </c>
      <c r="D24" s="55">
        <v>21.05</v>
      </c>
      <c r="E24" s="55">
        <v>16.63</v>
      </c>
      <c r="F24" s="55">
        <v>102.81</v>
      </c>
      <c r="G24" s="73">
        <v>89.73</v>
      </c>
      <c r="H24">
        <v>10</v>
      </c>
    </row>
    <row r="25" spans="1:8" x14ac:dyDescent="0.25">
      <c r="A25">
        <v>11</v>
      </c>
      <c r="B25">
        <v>22</v>
      </c>
      <c r="C25" s="55">
        <v>87.59</v>
      </c>
      <c r="D25" s="55">
        <v>5.93</v>
      </c>
      <c r="E25" s="55">
        <v>58.2</v>
      </c>
      <c r="F25" s="55">
        <v>53.75</v>
      </c>
      <c r="G25" s="73">
        <v>46.38</v>
      </c>
      <c r="H25">
        <v>11</v>
      </c>
    </row>
    <row r="26" spans="1:8" ht="13.8" thickBot="1" x14ac:dyDescent="0.3">
      <c r="A26">
        <v>12</v>
      </c>
      <c r="B26">
        <v>23</v>
      </c>
      <c r="C26" s="55">
        <v>51.93</v>
      </c>
      <c r="D26" s="55">
        <v>52.23</v>
      </c>
      <c r="E26" s="55">
        <v>23.25</v>
      </c>
      <c r="F26" s="74">
        <v>101.88</v>
      </c>
      <c r="G26" s="73">
        <v>106.65</v>
      </c>
      <c r="H26">
        <v>12</v>
      </c>
    </row>
    <row r="27" spans="1:8" x14ac:dyDescent="0.25">
      <c r="A27">
        <v>13</v>
      </c>
      <c r="B27">
        <v>24</v>
      </c>
      <c r="C27" s="55">
        <v>81.680000000000007</v>
      </c>
      <c r="D27" s="55">
        <v>10.75</v>
      </c>
      <c r="E27" s="55">
        <v>52.31</v>
      </c>
      <c r="F27" s="55">
        <v>0</v>
      </c>
      <c r="G27" s="73">
        <v>59.23</v>
      </c>
      <c r="H27">
        <v>13</v>
      </c>
    </row>
    <row r="28" spans="1:8" x14ac:dyDescent="0.25">
      <c r="A28">
        <v>14</v>
      </c>
      <c r="B28">
        <v>25</v>
      </c>
      <c r="C28" s="55">
        <v>43.81</v>
      </c>
      <c r="D28" s="55">
        <v>37.630000000000003</v>
      </c>
      <c r="E28" s="55">
        <v>0</v>
      </c>
      <c r="F28" s="55">
        <v>83.25</v>
      </c>
      <c r="G28" s="73">
        <v>82.46</v>
      </c>
      <c r="H28">
        <v>14</v>
      </c>
    </row>
    <row r="29" spans="1:8" x14ac:dyDescent="0.25">
      <c r="A29">
        <v>15</v>
      </c>
      <c r="B29">
        <v>26</v>
      </c>
      <c r="C29" s="55">
        <v>68.61</v>
      </c>
      <c r="E29" s="55">
        <v>17.100000000000001</v>
      </c>
      <c r="F29" s="55">
        <v>186.81</v>
      </c>
      <c r="G29" s="73">
        <v>42.6</v>
      </c>
      <c r="H29">
        <v>15</v>
      </c>
    </row>
    <row r="30" spans="1:8" x14ac:dyDescent="0.25">
      <c r="A30">
        <v>16</v>
      </c>
      <c r="B30">
        <v>27</v>
      </c>
      <c r="C30" s="55">
        <v>0</v>
      </c>
      <c r="D30" s="55">
        <v>31.1</v>
      </c>
      <c r="E30" s="55">
        <v>71.790000000000006</v>
      </c>
      <c r="F30" s="55">
        <v>94.66</v>
      </c>
      <c r="G30" s="73">
        <v>144.99</v>
      </c>
      <c r="H30">
        <v>16</v>
      </c>
    </row>
    <row r="31" spans="1:8" x14ac:dyDescent="0.25">
      <c r="A31">
        <v>17</v>
      </c>
      <c r="B31">
        <v>28</v>
      </c>
      <c r="C31" s="55">
        <v>59.7</v>
      </c>
      <c r="D31" s="55">
        <v>56.94</v>
      </c>
      <c r="E31" s="55">
        <v>29.43</v>
      </c>
      <c r="F31" s="55">
        <v>172.01</v>
      </c>
      <c r="G31" s="73">
        <v>60.59</v>
      </c>
      <c r="H31">
        <v>17</v>
      </c>
    </row>
    <row r="32" spans="1:8" x14ac:dyDescent="0.25">
      <c r="A32">
        <v>18</v>
      </c>
      <c r="B32">
        <v>29</v>
      </c>
      <c r="C32" s="55">
        <v>107.86</v>
      </c>
      <c r="D32" s="55">
        <v>60.13</v>
      </c>
      <c r="E32" s="55">
        <v>119.63</v>
      </c>
      <c r="F32" s="55">
        <v>90.64</v>
      </c>
      <c r="G32" s="73">
        <v>156.81</v>
      </c>
      <c r="H32">
        <v>18</v>
      </c>
    </row>
    <row r="33" spans="1:13" x14ac:dyDescent="0.25">
      <c r="A33">
        <v>19</v>
      </c>
      <c r="B33">
        <v>30</v>
      </c>
      <c r="C33" s="55">
        <v>78.760000000000005</v>
      </c>
      <c r="D33" s="55">
        <v>66.78</v>
      </c>
      <c r="E33" s="55">
        <v>30.9</v>
      </c>
      <c r="F33" s="55">
        <v>166.08</v>
      </c>
      <c r="G33" s="75">
        <v>128.38999999999999</v>
      </c>
      <c r="H33">
        <v>19</v>
      </c>
    </row>
    <row r="34" spans="1:13" x14ac:dyDescent="0.25">
      <c r="A34">
        <v>20</v>
      </c>
      <c r="B34">
        <v>31</v>
      </c>
      <c r="C34" s="55">
        <v>125.13</v>
      </c>
      <c r="D34" s="55">
        <v>61.74</v>
      </c>
      <c r="E34" s="55">
        <v>100.35</v>
      </c>
      <c r="F34" s="55">
        <v>0</v>
      </c>
      <c r="G34" s="75">
        <v>185.35</v>
      </c>
      <c r="H34">
        <v>20</v>
      </c>
    </row>
    <row r="35" spans="1:13" x14ac:dyDescent="0.25">
      <c r="A35">
        <v>21</v>
      </c>
      <c r="B35">
        <v>32</v>
      </c>
      <c r="C35" s="55">
        <v>67.91</v>
      </c>
      <c r="D35" s="55">
        <v>92.74</v>
      </c>
      <c r="E35" s="55">
        <v>0</v>
      </c>
      <c r="F35" s="55">
        <v>143.46</v>
      </c>
      <c r="G35" s="75">
        <v>133.18</v>
      </c>
      <c r="H35">
        <v>21</v>
      </c>
    </row>
    <row r="36" spans="1:13" x14ac:dyDescent="0.25">
      <c r="A36">
        <v>22</v>
      </c>
      <c r="B36">
        <v>33</v>
      </c>
      <c r="C36" s="55">
        <v>86.74</v>
      </c>
      <c r="E36" s="55">
        <v>39.11</v>
      </c>
      <c r="F36" s="55">
        <v>284.63</v>
      </c>
      <c r="G36" s="75">
        <v>264.88</v>
      </c>
      <c r="H36">
        <v>22</v>
      </c>
    </row>
    <row r="37" spans="1:13" x14ac:dyDescent="0.25">
      <c r="A37">
        <v>23</v>
      </c>
      <c r="B37">
        <v>34</v>
      </c>
      <c r="C37" s="55">
        <v>0</v>
      </c>
      <c r="D37" s="55">
        <v>76.959999999999994</v>
      </c>
      <c r="E37" s="55">
        <v>102.34</v>
      </c>
      <c r="F37" s="55">
        <v>187.83</v>
      </c>
      <c r="G37" s="75">
        <v>154.58000000000001</v>
      </c>
      <c r="H37">
        <v>23</v>
      </c>
    </row>
    <row r="38" spans="1:13" x14ac:dyDescent="0.25">
      <c r="A38">
        <v>24</v>
      </c>
      <c r="B38">
        <v>35</v>
      </c>
      <c r="C38" s="55">
        <v>77.23</v>
      </c>
      <c r="D38" s="55">
        <v>180.99</v>
      </c>
      <c r="E38" s="55">
        <v>55.65</v>
      </c>
      <c r="F38" s="55">
        <v>306.85000000000002</v>
      </c>
      <c r="G38" s="75">
        <v>248.18</v>
      </c>
      <c r="H38">
        <v>24</v>
      </c>
    </row>
    <row r="39" spans="1:13" x14ac:dyDescent="0.25">
      <c r="A39">
        <v>25</v>
      </c>
      <c r="B39">
        <v>36</v>
      </c>
      <c r="C39" s="55">
        <v>141.85</v>
      </c>
      <c r="D39" s="55">
        <v>100.36</v>
      </c>
      <c r="E39" s="55">
        <v>125.76</v>
      </c>
      <c r="F39" s="55">
        <v>226.69</v>
      </c>
      <c r="G39" s="75">
        <v>115.05</v>
      </c>
      <c r="H39">
        <v>25</v>
      </c>
    </row>
    <row r="40" spans="1:13" x14ac:dyDescent="0.25">
      <c r="A40">
        <v>26</v>
      </c>
      <c r="B40">
        <v>37</v>
      </c>
      <c r="C40" s="55">
        <v>70.7</v>
      </c>
      <c r="D40" s="55">
        <v>213.01</v>
      </c>
      <c r="E40" s="55">
        <v>82.83</v>
      </c>
      <c r="F40" s="55">
        <v>322.83</v>
      </c>
      <c r="G40" s="75">
        <v>235.8</v>
      </c>
      <c r="H40">
        <v>26</v>
      </c>
    </row>
    <row r="41" spans="1:13" x14ac:dyDescent="0.25">
      <c r="A41">
        <v>27</v>
      </c>
      <c r="B41">
        <v>38</v>
      </c>
      <c r="C41" s="55">
        <v>121.09</v>
      </c>
      <c r="D41" s="55">
        <v>154.63</v>
      </c>
      <c r="E41" s="55">
        <v>91.53</v>
      </c>
      <c r="F41" s="55">
        <v>0</v>
      </c>
      <c r="G41" s="75">
        <v>198.83</v>
      </c>
      <c r="H41">
        <v>27</v>
      </c>
    </row>
    <row r="42" spans="1:13" x14ac:dyDescent="0.25">
      <c r="A42">
        <v>28</v>
      </c>
      <c r="B42">
        <v>39</v>
      </c>
      <c r="C42" s="55">
        <v>125.58</v>
      </c>
      <c r="D42" s="55">
        <v>217.79</v>
      </c>
      <c r="E42" s="55">
        <v>0</v>
      </c>
      <c r="F42" s="55">
        <v>375.63</v>
      </c>
      <c r="G42" s="75">
        <v>199.75</v>
      </c>
      <c r="H42">
        <v>28</v>
      </c>
    </row>
    <row r="43" spans="1:13" x14ac:dyDescent="0.25">
      <c r="A43">
        <v>29</v>
      </c>
      <c r="B43">
        <v>40</v>
      </c>
      <c r="C43" s="55">
        <v>114.8</v>
      </c>
      <c r="E43" s="55">
        <v>76.14</v>
      </c>
      <c r="F43" s="55">
        <v>521.84</v>
      </c>
      <c r="G43" s="75">
        <v>76.84</v>
      </c>
      <c r="H43">
        <v>29</v>
      </c>
    </row>
    <row r="44" spans="1:13" x14ac:dyDescent="0.25">
      <c r="A44">
        <v>30</v>
      </c>
      <c r="B44">
        <v>41</v>
      </c>
      <c r="C44" s="55">
        <v>0</v>
      </c>
      <c r="D44" s="55">
        <v>167.55</v>
      </c>
      <c r="E44" s="55">
        <v>218.49</v>
      </c>
      <c r="F44" s="55">
        <v>388.59</v>
      </c>
      <c r="G44" s="75">
        <v>80.61</v>
      </c>
      <c r="H44">
        <v>30</v>
      </c>
    </row>
    <row r="45" spans="1:13" x14ac:dyDescent="0.25">
      <c r="A45">
        <v>31</v>
      </c>
      <c r="B45">
        <v>42</v>
      </c>
      <c r="C45" s="55">
        <v>136.33000000000001</v>
      </c>
      <c r="D45" s="55">
        <v>265.08999999999997</v>
      </c>
      <c r="E45" s="55">
        <v>116.29</v>
      </c>
      <c r="F45" s="55">
        <v>602.44000000000005</v>
      </c>
      <c r="G45" s="75">
        <v>189.18</v>
      </c>
      <c r="H45">
        <v>31</v>
      </c>
    </row>
    <row r="46" spans="1:13" x14ac:dyDescent="0.25">
      <c r="A46" s="56">
        <v>44866</v>
      </c>
      <c r="B46" s="55">
        <v>43</v>
      </c>
      <c r="C46" s="55">
        <v>194.89</v>
      </c>
      <c r="D46" s="55">
        <v>163.80000000000001</v>
      </c>
      <c r="E46" s="55">
        <v>239.15</v>
      </c>
      <c r="F46" s="55">
        <v>459.71</v>
      </c>
      <c r="G46" s="75">
        <v>361.44</v>
      </c>
      <c r="H46" s="87">
        <v>44866</v>
      </c>
      <c r="I46">
        <f>SUM(C4:C46)</f>
        <v>2348.643</v>
      </c>
      <c r="J46">
        <f t="shared" ref="J46:M46" si="2">SUM(D4:D46)</f>
        <v>2138.94</v>
      </c>
      <c r="K46">
        <f t="shared" si="2"/>
        <v>1992.23</v>
      </c>
      <c r="L46">
        <f t="shared" si="2"/>
        <v>5420.2300000000005</v>
      </c>
      <c r="M46">
        <f t="shared" si="2"/>
        <v>3834.66</v>
      </c>
    </row>
    <row r="47" spans="1:13" x14ac:dyDescent="0.25">
      <c r="A47">
        <v>2</v>
      </c>
      <c r="B47">
        <v>44</v>
      </c>
      <c r="C47" s="55">
        <v>214.23</v>
      </c>
      <c r="D47" s="55">
        <v>288.08999999999997</v>
      </c>
      <c r="E47" s="55">
        <v>111.88</v>
      </c>
      <c r="F47" s="55">
        <v>524</v>
      </c>
      <c r="G47" s="75">
        <v>372.45</v>
      </c>
      <c r="H47">
        <v>2</v>
      </c>
      <c r="I47" s="55">
        <v>2348.643</v>
      </c>
      <c r="J47" s="55">
        <v>2138.94</v>
      </c>
      <c r="K47" s="55">
        <v>1992.23</v>
      </c>
      <c r="L47" s="55">
        <v>5420.23</v>
      </c>
      <c r="M47" s="55">
        <v>3834.66</v>
      </c>
    </row>
    <row r="48" spans="1:13" x14ac:dyDescent="0.25">
      <c r="A48">
        <v>3</v>
      </c>
      <c r="B48">
        <v>45</v>
      </c>
      <c r="C48" s="55">
        <v>218.81</v>
      </c>
      <c r="D48" s="55">
        <v>174.81</v>
      </c>
      <c r="E48" s="55">
        <v>215.11</v>
      </c>
      <c r="F48" s="55">
        <v>0</v>
      </c>
      <c r="G48" s="75">
        <v>406.54</v>
      </c>
      <c r="H48">
        <v>3</v>
      </c>
    </row>
    <row r="49" spans="1:8" x14ac:dyDescent="0.25">
      <c r="A49">
        <v>4</v>
      </c>
      <c r="B49">
        <v>46</v>
      </c>
      <c r="C49" s="55">
        <v>165.51</v>
      </c>
      <c r="D49" s="55">
        <v>242.36</v>
      </c>
      <c r="E49" s="55">
        <v>0</v>
      </c>
      <c r="F49" s="55">
        <v>620.14</v>
      </c>
      <c r="G49" s="75">
        <v>328.99</v>
      </c>
      <c r="H49">
        <v>4</v>
      </c>
    </row>
    <row r="50" spans="1:8" x14ac:dyDescent="0.25">
      <c r="A50">
        <v>5</v>
      </c>
      <c r="B50">
        <v>47</v>
      </c>
      <c r="C50" s="55">
        <v>181.51</v>
      </c>
      <c r="E50" s="55">
        <v>194.95</v>
      </c>
      <c r="F50" s="55">
        <v>861.26</v>
      </c>
      <c r="G50" s="75">
        <v>427.93</v>
      </c>
      <c r="H50">
        <v>5</v>
      </c>
    </row>
    <row r="51" spans="1:8" x14ac:dyDescent="0.25">
      <c r="A51">
        <v>6</v>
      </c>
      <c r="B51">
        <v>48</v>
      </c>
      <c r="C51" s="55">
        <v>0</v>
      </c>
      <c r="D51" s="55">
        <v>227.14</v>
      </c>
      <c r="E51" s="55">
        <v>394.64</v>
      </c>
      <c r="F51" s="55">
        <v>636.05999999999995</v>
      </c>
      <c r="G51" s="75">
        <v>333.53</v>
      </c>
      <c r="H51">
        <v>6</v>
      </c>
    </row>
    <row r="52" spans="1:8" x14ac:dyDescent="0.25">
      <c r="A52">
        <v>7</v>
      </c>
      <c r="B52">
        <v>49</v>
      </c>
      <c r="C52" s="55">
        <v>162.36000000000001</v>
      </c>
      <c r="D52" s="55">
        <v>385.25</v>
      </c>
      <c r="E52" s="55">
        <v>246.5</v>
      </c>
      <c r="F52" s="55">
        <v>946.18499999999995</v>
      </c>
      <c r="G52" s="75">
        <v>392.39</v>
      </c>
      <c r="H52">
        <v>7</v>
      </c>
    </row>
    <row r="53" spans="1:8" x14ac:dyDescent="0.25">
      <c r="A53">
        <v>8</v>
      </c>
      <c r="B53">
        <v>50</v>
      </c>
      <c r="C53" s="55">
        <v>272.39</v>
      </c>
      <c r="D53" s="55">
        <v>265.67</v>
      </c>
      <c r="E53" s="55">
        <v>434.55</v>
      </c>
      <c r="F53" s="55">
        <v>716.29</v>
      </c>
      <c r="G53" s="75">
        <v>345.8</v>
      </c>
      <c r="H53">
        <v>8</v>
      </c>
    </row>
    <row r="54" spans="1:8" x14ac:dyDescent="0.25">
      <c r="A54">
        <v>9</v>
      </c>
      <c r="B54">
        <v>51</v>
      </c>
      <c r="C54" s="55">
        <v>225.54</v>
      </c>
      <c r="D54" s="55">
        <v>421.38</v>
      </c>
      <c r="E54" s="55">
        <v>236.13</v>
      </c>
      <c r="F54" s="55">
        <v>791.96</v>
      </c>
      <c r="G54" s="75">
        <v>250.06</v>
      </c>
      <c r="H54">
        <v>9</v>
      </c>
    </row>
    <row r="55" spans="1:8" x14ac:dyDescent="0.25">
      <c r="A55">
        <v>10</v>
      </c>
      <c r="B55">
        <v>52</v>
      </c>
      <c r="C55" s="55">
        <v>297.95</v>
      </c>
      <c r="D55" s="55">
        <v>328.73</v>
      </c>
      <c r="E55" s="55">
        <v>301.23</v>
      </c>
      <c r="F55" s="55">
        <v>0</v>
      </c>
      <c r="G55" s="75">
        <v>586.96</v>
      </c>
      <c r="H55">
        <v>10</v>
      </c>
    </row>
    <row r="56" spans="1:8" x14ac:dyDescent="0.25">
      <c r="A56">
        <v>11</v>
      </c>
      <c r="B56">
        <v>53</v>
      </c>
      <c r="C56" s="55">
        <v>211.01</v>
      </c>
      <c r="D56" s="55">
        <v>441.44</v>
      </c>
      <c r="E56" s="55">
        <v>0</v>
      </c>
      <c r="F56" s="55">
        <v>992</v>
      </c>
      <c r="G56" s="75">
        <v>767.48</v>
      </c>
      <c r="H56">
        <v>11</v>
      </c>
    </row>
    <row r="57" spans="1:8" x14ac:dyDescent="0.25">
      <c r="A57">
        <v>12</v>
      </c>
      <c r="B57">
        <v>54</v>
      </c>
      <c r="C57" s="55">
        <v>251.51</v>
      </c>
      <c r="E57" s="55">
        <v>302.39</v>
      </c>
      <c r="F57" s="55">
        <v>1414.65</v>
      </c>
      <c r="G57" s="75">
        <v>546.73</v>
      </c>
      <c r="H57">
        <v>12</v>
      </c>
    </row>
    <row r="58" spans="1:8" x14ac:dyDescent="0.25">
      <c r="A58">
        <v>13</v>
      </c>
      <c r="B58">
        <v>55</v>
      </c>
      <c r="C58" s="55">
        <v>0</v>
      </c>
      <c r="D58" s="55">
        <v>482.06</v>
      </c>
      <c r="E58" s="55">
        <v>616.79999999999995</v>
      </c>
      <c r="F58" s="55">
        <v>1202.0999999999999</v>
      </c>
      <c r="G58" s="75">
        <v>657.99</v>
      </c>
      <c r="H58">
        <v>13</v>
      </c>
    </row>
    <row r="59" spans="1:8" x14ac:dyDescent="0.25">
      <c r="A59">
        <v>14</v>
      </c>
      <c r="B59">
        <v>56</v>
      </c>
      <c r="C59" s="55">
        <v>333.39</v>
      </c>
      <c r="D59" s="55">
        <v>684.76</v>
      </c>
      <c r="E59" s="55">
        <v>393.76</v>
      </c>
      <c r="F59" s="55">
        <v>1562.66</v>
      </c>
      <c r="G59" s="75">
        <v>778.51</v>
      </c>
      <c r="H59">
        <v>14</v>
      </c>
    </row>
    <row r="60" spans="1:8" x14ac:dyDescent="0.25">
      <c r="A60">
        <v>15</v>
      </c>
      <c r="B60">
        <v>57</v>
      </c>
      <c r="C60" s="55">
        <v>545.38</v>
      </c>
      <c r="D60" s="55">
        <v>481.83</v>
      </c>
      <c r="E60" s="55">
        <v>660.7</v>
      </c>
      <c r="F60" s="55">
        <v>1295.1400000000001</v>
      </c>
      <c r="G60" s="75">
        <v>1039.01</v>
      </c>
      <c r="H60">
        <v>15</v>
      </c>
    </row>
    <row r="61" spans="1:8" x14ac:dyDescent="0.25">
      <c r="A61">
        <v>16</v>
      </c>
      <c r="B61">
        <v>58</v>
      </c>
      <c r="C61" s="55">
        <v>413.06</v>
      </c>
      <c r="D61" s="55">
        <v>890.36</v>
      </c>
      <c r="E61" s="55">
        <v>415.15</v>
      </c>
      <c r="F61" s="55">
        <v>1390.93</v>
      </c>
      <c r="G61" s="75">
        <v>862.9</v>
      </c>
      <c r="H61">
        <v>16</v>
      </c>
    </row>
    <row r="62" spans="1:8" x14ac:dyDescent="0.25">
      <c r="A62">
        <v>17</v>
      </c>
      <c r="B62">
        <v>59</v>
      </c>
      <c r="C62" s="55">
        <v>582.84</v>
      </c>
      <c r="D62" s="55">
        <v>657.53</v>
      </c>
      <c r="E62" s="55">
        <v>558.1</v>
      </c>
      <c r="F62" s="55">
        <v>0</v>
      </c>
      <c r="G62" s="75">
        <v>1175.08</v>
      </c>
      <c r="H62">
        <v>17</v>
      </c>
    </row>
    <row r="63" spans="1:8" x14ac:dyDescent="0.25">
      <c r="A63">
        <v>18</v>
      </c>
      <c r="B63">
        <v>60</v>
      </c>
      <c r="C63" s="55">
        <v>468.05</v>
      </c>
      <c r="D63" s="55">
        <v>687.46</v>
      </c>
      <c r="E63" s="55">
        <v>0</v>
      </c>
      <c r="F63" s="55">
        <v>2099.59</v>
      </c>
      <c r="G63" s="75">
        <v>863.65</v>
      </c>
      <c r="H63">
        <v>18</v>
      </c>
    </row>
    <row r="64" spans="1:8" x14ac:dyDescent="0.25">
      <c r="A64">
        <v>19</v>
      </c>
      <c r="B64">
        <v>61</v>
      </c>
      <c r="C64" s="55">
        <v>425.49</v>
      </c>
      <c r="E64" s="55">
        <v>582.67999999999995</v>
      </c>
      <c r="F64" s="55">
        <v>2147.21</v>
      </c>
      <c r="G64" s="75">
        <v>893.08</v>
      </c>
      <c r="H64">
        <v>19</v>
      </c>
    </row>
    <row r="65" spans="1:13" x14ac:dyDescent="0.25">
      <c r="A65">
        <v>20</v>
      </c>
      <c r="B65">
        <v>62</v>
      </c>
      <c r="C65" s="55">
        <v>16.32</v>
      </c>
      <c r="D65" s="55">
        <v>776.53</v>
      </c>
      <c r="E65" s="55">
        <v>909</v>
      </c>
      <c r="F65" s="55">
        <v>2013.94</v>
      </c>
      <c r="G65" s="75">
        <v>1199.06</v>
      </c>
      <c r="H65">
        <v>20</v>
      </c>
    </row>
    <row r="66" spans="1:13" x14ac:dyDescent="0.25">
      <c r="A66">
        <v>21</v>
      </c>
      <c r="B66">
        <v>63</v>
      </c>
      <c r="C66" s="55">
        <v>805.31</v>
      </c>
      <c r="D66" s="55">
        <v>1037.96</v>
      </c>
      <c r="E66" s="55">
        <v>698.38</v>
      </c>
      <c r="F66" s="55">
        <v>2289.15</v>
      </c>
      <c r="G66" s="75">
        <v>1500.04</v>
      </c>
      <c r="H66">
        <v>21</v>
      </c>
    </row>
    <row r="67" spans="1:13" x14ac:dyDescent="0.25">
      <c r="A67">
        <v>22</v>
      </c>
      <c r="B67">
        <v>64</v>
      </c>
      <c r="C67" s="55">
        <v>908.7</v>
      </c>
      <c r="D67" s="55">
        <v>958.09</v>
      </c>
      <c r="E67" s="55">
        <v>1064.3900000000001</v>
      </c>
      <c r="F67" s="55">
        <v>1849.95</v>
      </c>
      <c r="G67" s="75">
        <v>1209.1600000000001</v>
      </c>
      <c r="H67">
        <v>22</v>
      </c>
    </row>
    <row r="68" spans="1:13" x14ac:dyDescent="0.25">
      <c r="A68">
        <v>23</v>
      </c>
      <c r="B68">
        <v>65</v>
      </c>
      <c r="C68" s="55">
        <v>782.54</v>
      </c>
      <c r="D68" s="55">
        <v>1205.21</v>
      </c>
      <c r="E68" s="55">
        <v>794.3</v>
      </c>
      <c r="F68" s="55">
        <v>1590.5</v>
      </c>
      <c r="G68" s="75">
        <v>1544.64</v>
      </c>
      <c r="H68">
        <v>23</v>
      </c>
    </row>
    <row r="69" spans="1:13" x14ac:dyDescent="0.25">
      <c r="A69">
        <v>24</v>
      </c>
      <c r="B69">
        <v>66</v>
      </c>
      <c r="C69" s="55">
        <v>860.23</v>
      </c>
      <c r="D69" s="55">
        <v>1067.1099999999999</v>
      </c>
      <c r="E69" s="55">
        <v>853.6</v>
      </c>
      <c r="F69" s="55">
        <v>164.7</v>
      </c>
      <c r="G69" s="75">
        <v>1565.79</v>
      </c>
      <c r="H69">
        <v>24</v>
      </c>
    </row>
    <row r="70" spans="1:13" x14ac:dyDescent="0.25">
      <c r="A70" s="57">
        <v>25</v>
      </c>
      <c r="B70">
        <v>67</v>
      </c>
      <c r="C70" s="55">
        <v>714.13</v>
      </c>
      <c r="D70" s="55">
        <v>1060.18</v>
      </c>
      <c r="E70" s="55">
        <v>0</v>
      </c>
      <c r="F70" s="55">
        <v>2306.44</v>
      </c>
      <c r="G70" s="75">
        <v>1343.9</v>
      </c>
      <c r="H70" s="57">
        <v>25</v>
      </c>
    </row>
    <row r="71" spans="1:13" x14ac:dyDescent="0.25">
      <c r="A71">
        <v>26</v>
      </c>
      <c r="B71">
        <v>68</v>
      </c>
      <c r="C71" s="55">
        <v>772.6</v>
      </c>
      <c r="E71" s="55">
        <v>1150.0999999999999</v>
      </c>
      <c r="F71" s="55">
        <v>2680</v>
      </c>
      <c r="G71" s="75">
        <v>156.34</v>
      </c>
      <c r="H71">
        <v>26</v>
      </c>
    </row>
    <row r="72" spans="1:13" x14ac:dyDescent="0.25">
      <c r="A72">
        <v>27</v>
      </c>
      <c r="B72">
        <v>69</v>
      </c>
      <c r="C72" s="55">
        <v>56.5</v>
      </c>
      <c r="D72" s="55">
        <v>1451.99</v>
      </c>
      <c r="E72" s="76">
        <v>1483.79</v>
      </c>
      <c r="F72" s="71">
        <v>2366.71</v>
      </c>
      <c r="G72" s="75">
        <v>1831.76</v>
      </c>
      <c r="H72">
        <v>27</v>
      </c>
    </row>
    <row r="73" spans="1:13" x14ac:dyDescent="0.25">
      <c r="A73">
        <v>28</v>
      </c>
      <c r="B73">
        <v>70</v>
      </c>
      <c r="C73" s="55">
        <v>852.68</v>
      </c>
      <c r="D73" s="55">
        <v>1641.79</v>
      </c>
      <c r="E73" s="71">
        <v>1122.4000000000001</v>
      </c>
      <c r="F73" s="55">
        <v>1765.6</v>
      </c>
      <c r="G73" s="75">
        <v>2012.03</v>
      </c>
      <c r="H73">
        <v>28</v>
      </c>
    </row>
    <row r="74" spans="1:13" x14ac:dyDescent="0.25">
      <c r="A74">
        <v>29</v>
      </c>
      <c r="B74">
        <v>71</v>
      </c>
      <c r="C74" s="55">
        <v>1316.25</v>
      </c>
      <c r="D74" s="55">
        <v>1476.94</v>
      </c>
      <c r="E74" s="71">
        <v>1346.35</v>
      </c>
      <c r="F74" s="55">
        <v>2711.04</v>
      </c>
      <c r="G74" s="75">
        <v>1848.56</v>
      </c>
      <c r="H74">
        <v>29</v>
      </c>
    </row>
    <row r="75" spans="1:13" x14ac:dyDescent="0.25">
      <c r="A75">
        <v>30</v>
      </c>
      <c r="B75">
        <v>72</v>
      </c>
      <c r="C75" s="55">
        <v>943.65</v>
      </c>
      <c r="D75" s="55">
        <v>1763.4</v>
      </c>
      <c r="E75" s="71">
        <v>1478.04</v>
      </c>
      <c r="F75" s="55">
        <v>2186.94</v>
      </c>
      <c r="G75" s="75">
        <v>2044.99</v>
      </c>
      <c r="H75">
        <v>30</v>
      </c>
    </row>
    <row r="76" spans="1:13" x14ac:dyDescent="0.25">
      <c r="A76" s="56">
        <v>44896</v>
      </c>
      <c r="B76">
        <v>73</v>
      </c>
      <c r="C76" s="55">
        <v>1586.15</v>
      </c>
      <c r="D76" s="55">
        <v>1604.04</v>
      </c>
      <c r="E76" s="71">
        <v>1276.5</v>
      </c>
      <c r="F76" s="55">
        <v>264.92</v>
      </c>
      <c r="G76" s="75">
        <v>2004.39</v>
      </c>
      <c r="H76" s="87">
        <v>44896</v>
      </c>
      <c r="I76">
        <f>SUM(C47:C76)</f>
        <v>14584.089999999998</v>
      </c>
      <c r="J76">
        <f t="shared" ref="J76:M76" si="3">SUM(D47:D76)</f>
        <v>20702.11</v>
      </c>
      <c r="K76">
        <f t="shared" si="3"/>
        <v>17841.420000000002</v>
      </c>
      <c r="L76">
        <f t="shared" si="3"/>
        <v>39390.065000000002</v>
      </c>
      <c r="M76">
        <f t="shared" si="3"/>
        <v>29289.74</v>
      </c>
    </row>
    <row r="77" spans="1:13" x14ac:dyDescent="0.25">
      <c r="A77">
        <v>2</v>
      </c>
      <c r="B77">
        <v>74</v>
      </c>
      <c r="C77" s="55">
        <v>1411.49</v>
      </c>
      <c r="D77" s="55">
        <v>1209.28</v>
      </c>
      <c r="E77" s="71">
        <v>170.51</v>
      </c>
      <c r="F77" s="55">
        <v>3203.95</v>
      </c>
      <c r="G77" s="75">
        <v>1484.15</v>
      </c>
      <c r="H77">
        <v>2</v>
      </c>
      <c r="I77" s="55">
        <v>14584.09</v>
      </c>
      <c r="J77" s="55">
        <v>20702.11</v>
      </c>
      <c r="K77" s="55">
        <v>17841.419999999998</v>
      </c>
      <c r="L77" s="55">
        <v>39390.065000000002</v>
      </c>
      <c r="M77" s="55">
        <v>29289.74</v>
      </c>
    </row>
    <row r="78" spans="1:13" x14ac:dyDescent="0.25">
      <c r="A78">
        <v>3</v>
      </c>
      <c r="B78">
        <v>75</v>
      </c>
      <c r="C78" s="55">
        <v>978.23</v>
      </c>
      <c r="D78" s="76">
        <v>64.510000000000005</v>
      </c>
      <c r="E78" s="71">
        <v>1681.64</v>
      </c>
      <c r="F78" s="55">
        <v>3445.69</v>
      </c>
      <c r="G78" s="75">
        <v>172.51</v>
      </c>
      <c r="H78">
        <v>3</v>
      </c>
    </row>
    <row r="79" spans="1:13" x14ac:dyDescent="0.25">
      <c r="A79">
        <v>4</v>
      </c>
      <c r="B79">
        <v>76</v>
      </c>
      <c r="C79" s="55">
        <v>96.41</v>
      </c>
      <c r="D79" s="55">
        <v>1786.29</v>
      </c>
      <c r="E79" s="71">
        <v>2153.8000000000002</v>
      </c>
      <c r="F79" s="55">
        <v>3022.69</v>
      </c>
      <c r="G79" s="75">
        <v>2060.5500000000002</v>
      </c>
      <c r="H79">
        <v>4</v>
      </c>
    </row>
    <row r="80" spans="1:13" x14ac:dyDescent="0.25">
      <c r="A80">
        <v>5</v>
      </c>
      <c r="B80">
        <v>77</v>
      </c>
      <c r="C80" s="55">
        <v>1619.3</v>
      </c>
      <c r="D80" s="55">
        <v>2205.83</v>
      </c>
      <c r="E80" s="71">
        <v>1972.33</v>
      </c>
      <c r="F80" s="55">
        <v>3611.03</v>
      </c>
      <c r="G80" s="75">
        <v>2460.8000000000002</v>
      </c>
      <c r="H80">
        <v>5</v>
      </c>
    </row>
    <row r="81" spans="1:13" x14ac:dyDescent="0.25">
      <c r="A81">
        <v>6</v>
      </c>
      <c r="B81">
        <v>78</v>
      </c>
      <c r="C81" s="55">
        <v>2016.2</v>
      </c>
      <c r="D81" s="55">
        <v>1955.63</v>
      </c>
      <c r="E81" s="71">
        <v>2163.06</v>
      </c>
      <c r="F81" s="55">
        <v>3332.46</v>
      </c>
      <c r="G81" s="75">
        <v>2367.23</v>
      </c>
      <c r="H81">
        <v>6</v>
      </c>
    </row>
    <row r="82" spans="1:13" x14ac:dyDescent="0.25">
      <c r="A82">
        <v>7</v>
      </c>
      <c r="B82">
        <v>79</v>
      </c>
      <c r="C82" s="55">
        <v>1869.41</v>
      </c>
      <c r="D82" s="55">
        <v>2255.48</v>
      </c>
      <c r="E82" s="71">
        <v>1879.88</v>
      </c>
      <c r="F82" s="55">
        <v>2396.88</v>
      </c>
      <c r="G82" s="75">
        <v>2668.91</v>
      </c>
      <c r="H82">
        <v>7</v>
      </c>
      <c r="L82" s="45"/>
    </row>
    <row r="83" spans="1:13" x14ac:dyDescent="0.25">
      <c r="A83">
        <v>8</v>
      </c>
      <c r="B83">
        <v>80</v>
      </c>
      <c r="C83" s="55">
        <v>1708.91</v>
      </c>
      <c r="D83" s="55">
        <v>2140.5</v>
      </c>
      <c r="E83" s="71">
        <v>1516.1</v>
      </c>
      <c r="F83" s="55">
        <v>313.41000000000003</v>
      </c>
      <c r="G83" s="75">
        <v>2348.29</v>
      </c>
      <c r="H83">
        <v>8</v>
      </c>
    </row>
    <row r="84" spans="1:13" x14ac:dyDescent="0.25">
      <c r="A84">
        <v>9</v>
      </c>
      <c r="B84">
        <v>81</v>
      </c>
      <c r="C84" s="55">
        <v>1876.2</v>
      </c>
      <c r="D84" s="55">
        <v>1767.11</v>
      </c>
      <c r="E84" s="71">
        <v>79.180000000000007</v>
      </c>
      <c r="F84" s="55">
        <v>3591.44</v>
      </c>
      <c r="G84" s="75">
        <v>1848.99</v>
      </c>
      <c r="H84">
        <v>9</v>
      </c>
    </row>
    <row r="85" spans="1:13" x14ac:dyDescent="0.25">
      <c r="A85">
        <v>10</v>
      </c>
      <c r="B85">
        <v>82</v>
      </c>
      <c r="C85" s="55">
        <v>1488.84</v>
      </c>
      <c r="D85" s="55">
        <v>185.43</v>
      </c>
      <c r="E85" s="71">
        <v>2409.5300000000002</v>
      </c>
      <c r="F85" s="55">
        <v>3865.73</v>
      </c>
      <c r="G85" s="75">
        <v>220.88</v>
      </c>
      <c r="H85">
        <v>10</v>
      </c>
    </row>
    <row r="86" spans="1:13" x14ac:dyDescent="0.25">
      <c r="A86">
        <v>11</v>
      </c>
      <c r="B86">
        <v>83</v>
      </c>
      <c r="C86" s="55">
        <v>408.53</v>
      </c>
      <c r="D86" s="55">
        <v>2459.04</v>
      </c>
      <c r="E86" s="71">
        <v>2820.41</v>
      </c>
      <c r="F86" s="77">
        <v>3583.36</v>
      </c>
      <c r="G86" s="75">
        <v>2795.63</v>
      </c>
      <c r="H86">
        <v>11</v>
      </c>
    </row>
    <row r="87" spans="1:13" x14ac:dyDescent="0.25">
      <c r="A87">
        <v>12</v>
      </c>
      <c r="B87">
        <v>84</v>
      </c>
      <c r="C87" s="55">
        <v>2286.5300000000002</v>
      </c>
      <c r="D87" s="55">
        <v>2691.09</v>
      </c>
      <c r="E87" s="71">
        <v>2615.11</v>
      </c>
      <c r="F87" s="77">
        <v>4193.05</v>
      </c>
      <c r="G87" s="75">
        <v>3126</v>
      </c>
      <c r="H87">
        <v>12</v>
      </c>
    </row>
    <row r="88" spans="1:13" x14ac:dyDescent="0.25">
      <c r="A88">
        <v>13</v>
      </c>
      <c r="B88">
        <v>85</v>
      </c>
      <c r="C88" s="55">
        <v>2545.14</v>
      </c>
      <c r="D88" s="55">
        <v>2808.61</v>
      </c>
      <c r="E88" s="71">
        <v>2877.83</v>
      </c>
      <c r="F88" s="77">
        <v>3871.75</v>
      </c>
      <c r="G88" s="75">
        <v>2857.2</v>
      </c>
      <c r="H88">
        <v>13</v>
      </c>
    </row>
    <row r="89" spans="1:13" x14ac:dyDescent="0.25">
      <c r="A89">
        <v>14</v>
      </c>
      <c r="B89">
        <v>86</v>
      </c>
      <c r="C89" s="55">
        <v>2439.69</v>
      </c>
      <c r="D89" s="55">
        <v>3117.21</v>
      </c>
      <c r="E89" s="71">
        <v>2629.75</v>
      </c>
      <c r="F89" s="77">
        <v>2675.95</v>
      </c>
      <c r="G89" s="75">
        <v>2747.65</v>
      </c>
      <c r="H89">
        <v>14</v>
      </c>
    </row>
    <row r="90" spans="1:13" x14ac:dyDescent="0.25">
      <c r="A90">
        <v>15</v>
      </c>
      <c r="B90">
        <v>87</v>
      </c>
      <c r="C90" s="55">
        <v>2663.5</v>
      </c>
      <c r="D90" s="55">
        <v>2901.4</v>
      </c>
      <c r="E90" s="71">
        <v>2019.04</v>
      </c>
      <c r="F90" s="77">
        <v>235.53</v>
      </c>
      <c r="G90" s="75">
        <v>463.38</v>
      </c>
      <c r="H90" s="45">
        <v>15</v>
      </c>
      <c r="I90">
        <f>SUM(C77:C90)</f>
        <v>23408.38</v>
      </c>
      <c r="J90">
        <f t="shared" ref="J90:M90" si="4">SUM(D77:D90)</f>
        <v>27547.410000000003</v>
      </c>
      <c r="K90">
        <f t="shared" si="4"/>
        <v>26988.170000000006</v>
      </c>
      <c r="L90">
        <f t="shared" si="4"/>
        <v>41342.92</v>
      </c>
      <c r="M90">
        <f t="shared" si="4"/>
        <v>27622.170000000002</v>
      </c>
    </row>
    <row r="91" spans="1:13" x14ac:dyDescent="0.25">
      <c r="A91">
        <v>16</v>
      </c>
      <c r="B91">
        <v>88</v>
      </c>
      <c r="C91" s="55">
        <v>2422.44</v>
      </c>
      <c r="D91" s="55">
        <v>1936.88</v>
      </c>
      <c r="E91" s="71">
        <v>159.31</v>
      </c>
      <c r="F91" s="77">
        <v>4216.4399999999996</v>
      </c>
      <c r="G91" s="75">
        <v>2505.7600000000002</v>
      </c>
      <c r="H91">
        <v>16</v>
      </c>
      <c r="I91" s="77">
        <v>23408.38</v>
      </c>
      <c r="J91" s="77">
        <v>27547.41</v>
      </c>
      <c r="K91" s="77">
        <v>26988.17</v>
      </c>
      <c r="L91" s="77">
        <v>41342.92</v>
      </c>
      <c r="M91" s="77">
        <v>27622.17</v>
      </c>
    </row>
    <row r="92" spans="1:13" x14ac:dyDescent="0.25">
      <c r="A92">
        <v>17</v>
      </c>
      <c r="B92">
        <v>89</v>
      </c>
      <c r="C92" s="55">
        <v>1636.21</v>
      </c>
      <c r="D92" s="55">
        <v>119.46</v>
      </c>
      <c r="E92" s="71">
        <v>3238.1</v>
      </c>
      <c r="F92" s="77">
        <v>4502.68</v>
      </c>
      <c r="G92" s="78">
        <v>413.94</v>
      </c>
      <c r="H92">
        <v>17</v>
      </c>
    </row>
    <row r="93" spans="1:13" x14ac:dyDescent="0.25">
      <c r="A93">
        <v>18</v>
      </c>
      <c r="B93">
        <v>90</v>
      </c>
      <c r="C93" s="55">
        <v>168.01</v>
      </c>
      <c r="D93" s="55">
        <v>3288.84</v>
      </c>
      <c r="E93" s="71">
        <v>3748.78</v>
      </c>
      <c r="F93" s="77">
        <v>4743.6499999999996</v>
      </c>
      <c r="G93" s="75">
        <v>3874.1</v>
      </c>
      <c r="H93">
        <v>18</v>
      </c>
    </row>
    <row r="94" spans="1:13" x14ac:dyDescent="0.25">
      <c r="A94">
        <v>19</v>
      </c>
      <c r="B94">
        <v>91</v>
      </c>
      <c r="C94" s="55">
        <v>2680.16</v>
      </c>
      <c r="D94" s="55">
        <v>3561.48</v>
      </c>
      <c r="E94" s="71">
        <v>3652.84</v>
      </c>
      <c r="F94" s="77">
        <v>5008.34</v>
      </c>
      <c r="G94" s="75">
        <v>3775.68</v>
      </c>
      <c r="H94">
        <v>19</v>
      </c>
    </row>
    <row r="95" spans="1:13" x14ac:dyDescent="0.25">
      <c r="A95">
        <v>20</v>
      </c>
      <c r="B95">
        <v>92</v>
      </c>
      <c r="C95" s="55">
        <v>2917.03</v>
      </c>
      <c r="D95" s="55">
        <v>3568.08</v>
      </c>
      <c r="E95" s="71">
        <v>4078.76</v>
      </c>
      <c r="F95" s="77">
        <v>4534.21</v>
      </c>
      <c r="G95" s="75">
        <v>3805.48</v>
      </c>
      <c r="H95">
        <v>20</v>
      </c>
    </row>
    <row r="96" spans="1:13" x14ac:dyDescent="0.25">
      <c r="A96">
        <v>21</v>
      </c>
      <c r="B96">
        <v>93</v>
      </c>
      <c r="C96" s="55">
        <v>2699.78</v>
      </c>
      <c r="D96" s="55">
        <v>3829.66</v>
      </c>
      <c r="E96" s="71">
        <v>3798.21</v>
      </c>
      <c r="F96" s="77">
        <v>3146.29</v>
      </c>
      <c r="G96" s="75">
        <v>3879.54</v>
      </c>
      <c r="H96">
        <v>21</v>
      </c>
    </row>
    <row r="97" spans="1:13" x14ac:dyDescent="0.25">
      <c r="A97">
        <v>22</v>
      </c>
      <c r="B97">
        <v>94</v>
      </c>
      <c r="C97" s="55">
        <v>2986.65</v>
      </c>
      <c r="D97" s="55">
        <v>3380.83</v>
      </c>
      <c r="E97" s="71">
        <v>2441.8000000000002</v>
      </c>
      <c r="F97" s="77">
        <v>386.18</v>
      </c>
      <c r="G97" s="75">
        <v>1237.43</v>
      </c>
      <c r="H97">
        <v>22</v>
      </c>
    </row>
    <row r="98" spans="1:13" x14ac:dyDescent="0.25">
      <c r="A98">
        <v>23</v>
      </c>
      <c r="B98">
        <v>95</v>
      </c>
      <c r="C98" s="55">
        <v>2721.49</v>
      </c>
      <c r="D98" s="55">
        <v>2234.96</v>
      </c>
      <c r="E98" s="71">
        <v>215.44</v>
      </c>
      <c r="F98" s="77">
        <v>5142.33</v>
      </c>
      <c r="G98" s="75">
        <v>3334.39</v>
      </c>
      <c r="H98">
        <v>23</v>
      </c>
    </row>
    <row r="99" spans="1:13" x14ac:dyDescent="0.25">
      <c r="A99">
        <v>24</v>
      </c>
      <c r="B99">
        <v>96</v>
      </c>
      <c r="C99" s="55">
        <v>1645.58</v>
      </c>
      <c r="D99" s="55">
        <v>205.45</v>
      </c>
      <c r="E99" s="71">
        <v>3430.88</v>
      </c>
      <c r="F99" s="77">
        <v>4224.99</v>
      </c>
      <c r="G99" s="75">
        <v>987.31</v>
      </c>
      <c r="H99">
        <v>24</v>
      </c>
    </row>
    <row r="100" spans="1:13" x14ac:dyDescent="0.25">
      <c r="A100">
        <v>25</v>
      </c>
      <c r="B100">
        <v>97</v>
      </c>
      <c r="C100" s="55">
        <v>109.64</v>
      </c>
      <c r="D100" s="55">
        <v>717.3</v>
      </c>
      <c r="E100" s="71">
        <v>689.05</v>
      </c>
      <c r="F100" s="77">
        <v>742.45</v>
      </c>
      <c r="G100" s="75">
        <f>3962.78+522.95</f>
        <v>4485.7300000000005</v>
      </c>
      <c r="H100">
        <v>25</v>
      </c>
    </row>
    <row r="101" spans="1:13" x14ac:dyDescent="0.25">
      <c r="A101">
        <v>26</v>
      </c>
      <c r="B101">
        <v>98</v>
      </c>
      <c r="C101" s="55">
        <v>3188.31</v>
      </c>
      <c r="D101" s="55">
        <v>4801.1400000000003</v>
      </c>
      <c r="E101" s="71">
        <v>5234.1099999999997</v>
      </c>
      <c r="F101" s="71">
        <v>6032.8</v>
      </c>
      <c r="G101" s="75">
        <v>4431.6899999999996</v>
      </c>
      <c r="H101">
        <v>26</v>
      </c>
    </row>
    <row r="102" spans="1:13" x14ac:dyDescent="0.25">
      <c r="A102">
        <v>27</v>
      </c>
      <c r="B102">
        <v>99</v>
      </c>
      <c r="C102" s="55">
        <v>3603.93</v>
      </c>
      <c r="D102" s="55">
        <v>4495.25</v>
      </c>
      <c r="E102" s="71">
        <v>5102.41</v>
      </c>
      <c r="F102" s="71">
        <v>5402.04</v>
      </c>
      <c r="G102" s="75">
        <v>4225.9799999999996</v>
      </c>
      <c r="H102">
        <v>27</v>
      </c>
    </row>
    <row r="103" spans="1:13" x14ac:dyDescent="0.25">
      <c r="A103">
        <v>28</v>
      </c>
      <c r="B103">
        <v>100</v>
      </c>
      <c r="C103" s="55">
        <v>3464.14</v>
      </c>
      <c r="D103" s="55">
        <v>4832.9799999999996</v>
      </c>
      <c r="E103" s="71">
        <v>5018.6899999999996</v>
      </c>
      <c r="F103" s="71">
        <v>3856.49</v>
      </c>
      <c r="G103" s="75">
        <f>3791.06+614.15</f>
        <v>4405.21</v>
      </c>
      <c r="H103">
        <v>28</v>
      </c>
    </row>
    <row r="104" spans="1:13" x14ac:dyDescent="0.25">
      <c r="A104">
        <v>29</v>
      </c>
      <c r="B104">
        <v>101</v>
      </c>
      <c r="C104" s="55">
        <v>3609.55</v>
      </c>
      <c r="D104" s="55">
        <v>4682.3100000000004</v>
      </c>
      <c r="E104" s="71">
        <v>3291.64</v>
      </c>
      <c r="F104" s="71">
        <v>1075.4000000000001</v>
      </c>
      <c r="G104" s="75">
        <f>3347.95+819.4</f>
        <v>4167.3499999999995</v>
      </c>
      <c r="H104">
        <v>29</v>
      </c>
    </row>
    <row r="105" spans="1:13" x14ac:dyDescent="0.25">
      <c r="A105">
        <v>30</v>
      </c>
      <c r="B105">
        <v>102</v>
      </c>
      <c r="C105" s="55">
        <v>3183.26</v>
      </c>
      <c r="D105" s="55">
        <v>3078.24</v>
      </c>
      <c r="E105" s="71">
        <v>412.38</v>
      </c>
      <c r="F105" s="71">
        <v>6295.35</v>
      </c>
      <c r="G105" s="75">
        <f>2435.48+579.72</f>
        <v>3015.2</v>
      </c>
      <c r="H105">
        <v>30</v>
      </c>
    </row>
    <row r="106" spans="1:13" x14ac:dyDescent="0.25">
      <c r="A106">
        <v>31</v>
      </c>
      <c r="B106">
        <v>103</v>
      </c>
      <c r="C106" s="55">
        <v>1813.24</v>
      </c>
      <c r="D106" s="55">
        <v>366.13</v>
      </c>
      <c r="E106" s="71">
        <v>4485.1400000000003</v>
      </c>
      <c r="F106" s="71">
        <v>4751.91</v>
      </c>
      <c r="G106" s="75">
        <v>623.11</v>
      </c>
      <c r="H106" s="45">
        <v>31</v>
      </c>
      <c r="I106">
        <f>SUM(C91:C106)</f>
        <v>38849.42</v>
      </c>
      <c r="J106">
        <f t="shared" ref="J106:M106" si="5">SUM(D91:D106)</f>
        <v>45098.989999999991</v>
      </c>
      <c r="K106">
        <f t="shared" si="5"/>
        <v>48997.54</v>
      </c>
      <c r="L106">
        <f t="shared" si="5"/>
        <v>64061.55</v>
      </c>
      <c r="M106">
        <f t="shared" si="5"/>
        <v>49167.899999999994</v>
      </c>
    </row>
    <row r="107" spans="1:13" x14ac:dyDescent="0.25">
      <c r="A107" s="56">
        <v>44562</v>
      </c>
      <c r="B107">
        <v>104</v>
      </c>
      <c r="C107" s="55">
        <v>71.849999999999994</v>
      </c>
      <c r="D107" s="55">
        <v>1497.9</v>
      </c>
      <c r="E107" s="71">
        <v>799.15</v>
      </c>
      <c r="F107" s="71">
        <v>1096.78</v>
      </c>
      <c r="G107" s="75">
        <f>3618.42+1055.72</f>
        <v>4674.1400000000003</v>
      </c>
      <c r="H107" s="56">
        <v>44562</v>
      </c>
      <c r="I107" s="88">
        <v>38849.42</v>
      </c>
      <c r="J107" s="88">
        <v>45098.99</v>
      </c>
      <c r="K107" s="88">
        <v>48997.54</v>
      </c>
      <c r="L107" s="88">
        <v>64061.55</v>
      </c>
      <c r="M107" s="88">
        <v>49167.9</v>
      </c>
    </row>
    <row r="108" spans="1:13" x14ac:dyDescent="0.25">
      <c r="A108">
        <v>2</v>
      </c>
      <c r="B108">
        <v>105</v>
      </c>
      <c r="C108" s="55">
        <v>3513.4</v>
      </c>
      <c r="D108" s="55">
        <v>5711.11</v>
      </c>
      <c r="E108" s="71">
        <v>6167.81</v>
      </c>
      <c r="F108" s="71">
        <v>5729.65</v>
      </c>
      <c r="G108" s="75">
        <f>3799.78+1175.5</f>
        <v>4975.2800000000007</v>
      </c>
      <c r="H108">
        <v>2</v>
      </c>
    </row>
    <row r="109" spans="1:13" x14ac:dyDescent="0.25">
      <c r="A109">
        <v>3</v>
      </c>
      <c r="B109">
        <v>106</v>
      </c>
      <c r="C109" s="55">
        <v>4152.46</v>
      </c>
      <c r="D109" s="55">
        <v>5088.53</v>
      </c>
      <c r="E109" s="71">
        <v>5916.63</v>
      </c>
      <c r="F109" s="71">
        <v>6639.86</v>
      </c>
      <c r="G109" s="75">
        <f>3793.04+1047.97</f>
        <v>4841.01</v>
      </c>
      <c r="H109">
        <v>3</v>
      </c>
    </row>
    <row r="110" spans="1:13" x14ac:dyDescent="0.25">
      <c r="A110">
        <v>4</v>
      </c>
      <c r="B110">
        <v>107</v>
      </c>
      <c r="C110" s="55">
        <v>3725.03</v>
      </c>
      <c r="D110" s="55">
        <v>5757.19</v>
      </c>
      <c r="E110" s="71">
        <v>5775.95</v>
      </c>
      <c r="F110" s="71">
        <v>4291.95</v>
      </c>
      <c r="G110" s="75">
        <f>1168.17+3830.31</f>
        <v>4998.4799999999996</v>
      </c>
      <c r="H110">
        <v>4</v>
      </c>
    </row>
    <row r="111" spans="1:13" x14ac:dyDescent="0.25">
      <c r="A111">
        <v>5</v>
      </c>
      <c r="B111">
        <v>108</v>
      </c>
      <c r="C111" s="55">
        <v>3948.78</v>
      </c>
      <c r="D111" s="55">
        <v>5290.29</v>
      </c>
      <c r="E111" s="71">
        <v>3746.35</v>
      </c>
      <c r="F111" s="71">
        <v>1197.78</v>
      </c>
      <c r="G111" s="75">
        <f>3803.78+1100.62</f>
        <v>4904.3999999999996</v>
      </c>
      <c r="H111">
        <v>5</v>
      </c>
    </row>
    <row r="112" spans="1:13" x14ac:dyDescent="0.25">
      <c r="A112">
        <v>6</v>
      </c>
      <c r="B112">
        <v>109</v>
      </c>
      <c r="C112" s="55">
        <v>3619.58</v>
      </c>
      <c r="D112" s="55">
        <v>3260.74</v>
      </c>
      <c r="E112" s="79">
        <v>369.79</v>
      </c>
      <c r="F112" s="79">
        <v>6054.44</v>
      </c>
      <c r="G112" s="75">
        <f>792.7+2498.29</f>
        <v>3290.99</v>
      </c>
      <c r="H112">
        <v>6</v>
      </c>
    </row>
    <row r="113" spans="1:13" x14ac:dyDescent="0.25">
      <c r="A113">
        <v>7</v>
      </c>
      <c r="B113">
        <v>110</v>
      </c>
      <c r="C113" s="55">
        <v>2286.86</v>
      </c>
      <c r="D113" s="55">
        <v>350.49</v>
      </c>
      <c r="E113" s="71">
        <v>6016.46</v>
      </c>
      <c r="F113" s="71">
        <v>5566.66</v>
      </c>
      <c r="G113" s="75">
        <v>823.59</v>
      </c>
      <c r="H113">
        <v>7</v>
      </c>
    </row>
    <row r="114" spans="1:13" x14ac:dyDescent="0.25">
      <c r="A114">
        <v>8</v>
      </c>
      <c r="B114">
        <v>111</v>
      </c>
      <c r="C114" s="55">
        <v>159.06</v>
      </c>
      <c r="D114" s="55">
        <v>4985.3100000000004</v>
      </c>
      <c r="E114" s="71">
        <v>6090.58</v>
      </c>
      <c r="F114" s="71">
        <v>5502.75</v>
      </c>
      <c r="G114" s="75">
        <f>3941.31+1303.65</f>
        <v>5244.96</v>
      </c>
      <c r="H114">
        <v>8</v>
      </c>
    </row>
    <row r="115" spans="1:13" x14ac:dyDescent="0.25">
      <c r="A115">
        <v>9</v>
      </c>
      <c r="B115">
        <v>112</v>
      </c>
      <c r="C115" s="55">
        <v>3482.66</v>
      </c>
      <c r="D115" s="55">
        <v>5826.51</v>
      </c>
      <c r="E115" s="71">
        <v>6125.86</v>
      </c>
      <c r="F115" s="71">
        <v>5639.63</v>
      </c>
      <c r="G115" s="75">
        <v>5149.04</v>
      </c>
      <c r="H115">
        <v>9</v>
      </c>
    </row>
    <row r="116" spans="1:13" x14ac:dyDescent="0.25">
      <c r="A116">
        <v>10</v>
      </c>
      <c r="B116">
        <v>113</v>
      </c>
      <c r="C116" s="55">
        <v>3889.8</v>
      </c>
      <c r="D116" s="55">
        <v>4682.41</v>
      </c>
      <c r="E116" s="71">
        <v>6062.85</v>
      </c>
      <c r="F116" s="71">
        <v>5196.0600000000004</v>
      </c>
      <c r="G116" s="75">
        <v>4998.25</v>
      </c>
      <c r="H116">
        <v>10</v>
      </c>
    </row>
    <row r="117" spans="1:13" x14ac:dyDescent="0.25">
      <c r="A117">
        <v>11</v>
      </c>
      <c r="B117">
        <v>114</v>
      </c>
      <c r="C117" s="55">
        <v>3795.21</v>
      </c>
      <c r="D117" s="55">
        <v>5856.69</v>
      </c>
      <c r="E117" s="71">
        <v>5753.89</v>
      </c>
      <c r="F117" s="71">
        <v>3190.08</v>
      </c>
      <c r="G117" s="75">
        <v>4858.99</v>
      </c>
      <c r="H117">
        <v>11</v>
      </c>
    </row>
    <row r="118" spans="1:13" x14ac:dyDescent="0.25">
      <c r="A118">
        <v>12</v>
      </c>
      <c r="B118">
        <v>115</v>
      </c>
      <c r="C118" s="55">
        <v>3904.14</v>
      </c>
      <c r="D118" s="55">
        <v>5388.39</v>
      </c>
      <c r="E118" s="71">
        <v>3314.69</v>
      </c>
      <c r="F118" s="71">
        <v>479.34</v>
      </c>
      <c r="G118" s="75">
        <v>4954.95</v>
      </c>
      <c r="H118">
        <v>12</v>
      </c>
    </row>
    <row r="119" spans="1:13" x14ac:dyDescent="0.25">
      <c r="A119">
        <v>13</v>
      </c>
      <c r="B119">
        <v>116</v>
      </c>
      <c r="C119" s="55">
        <v>3603.44</v>
      </c>
      <c r="D119" s="55">
        <v>3090.99</v>
      </c>
      <c r="E119" s="71">
        <v>324.33999999999997</v>
      </c>
      <c r="F119" s="71">
        <v>5153.68</v>
      </c>
      <c r="G119" s="75">
        <v>3186.05</v>
      </c>
      <c r="H119">
        <v>13</v>
      </c>
    </row>
    <row r="120" spans="1:13" x14ac:dyDescent="0.25">
      <c r="A120">
        <v>14</v>
      </c>
      <c r="B120">
        <v>117</v>
      </c>
      <c r="C120" s="55">
        <v>2095.06</v>
      </c>
      <c r="D120" s="55">
        <v>464.29</v>
      </c>
      <c r="E120" s="71">
        <v>5240.38</v>
      </c>
      <c r="F120" s="71">
        <v>5226.24</v>
      </c>
      <c r="G120" s="75">
        <v>727.2</v>
      </c>
      <c r="H120">
        <v>14</v>
      </c>
    </row>
    <row r="121" spans="1:13" x14ac:dyDescent="0.25">
      <c r="A121">
        <v>15</v>
      </c>
      <c r="B121">
        <v>118</v>
      </c>
      <c r="C121" s="55">
        <v>122.65</v>
      </c>
      <c r="D121" s="55">
        <v>4451.1499999999996</v>
      </c>
      <c r="E121" s="71">
        <v>5213.38</v>
      </c>
      <c r="F121" s="71">
        <v>5096.96</v>
      </c>
      <c r="G121" s="75">
        <f>3639.63+1298.4</f>
        <v>4938.0300000000007</v>
      </c>
      <c r="H121" s="45">
        <v>15</v>
      </c>
      <c r="I121">
        <f>SUM(C107:C121)</f>
        <v>42369.98</v>
      </c>
      <c r="J121">
        <f t="shared" ref="J121:M121" si="6">SUM(D107:D121)</f>
        <v>61701.990000000013</v>
      </c>
      <c r="K121">
        <f t="shared" si="6"/>
        <v>66918.11</v>
      </c>
      <c r="L121">
        <f t="shared" si="6"/>
        <v>66061.859999999986</v>
      </c>
      <c r="M121">
        <f t="shared" si="6"/>
        <v>62565.36</v>
      </c>
    </row>
    <row r="122" spans="1:13" x14ac:dyDescent="0.25">
      <c r="A122">
        <v>16</v>
      </c>
      <c r="B122">
        <v>119</v>
      </c>
      <c r="C122" s="55">
        <v>3365.09</v>
      </c>
      <c r="D122" s="55">
        <v>4524.49</v>
      </c>
      <c r="E122" s="71">
        <v>4975.29</v>
      </c>
      <c r="F122" s="71">
        <v>5059.99</v>
      </c>
      <c r="G122" s="75">
        <v>5108.6099999999997</v>
      </c>
      <c r="H122">
        <v>16</v>
      </c>
      <c r="I122" s="88">
        <v>42369.98</v>
      </c>
      <c r="J122" s="88">
        <v>61701.99</v>
      </c>
      <c r="K122" s="88">
        <v>66918.11</v>
      </c>
      <c r="L122" s="88">
        <v>66061.86</v>
      </c>
      <c r="M122" s="88">
        <v>62565.36</v>
      </c>
    </row>
    <row r="123" spans="1:13" x14ac:dyDescent="0.25">
      <c r="A123">
        <v>17</v>
      </c>
      <c r="B123">
        <v>120</v>
      </c>
      <c r="C123" s="55">
        <v>3728.49</v>
      </c>
      <c r="D123" s="55">
        <v>4372.8100000000004</v>
      </c>
      <c r="E123" s="71">
        <v>5241.58</v>
      </c>
      <c r="F123" s="71">
        <v>4825.83</v>
      </c>
      <c r="G123" s="75">
        <v>5102.1400000000003</v>
      </c>
      <c r="H123">
        <v>17</v>
      </c>
    </row>
    <row r="124" spans="1:13" x14ac:dyDescent="0.25">
      <c r="A124">
        <v>18</v>
      </c>
      <c r="B124">
        <v>121</v>
      </c>
      <c r="C124" s="55">
        <v>3454.23</v>
      </c>
      <c r="D124" s="55">
        <v>4253.79</v>
      </c>
      <c r="E124" s="71">
        <v>4686</v>
      </c>
      <c r="F124" s="71">
        <v>3128.09</v>
      </c>
      <c r="G124" s="75">
        <v>5102.8999999999996</v>
      </c>
      <c r="H124">
        <v>18</v>
      </c>
    </row>
    <row r="125" spans="1:13" x14ac:dyDescent="0.25">
      <c r="A125">
        <v>19</v>
      </c>
      <c r="B125">
        <v>122</v>
      </c>
      <c r="C125" s="55">
        <v>3474.6</v>
      </c>
      <c r="D125" s="55">
        <v>4039.19</v>
      </c>
      <c r="E125" s="71">
        <v>2792.21</v>
      </c>
      <c r="F125" s="71">
        <v>264.95</v>
      </c>
      <c r="G125" s="75">
        <v>4701.8599999999997</v>
      </c>
      <c r="H125">
        <v>19</v>
      </c>
    </row>
    <row r="126" spans="1:13" x14ac:dyDescent="0.25">
      <c r="A126">
        <v>20</v>
      </c>
      <c r="B126">
        <v>123</v>
      </c>
      <c r="C126" s="55">
        <v>3132.03</v>
      </c>
      <c r="D126" s="55">
        <v>2407.36</v>
      </c>
      <c r="E126" s="71">
        <v>217.35</v>
      </c>
      <c r="F126" s="71">
        <v>4897.6899999999996</v>
      </c>
      <c r="G126" s="75">
        <v>3000.05</v>
      </c>
      <c r="H126">
        <v>20</v>
      </c>
    </row>
    <row r="127" spans="1:13" x14ac:dyDescent="0.25">
      <c r="A127">
        <v>21</v>
      </c>
      <c r="B127">
        <v>124</v>
      </c>
      <c r="C127" s="55">
        <v>1814.68</v>
      </c>
      <c r="D127" s="55">
        <v>315.89999999999998</v>
      </c>
      <c r="E127" s="71">
        <v>4682.84</v>
      </c>
      <c r="F127" s="71">
        <v>4998.1099999999997</v>
      </c>
      <c r="G127" s="75">
        <v>555.20000000000005</v>
      </c>
      <c r="H127">
        <v>21</v>
      </c>
    </row>
    <row r="128" spans="1:13" x14ac:dyDescent="0.25">
      <c r="A128">
        <v>22</v>
      </c>
      <c r="B128">
        <v>125</v>
      </c>
      <c r="C128" s="55">
        <v>79.010000000000005</v>
      </c>
      <c r="D128" s="55">
        <v>3931.33</v>
      </c>
      <c r="E128" s="71">
        <v>4711.05</v>
      </c>
      <c r="F128" s="71">
        <v>4995.29</v>
      </c>
      <c r="G128" s="75">
        <v>4576.74</v>
      </c>
      <c r="H128">
        <v>22</v>
      </c>
    </row>
    <row r="129" spans="1:13" x14ac:dyDescent="0.25">
      <c r="A129">
        <v>23</v>
      </c>
      <c r="B129">
        <v>126</v>
      </c>
      <c r="C129" s="55">
        <v>3134.56</v>
      </c>
      <c r="D129" s="55">
        <v>3317.46</v>
      </c>
      <c r="E129" s="71">
        <v>4543.3599999999997</v>
      </c>
      <c r="F129" s="71">
        <v>4905.01</v>
      </c>
      <c r="G129" s="75">
        <v>4914.41</v>
      </c>
      <c r="H129">
        <v>23</v>
      </c>
    </row>
    <row r="130" spans="1:13" x14ac:dyDescent="0.25">
      <c r="A130">
        <v>24</v>
      </c>
      <c r="B130">
        <v>127</v>
      </c>
      <c r="C130" s="55">
        <v>3222.58</v>
      </c>
      <c r="D130" s="55">
        <v>4004.13</v>
      </c>
      <c r="E130" s="71">
        <v>4462.3500000000004</v>
      </c>
      <c r="F130" s="71">
        <v>4519.8100000000004</v>
      </c>
      <c r="G130" s="75">
        <v>4647.66</v>
      </c>
      <c r="H130">
        <v>24</v>
      </c>
    </row>
    <row r="131" spans="1:13" x14ac:dyDescent="0.25">
      <c r="A131">
        <v>25</v>
      </c>
      <c r="B131">
        <v>128</v>
      </c>
      <c r="C131" s="55">
        <v>3044.99</v>
      </c>
      <c r="D131" s="55">
        <v>3806.75</v>
      </c>
      <c r="E131" s="71">
        <v>4108.88</v>
      </c>
      <c r="F131" s="71">
        <v>2805.21</v>
      </c>
      <c r="G131" s="75">
        <v>4776.6400000000003</v>
      </c>
      <c r="H131">
        <v>25</v>
      </c>
    </row>
    <row r="132" spans="1:13" x14ac:dyDescent="0.25">
      <c r="A132">
        <v>26</v>
      </c>
      <c r="B132">
        <v>129</v>
      </c>
      <c r="C132" s="55">
        <v>3163.56</v>
      </c>
      <c r="D132" s="55">
        <v>3533.71</v>
      </c>
      <c r="E132" s="71">
        <v>2486.9</v>
      </c>
      <c r="F132" s="71">
        <v>306.24</v>
      </c>
      <c r="G132" s="75">
        <f>3489.53+829.5</f>
        <v>4319.0300000000007</v>
      </c>
      <c r="H132">
        <v>26</v>
      </c>
    </row>
    <row r="133" spans="1:13" ht="13.8" thickBot="1" x14ac:dyDescent="0.3">
      <c r="A133">
        <v>27</v>
      </c>
      <c r="B133">
        <v>130</v>
      </c>
      <c r="C133" s="55">
        <v>2810.99</v>
      </c>
      <c r="D133" s="74">
        <v>1940.84</v>
      </c>
      <c r="E133" s="71">
        <v>252.46</v>
      </c>
      <c r="F133" s="71">
        <v>4117.3900000000003</v>
      </c>
      <c r="G133" s="75">
        <v>2782</v>
      </c>
      <c r="H133">
        <v>27</v>
      </c>
    </row>
    <row r="134" spans="1:13" x14ac:dyDescent="0.25">
      <c r="A134">
        <v>28</v>
      </c>
      <c r="B134">
        <v>131</v>
      </c>
      <c r="C134" s="55">
        <v>1635.23</v>
      </c>
      <c r="D134" s="55">
        <v>170.74</v>
      </c>
      <c r="E134" s="71">
        <v>3853.04</v>
      </c>
      <c r="F134" s="71">
        <v>3915.89</v>
      </c>
      <c r="G134" s="75">
        <v>524.78</v>
      </c>
      <c r="H134">
        <v>28</v>
      </c>
    </row>
    <row r="135" spans="1:13" x14ac:dyDescent="0.25">
      <c r="A135">
        <v>29</v>
      </c>
      <c r="B135">
        <v>132</v>
      </c>
      <c r="C135" s="55">
        <v>85.84</v>
      </c>
      <c r="D135" s="55">
        <v>3115</v>
      </c>
      <c r="E135" s="71">
        <v>3900.7</v>
      </c>
      <c r="F135" s="71">
        <v>4151.59</v>
      </c>
      <c r="G135" s="75">
        <v>4490.91</v>
      </c>
      <c r="H135">
        <v>29</v>
      </c>
    </row>
    <row r="136" spans="1:13" x14ac:dyDescent="0.25">
      <c r="A136">
        <v>30</v>
      </c>
      <c r="B136">
        <v>133</v>
      </c>
      <c r="C136" s="55">
        <v>2566.4</v>
      </c>
      <c r="D136" s="55">
        <v>3186.99</v>
      </c>
      <c r="E136" s="71">
        <v>3726.35</v>
      </c>
      <c r="F136" s="71">
        <v>4449.75</v>
      </c>
      <c r="G136" s="75">
        <v>4315.79</v>
      </c>
      <c r="H136">
        <v>30</v>
      </c>
    </row>
    <row r="137" spans="1:13" x14ac:dyDescent="0.25">
      <c r="A137">
        <v>31</v>
      </c>
      <c r="B137">
        <v>134</v>
      </c>
      <c r="C137" s="55">
        <v>2840.43</v>
      </c>
      <c r="D137" s="55">
        <v>2926.4</v>
      </c>
      <c r="E137" s="71">
        <v>3696.18</v>
      </c>
      <c r="F137" s="71">
        <v>3712.14</v>
      </c>
      <c r="G137" s="75">
        <f>733+3316.28</f>
        <v>4049.28</v>
      </c>
      <c r="H137" s="45">
        <v>31</v>
      </c>
      <c r="I137">
        <f>SUM(C122:C137)</f>
        <v>41552.71</v>
      </c>
      <c r="J137">
        <f t="shared" ref="J137:M137" si="7">SUM(D122:D137)</f>
        <v>49846.89</v>
      </c>
      <c r="K137">
        <f t="shared" si="7"/>
        <v>58336.539999999994</v>
      </c>
      <c r="L137">
        <f t="shared" si="7"/>
        <v>61052.979999999996</v>
      </c>
      <c r="M137">
        <f t="shared" si="7"/>
        <v>62968.000000000007</v>
      </c>
    </row>
    <row r="138" spans="1:13" x14ac:dyDescent="0.25">
      <c r="A138" s="56">
        <v>44593</v>
      </c>
      <c r="B138">
        <v>135</v>
      </c>
      <c r="C138" s="55">
        <v>2603.44</v>
      </c>
      <c r="D138" s="55">
        <v>3132.01</v>
      </c>
      <c r="E138" s="71">
        <v>3357.21</v>
      </c>
      <c r="F138" s="71">
        <v>2387.65</v>
      </c>
      <c r="G138" s="75">
        <f>657.25+3436.01</f>
        <v>4093.26</v>
      </c>
      <c r="H138" s="56">
        <v>44593</v>
      </c>
      <c r="I138" s="88">
        <v>41552.71</v>
      </c>
      <c r="J138" s="88">
        <v>49846.89</v>
      </c>
      <c r="K138" s="88">
        <v>58336.54</v>
      </c>
      <c r="L138" s="88">
        <v>61052.98</v>
      </c>
      <c r="M138" s="88">
        <v>62968</v>
      </c>
    </row>
    <row r="139" spans="1:13" x14ac:dyDescent="0.25">
      <c r="A139">
        <v>2</v>
      </c>
      <c r="B139">
        <v>136</v>
      </c>
      <c r="C139" s="55">
        <v>2815.29</v>
      </c>
      <c r="D139" s="55">
        <v>2575.5</v>
      </c>
      <c r="E139" s="71">
        <v>1991</v>
      </c>
      <c r="F139" s="71">
        <v>290.94</v>
      </c>
      <c r="G139" s="75">
        <v>3817.34</v>
      </c>
      <c r="H139">
        <v>2</v>
      </c>
    </row>
    <row r="140" spans="1:13" x14ac:dyDescent="0.25">
      <c r="A140">
        <v>3</v>
      </c>
      <c r="B140">
        <v>137</v>
      </c>
      <c r="C140" s="55">
        <v>2243.86</v>
      </c>
      <c r="D140" s="55">
        <v>1456.91</v>
      </c>
      <c r="E140" s="71">
        <v>185.81</v>
      </c>
      <c r="F140" s="71">
        <v>3080.28</v>
      </c>
      <c r="G140" s="75">
        <v>2526.9</v>
      </c>
      <c r="H140">
        <v>3</v>
      </c>
    </row>
    <row r="141" spans="1:13" x14ac:dyDescent="0.25">
      <c r="A141">
        <v>4</v>
      </c>
      <c r="B141">
        <v>138</v>
      </c>
      <c r="C141" s="55">
        <v>1246.3800000000001</v>
      </c>
      <c r="D141" s="55">
        <v>75.989999999999995</v>
      </c>
      <c r="E141" s="55">
        <v>2973.85</v>
      </c>
      <c r="F141" s="71">
        <v>2970.39</v>
      </c>
      <c r="G141" s="75">
        <v>553.71</v>
      </c>
      <c r="H141">
        <v>4</v>
      </c>
    </row>
    <row r="142" spans="1:13" x14ac:dyDescent="0.25">
      <c r="A142">
        <v>5</v>
      </c>
      <c r="B142">
        <v>139</v>
      </c>
      <c r="C142" s="55">
        <v>45.89</v>
      </c>
      <c r="D142" s="55">
        <v>2173.38</v>
      </c>
      <c r="E142" s="55">
        <v>3177.68</v>
      </c>
      <c r="F142" s="71">
        <v>2779.34</v>
      </c>
      <c r="G142" s="75">
        <v>3859.14</v>
      </c>
      <c r="H142">
        <v>5</v>
      </c>
    </row>
    <row r="143" spans="1:13" x14ac:dyDescent="0.25">
      <c r="A143">
        <v>6</v>
      </c>
      <c r="B143">
        <v>140</v>
      </c>
      <c r="C143" s="55">
        <v>1965.28</v>
      </c>
      <c r="D143" s="55">
        <v>2311.81</v>
      </c>
      <c r="E143" s="55">
        <v>2685.91</v>
      </c>
      <c r="F143" s="71">
        <v>2729.23</v>
      </c>
      <c r="G143" s="75">
        <v>3775.31</v>
      </c>
      <c r="H143">
        <v>6</v>
      </c>
    </row>
    <row r="144" spans="1:13" x14ac:dyDescent="0.25">
      <c r="A144">
        <v>7</v>
      </c>
      <c r="B144">
        <v>141</v>
      </c>
      <c r="C144" s="55">
        <v>2319.0300000000002</v>
      </c>
      <c r="D144" s="55">
        <v>2116.3000000000002</v>
      </c>
      <c r="E144" s="55">
        <v>2893.69</v>
      </c>
      <c r="F144" s="71">
        <v>2752.48</v>
      </c>
      <c r="G144" s="75">
        <v>3300.11</v>
      </c>
      <c r="H144">
        <v>7</v>
      </c>
    </row>
    <row r="145" spans="1:13" x14ac:dyDescent="0.25">
      <c r="A145">
        <v>8</v>
      </c>
      <c r="B145">
        <v>142</v>
      </c>
      <c r="C145" s="55">
        <v>2003.94</v>
      </c>
      <c r="D145" s="55">
        <v>2011.53</v>
      </c>
      <c r="E145" s="55">
        <v>2556.0300000000002</v>
      </c>
      <c r="F145" s="71">
        <v>1775.53</v>
      </c>
      <c r="G145" s="75">
        <v>3305.9</v>
      </c>
      <c r="H145">
        <v>8</v>
      </c>
    </row>
    <row r="146" spans="1:13" x14ac:dyDescent="0.25">
      <c r="A146">
        <v>9</v>
      </c>
      <c r="B146">
        <v>143</v>
      </c>
      <c r="C146" s="55">
        <v>1965.16</v>
      </c>
      <c r="D146" s="55">
        <v>1843.76</v>
      </c>
      <c r="E146" s="55">
        <v>1550.08</v>
      </c>
      <c r="F146" s="71">
        <v>201.44</v>
      </c>
      <c r="G146" s="75">
        <v>3131.25</v>
      </c>
      <c r="H146">
        <v>9</v>
      </c>
    </row>
    <row r="147" spans="1:13" x14ac:dyDescent="0.25">
      <c r="A147">
        <v>10</v>
      </c>
      <c r="B147">
        <v>144</v>
      </c>
      <c r="C147" s="55">
        <v>1711.66</v>
      </c>
      <c r="D147" s="55">
        <v>1160.58</v>
      </c>
      <c r="E147" s="55">
        <v>83.88</v>
      </c>
      <c r="F147" s="71">
        <v>2090.65</v>
      </c>
      <c r="G147" s="75">
        <v>2112.83</v>
      </c>
      <c r="H147">
        <v>10</v>
      </c>
    </row>
    <row r="148" spans="1:13" x14ac:dyDescent="0.25">
      <c r="A148">
        <v>11</v>
      </c>
      <c r="B148">
        <v>145</v>
      </c>
      <c r="C148" s="55">
        <v>1046.4100000000001</v>
      </c>
      <c r="D148" s="55">
        <v>54.79</v>
      </c>
      <c r="E148" s="55">
        <v>2284.06</v>
      </c>
      <c r="F148" s="71">
        <v>2232.56</v>
      </c>
      <c r="G148" s="75">
        <v>363.68</v>
      </c>
      <c r="H148">
        <v>11</v>
      </c>
    </row>
    <row r="149" spans="1:13" x14ac:dyDescent="0.25">
      <c r="A149">
        <v>12</v>
      </c>
      <c r="B149">
        <v>146</v>
      </c>
      <c r="C149" s="55">
        <v>48.5</v>
      </c>
      <c r="D149" s="55">
        <v>1652.03</v>
      </c>
      <c r="E149" s="55">
        <v>2269.6</v>
      </c>
      <c r="F149" s="71">
        <v>1977.81</v>
      </c>
      <c r="G149" s="75">
        <v>2822.65</v>
      </c>
      <c r="H149">
        <v>12</v>
      </c>
    </row>
    <row r="150" spans="1:13" x14ac:dyDescent="0.25">
      <c r="A150" s="57">
        <v>13</v>
      </c>
      <c r="B150">
        <v>147</v>
      </c>
      <c r="C150" s="55">
        <v>1530.08</v>
      </c>
      <c r="D150" s="55">
        <v>1842.46</v>
      </c>
      <c r="E150" s="55">
        <v>2134.0100000000002</v>
      </c>
      <c r="F150" s="71">
        <v>2109.59</v>
      </c>
      <c r="G150" s="75">
        <v>2696.8</v>
      </c>
      <c r="H150" s="57">
        <v>13</v>
      </c>
    </row>
    <row r="151" spans="1:13" x14ac:dyDescent="0.25">
      <c r="A151">
        <v>14</v>
      </c>
      <c r="B151">
        <v>148</v>
      </c>
      <c r="C151" s="55">
        <v>1742.71</v>
      </c>
      <c r="D151" s="55">
        <v>1570.13</v>
      </c>
      <c r="E151" s="55">
        <v>2014.59</v>
      </c>
      <c r="F151" s="71">
        <v>1773.98</v>
      </c>
      <c r="G151" s="75">
        <v>2269.21</v>
      </c>
      <c r="H151">
        <v>14</v>
      </c>
    </row>
    <row r="152" spans="1:13" x14ac:dyDescent="0.25">
      <c r="A152">
        <v>15</v>
      </c>
      <c r="B152">
        <v>149</v>
      </c>
      <c r="C152" s="55">
        <v>1406.24</v>
      </c>
      <c r="D152" s="55">
        <v>1744.81</v>
      </c>
      <c r="E152" s="55">
        <v>1741.78</v>
      </c>
      <c r="F152" s="71">
        <v>1262.8800000000001</v>
      </c>
      <c r="G152" s="75">
        <v>2232.1</v>
      </c>
      <c r="H152" s="45">
        <v>15</v>
      </c>
      <c r="I152">
        <f>SUM(C138:C152)</f>
        <v>24693.870000000006</v>
      </c>
      <c r="J152">
        <f t="shared" ref="J152:M152" si="8">SUM(D138:D152)</f>
        <v>25721.990000000005</v>
      </c>
      <c r="K152">
        <f t="shared" si="8"/>
        <v>31899.180000000004</v>
      </c>
      <c r="L152">
        <f t="shared" si="8"/>
        <v>30414.750000000004</v>
      </c>
      <c r="M152">
        <f t="shared" si="8"/>
        <v>40860.19</v>
      </c>
    </row>
    <row r="153" spans="1:13" x14ac:dyDescent="0.25">
      <c r="A153">
        <v>16</v>
      </c>
      <c r="B153">
        <v>150</v>
      </c>
      <c r="C153" s="55">
        <v>1537.63</v>
      </c>
      <c r="D153" s="55">
        <v>1288.46</v>
      </c>
      <c r="E153" s="55">
        <v>1099.3800000000001</v>
      </c>
      <c r="F153" s="71">
        <v>143.31</v>
      </c>
      <c r="G153" s="75">
        <v>1965.05</v>
      </c>
      <c r="H153">
        <v>16</v>
      </c>
      <c r="I153" s="88">
        <v>24693.87</v>
      </c>
      <c r="J153" s="88">
        <v>25721.99</v>
      </c>
      <c r="K153" s="88">
        <v>31899.18</v>
      </c>
      <c r="L153" s="88">
        <v>30414.75</v>
      </c>
      <c r="M153" s="88">
        <v>40860.19</v>
      </c>
    </row>
    <row r="154" spans="1:13" x14ac:dyDescent="0.25">
      <c r="A154">
        <v>17</v>
      </c>
      <c r="B154">
        <v>151</v>
      </c>
      <c r="C154" s="55">
        <v>1248.1600000000001</v>
      </c>
      <c r="D154" s="55">
        <v>1060.3</v>
      </c>
      <c r="E154" s="55">
        <v>88.59</v>
      </c>
      <c r="F154" s="71">
        <v>1362.53</v>
      </c>
      <c r="G154" s="75">
        <v>1367.08</v>
      </c>
      <c r="H154">
        <v>17</v>
      </c>
    </row>
    <row r="155" spans="1:13" x14ac:dyDescent="0.25">
      <c r="A155">
        <v>18</v>
      </c>
      <c r="B155">
        <v>152</v>
      </c>
      <c r="C155" s="55">
        <v>809.55</v>
      </c>
      <c r="D155" s="55">
        <v>0</v>
      </c>
      <c r="E155" s="55">
        <v>1548.71</v>
      </c>
      <c r="F155" s="71">
        <v>1475.4</v>
      </c>
      <c r="G155" s="75">
        <v>201.98</v>
      </c>
      <c r="H155">
        <v>18</v>
      </c>
    </row>
    <row r="156" spans="1:13" x14ac:dyDescent="0.25">
      <c r="A156">
        <v>19</v>
      </c>
      <c r="B156">
        <v>153</v>
      </c>
      <c r="C156" s="55">
        <v>40.61</v>
      </c>
      <c r="D156" s="55">
        <v>1163.3499999999999</v>
      </c>
      <c r="E156" s="55">
        <v>1666.61</v>
      </c>
      <c r="F156" s="71">
        <v>1326.49</v>
      </c>
      <c r="G156" s="75">
        <v>1811.41</v>
      </c>
      <c r="H156">
        <v>19</v>
      </c>
    </row>
    <row r="157" spans="1:13" x14ac:dyDescent="0.25">
      <c r="A157">
        <v>20</v>
      </c>
      <c r="B157">
        <v>154</v>
      </c>
      <c r="C157" s="55">
        <v>1207.25</v>
      </c>
      <c r="D157" s="55">
        <v>1257.6199999999999</v>
      </c>
      <c r="E157" s="55">
        <v>1532.74</v>
      </c>
      <c r="F157" s="71">
        <v>1339.61</v>
      </c>
      <c r="G157" s="75">
        <v>1830.33</v>
      </c>
      <c r="H157">
        <v>20</v>
      </c>
    </row>
    <row r="158" spans="1:13" x14ac:dyDescent="0.25">
      <c r="A158">
        <v>21</v>
      </c>
      <c r="B158">
        <v>155</v>
      </c>
      <c r="C158" s="55">
        <v>1226.1300000000001</v>
      </c>
      <c r="D158" s="55">
        <v>969.75</v>
      </c>
      <c r="E158" s="71">
        <v>1492.44</v>
      </c>
      <c r="F158" s="71">
        <v>1182.8599999999999</v>
      </c>
      <c r="G158" s="75">
        <v>1567.06</v>
      </c>
      <c r="H158">
        <v>21</v>
      </c>
    </row>
    <row r="159" spans="1:13" x14ac:dyDescent="0.25">
      <c r="A159">
        <v>22</v>
      </c>
      <c r="B159">
        <v>156</v>
      </c>
      <c r="C159" s="55">
        <v>993.58</v>
      </c>
      <c r="D159" s="55">
        <v>1114.31</v>
      </c>
      <c r="E159" s="71">
        <v>1206.8399999999999</v>
      </c>
      <c r="F159" s="71">
        <v>799.64</v>
      </c>
      <c r="G159" s="75">
        <v>1597.59</v>
      </c>
      <c r="H159">
        <v>22</v>
      </c>
    </row>
    <row r="160" spans="1:13" x14ac:dyDescent="0.25">
      <c r="A160">
        <v>23</v>
      </c>
      <c r="B160">
        <v>157</v>
      </c>
      <c r="C160" s="55">
        <v>1065.53</v>
      </c>
      <c r="D160" s="55">
        <v>719.78</v>
      </c>
      <c r="E160" s="71">
        <v>794.64</v>
      </c>
      <c r="F160" s="71">
        <v>39.08</v>
      </c>
      <c r="G160" s="75">
        <v>1460.66</v>
      </c>
      <c r="H160">
        <v>23</v>
      </c>
    </row>
    <row r="161" spans="1:14" x14ac:dyDescent="0.25">
      <c r="A161">
        <v>24</v>
      </c>
      <c r="B161">
        <v>158</v>
      </c>
      <c r="C161" s="55">
        <v>789.54</v>
      </c>
      <c r="D161" s="55">
        <v>564.67999999999995</v>
      </c>
      <c r="E161" s="55">
        <v>59.95</v>
      </c>
      <c r="F161" s="71">
        <v>827.23</v>
      </c>
      <c r="G161" s="75">
        <v>981.05</v>
      </c>
      <c r="H161">
        <v>24</v>
      </c>
    </row>
    <row r="162" spans="1:14" ht="13.8" thickBot="1" x14ac:dyDescent="0.3">
      <c r="A162">
        <v>25</v>
      </c>
      <c r="B162">
        <v>159</v>
      </c>
      <c r="C162" s="74">
        <v>532.01</v>
      </c>
      <c r="D162" s="74">
        <v>0</v>
      </c>
      <c r="E162" s="55">
        <v>927.7</v>
      </c>
      <c r="F162" s="71">
        <v>1039.01</v>
      </c>
      <c r="G162" s="75">
        <v>105</v>
      </c>
      <c r="H162">
        <v>25</v>
      </c>
    </row>
    <row r="163" spans="1:14" x14ac:dyDescent="0.25">
      <c r="A163">
        <v>26</v>
      </c>
      <c r="B163">
        <v>160</v>
      </c>
      <c r="C163" s="55">
        <v>22.42</v>
      </c>
      <c r="D163" s="55">
        <v>490.39</v>
      </c>
      <c r="E163" s="55">
        <v>1085.51</v>
      </c>
      <c r="F163" s="71">
        <v>706.7</v>
      </c>
      <c r="G163" s="75">
        <v>1227.1500000000001</v>
      </c>
      <c r="H163">
        <v>26</v>
      </c>
    </row>
    <row r="164" spans="1:14" x14ac:dyDescent="0.25">
      <c r="A164">
        <v>27</v>
      </c>
      <c r="B164">
        <v>161</v>
      </c>
      <c r="C164" s="55">
        <v>673.23</v>
      </c>
      <c r="D164" s="55">
        <v>660.78</v>
      </c>
      <c r="E164" s="55">
        <v>812.18</v>
      </c>
      <c r="F164" s="71">
        <v>716.66</v>
      </c>
      <c r="G164" s="75">
        <v>1237.3900000000001</v>
      </c>
      <c r="H164">
        <v>27</v>
      </c>
    </row>
    <row r="165" spans="1:14" x14ac:dyDescent="0.25">
      <c r="A165">
        <v>28</v>
      </c>
      <c r="B165">
        <v>162</v>
      </c>
      <c r="C165" s="55">
        <v>708.13</v>
      </c>
      <c r="D165" s="55">
        <v>356.16</v>
      </c>
      <c r="E165" s="55">
        <v>823.11</v>
      </c>
      <c r="F165" s="79">
        <v>488.46</v>
      </c>
      <c r="G165" s="75">
        <v>979.49</v>
      </c>
      <c r="H165">
        <v>28</v>
      </c>
      <c r="I165">
        <f>SUM(C153:C165)</f>
        <v>10853.769999999999</v>
      </c>
      <c r="J165">
        <f t="shared" ref="J165:M165" si="9">SUM(D153:D165)</f>
        <v>9645.58</v>
      </c>
      <c r="K165">
        <f t="shared" si="9"/>
        <v>13138.400000000001</v>
      </c>
      <c r="L165">
        <f t="shared" si="9"/>
        <v>11446.98</v>
      </c>
      <c r="M165">
        <f t="shared" si="9"/>
        <v>16331.239999999998</v>
      </c>
      <c r="N165" t="s">
        <v>106</v>
      </c>
    </row>
    <row r="166" spans="1:14" x14ac:dyDescent="0.25">
      <c r="A166" s="45">
        <v>29</v>
      </c>
      <c r="B166">
        <v>163</v>
      </c>
      <c r="G166" s="75">
        <v>1063.6600000000001</v>
      </c>
      <c r="H166" s="45">
        <v>29</v>
      </c>
      <c r="I166">
        <v>10853.77</v>
      </c>
      <c r="J166">
        <v>9645.58</v>
      </c>
      <c r="K166">
        <v>13138.4</v>
      </c>
      <c r="L166">
        <v>11446.98</v>
      </c>
      <c r="M166">
        <v>16331.24</v>
      </c>
    </row>
    <row r="167" spans="1:14" x14ac:dyDescent="0.25">
      <c r="A167" s="53">
        <v>44621</v>
      </c>
      <c r="B167">
        <v>164</v>
      </c>
      <c r="C167" s="55">
        <v>519.25</v>
      </c>
      <c r="D167" s="55">
        <v>448.13</v>
      </c>
      <c r="E167" s="55">
        <v>536.80999999999995</v>
      </c>
      <c r="F167" s="71">
        <v>13.98</v>
      </c>
      <c r="G167" s="75">
        <v>697.79</v>
      </c>
      <c r="H167" s="53">
        <v>44621</v>
      </c>
    </row>
    <row r="168" spans="1:14" x14ac:dyDescent="0.25">
      <c r="A168">
        <v>2</v>
      </c>
      <c r="B168">
        <v>165</v>
      </c>
      <c r="C168" s="55">
        <v>572.75</v>
      </c>
      <c r="D168" s="55">
        <v>302.29000000000002</v>
      </c>
      <c r="E168" s="55">
        <v>471.38</v>
      </c>
      <c r="F168" s="71">
        <v>0</v>
      </c>
      <c r="G168" s="75">
        <v>579.53</v>
      </c>
      <c r="H168">
        <v>2</v>
      </c>
    </row>
    <row r="169" spans="1:14" x14ac:dyDescent="0.25">
      <c r="A169">
        <v>3</v>
      </c>
      <c r="B169">
        <v>166</v>
      </c>
      <c r="C169" s="55">
        <v>347.86</v>
      </c>
      <c r="D169" s="55">
        <v>264.58</v>
      </c>
      <c r="E169" s="55">
        <v>0</v>
      </c>
      <c r="F169" s="71">
        <v>351.3</v>
      </c>
      <c r="G169" s="75">
        <v>574.89</v>
      </c>
      <c r="H169">
        <v>3</v>
      </c>
    </row>
    <row r="170" spans="1:14" x14ac:dyDescent="0.25">
      <c r="A170">
        <v>4</v>
      </c>
      <c r="B170">
        <v>167</v>
      </c>
      <c r="C170" s="55">
        <v>289.89</v>
      </c>
      <c r="D170" s="55">
        <v>0</v>
      </c>
      <c r="E170" s="55">
        <v>500.91</v>
      </c>
      <c r="F170" s="71">
        <v>482.51</v>
      </c>
      <c r="G170" s="75">
        <v>645.01</v>
      </c>
      <c r="H170">
        <v>4</v>
      </c>
    </row>
    <row r="171" spans="1:14" x14ac:dyDescent="0.25">
      <c r="A171">
        <v>5</v>
      </c>
      <c r="B171">
        <v>168</v>
      </c>
      <c r="C171" s="55">
        <v>1</v>
      </c>
      <c r="D171" s="55">
        <v>192.43</v>
      </c>
      <c r="E171" s="55">
        <v>631.28</v>
      </c>
      <c r="F171" s="71">
        <v>260.5</v>
      </c>
      <c r="G171" s="75">
        <v>388.83</v>
      </c>
      <c r="H171">
        <v>5</v>
      </c>
    </row>
    <row r="172" spans="1:14" x14ac:dyDescent="0.25">
      <c r="A172">
        <v>6</v>
      </c>
      <c r="B172">
        <v>169</v>
      </c>
      <c r="C172" s="55">
        <v>255.51</v>
      </c>
      <c r="D172" s="55">
        <v>268.35000000000002</v>
      </c>
      <c r="E172" s="55">
        <v>407.7</v>
      </c>
      <c r="F172" s="71">
        <v>397.35</v>
      </c>
      <c r="G172" s="75">
        <v>460.3</v>
      </c>
      <c r="H172">
        <v>6</v>
      </c>
    </row>
    <row r="173" spans="1:14" x14ac:dyDescent="0.25">
      <c r="A173">
        <v>7</v>
      </c>
      <c r="B173">
        <v>170</v>
      </c>
      <c r="C173" s="55">
        <v>357.56</v>
      </c>
      <c r="D173" s="55">
        <v>133.69</v>
      </c>
      <c r="E173" s="55">
        <v>525.38</v>
      </c>
      <c r="F173" s="71">
        <v>244</v>
      </c>
      <c r="G173" s="75">
        <v>366.89</v>
      </c>
      <c r="H173">
        <v>7</v>
      </c>
    </row>
    <row r="174" spans="1:14" x14ac:dyDescent="0.25">
      <c r="A174">
        <v>8</v>
      </c>
      <c r="B174">
        <v>171</v>
      </c>
      <c r="C174" s="55">
        <v>236.56</v>
      </c>
      <c r="D174" s="55">
        <v>184.5</v>
      </c>
      <c r="E174" s="55">
        <v>294.7</v>
      </c>
      <c r="F174" s="71">
        <v>222.61</v>
      </c>
      <c r="G174" s="75">
        <v>325.3</v>
      </c>
      <c r="H174">
        <v>8</v>
      </c>
    </row>
    <row r="175" spans="1:14" x14ac:dyDescent="0.25">
      <c r="A175">
        <v>9</v>
      </c>
      <c r="B175">
        <v>172</v>
      </c>
      <c r="C175" s="55">
        <v>272.86</v>
      </c>
      <c r="D175" s="55">
        <v>100.38</v>
      </c>
      <c r="E175" s="55">
        <v>214.53</v>
      </c>
      <c r="F175" s="71">
        <v>0</v>
      </c>
      <c r="G175" s="75"/>
      <c r="H175">
        <v>9</v>
      </c>
    </row>
    <row r="176" spans="1:14" x14ac:dyDescent="0.25">
      <c r="A176">
        <v>10</v>
      </c>
      <c r="B176">
        <v>173</v>
      </c>
      <c r="C176" s="55">
        <v>121.89</v>
      </c>
      <c r="D176" s="55">
        <v>99.64</v>
      </c>
      <c r="E176" s="55">
        <v>0</v>
      </c>
      <c r="F176" s="71">
        <v>157.93</v>
      </c>
      <c r="G176" s="75">
        <v>273.23</v>
      </c>
      <c r="H176">
        <v>10</v>
      </c>
    </row>
    <row r="177" spans="1:13" x14ac:dyDescent="0.25">
      <c r="A177">
        <v>11</v>
      </c>
      <c r="B177">
        <v>174</v>
      </c>
      <c r="C177" s="55">
        <v>133.9</v>
      </c>
      <c r="D177" s="55">
        <v>0</v>
      </c>
      <c r="E177" s="55">
        <v>174.36</v>
      </c>
      <c r="F177" s="71">
        <v>206.91</v>
      </c>
      <c r="G177" s="75">
        <v>302.86</v>
      </c>
      <c r="H177">
        <v>11</v>
      </c>
    </row>
    <row r="178" spans="1:13" x14ac:dyDescent="0.25">
      <c r="A178">
        <v>12</v>
      </c>
      <c r="B178">
        <v>175</v>
      </c>
      <c r="C178" s="55">
        <v>0</v>
      </c>
      <c r="D178" s="55">
        <v>73.84</v>
      </c>
      <c r="E178" s="55">
        <v>207.16</v>
      </c>
      <c r="F178" s="71">
        <v>156.25</v>
      </c>
      <c r="G178" s="75">
        <v>309.83</v>
      </c>
      <c r="H178">
        <v>12</v>
      </c>
    </row>
    <row r="179" spans="1:13" x14ac:dyDescent="0.25">
      <c r="A179">
        <v>13</v>
      </c>
      <c r="B179">
        <v>176</v>
      </c>
      <c r="C179" s="55">
        <v>77.39</v>
      </c>
      <c r="D179" s="55">
        <v>87.51</v>
      </c>
      <c r="E179" s="55">
        <v>138.58000000000001</v>
      </c>
      <c r="F179" s="71">
        <v>144.34</v>
      </c>
      <c r="G179" s="75">
        <v>254.89</v>
      </c>
      <c r="H179">
        <v>13</v>
      </c>
    </row>
    <row r="180" spans="1:13" x14ac:dyDescent="0.25">
      <c r="A180">
        <v>14</v>
      </c>
      <c r="B180">
        <v>177</v>
      </c>
      <c r="C180" s="55">
        <v>176.19</v>
      </c>
      <c r="D180" s="55">
        <v>36.03</v>
      </c>
      <c r="E180" s="55">
        <v>192.25</v>
      </c>
      <c r="F180" s="71">
        <v>106.34</v>
      </c>
      <c r="G180" s="75">
        <v>124.56</v>
      </c>
      <c r="H180">
        <v>14</v>
      </c>
    </row>
    <row r="181" spans="1:13" x14ac:dyDescent="0.25">
      <c r="A181">
        <v>15</v>
      </c>
      <c r="B181">
        <v>178</v>
      </c>
      <c r="C181" s="55">
        <v>45.76</v>
      </c>
      <c r="D181" s="55">
        <v>78.7</v>
      </c>
      <c r="E181" s="55">
        <v>55.81</v>
      </c>
      <c r="F181" s="71">
        <v>82.3</v>
      </c>
      <c r="H181" s="45">
        <v>15</v>
      </c>
      <c r="I181">
        <f>SUM(C166:C181)</f>
        <v>3408.3700000000003</v>
      </c>
      <c r="J181">
        <f t="shared" ref="J181:M181" si="10">SUM(D166:D181)</f>
        <v>2270.0700000000006</v>
      </c>
      <c r="K181">
        <f t="shared" si="10"/>
        <v>4350.8500000000004</v>
      </c>
      <c r="L181">
        <f t="shared" si="10"/>
        <v>2826.32</v>
      </c>
      <c r="M181">
        <f t="shared" si="10"/>
        <v>6367.5700000000006</v>
      </c>
    </row>
    <row r="182" spans="1:13" x14ac:dyDescent="0.25">
      <c r="A182">
        <v>16</v>
      </c>
      <c r="B182">
        <v>179</v>
      </c>
      <c r="C182" s="55">
        <v>118.14</v>
      </c>
      <c r="D182" s="55">
        <v>21.36</v>
      </c>
      <c r="E182" s="55">
        <v>87.36</v>
      </c>
      <c r="F182" s="71">
        <v>0</v>
      </c>
      <c r="H182">
        <v>16</v>
      </c>
      <c r="I182" s="55">
        <v>3408.37</v>
      </c>
      <c r="J182" s="55">
        <v>2270.0700000000002</v>
      </c>
      <c r="K182" s="55">
        <v>4350.8500000000004</v>
      </c>
      <c r="L182" s="55">
        <v>2826.32</v>
      </c>
      <c r="M182" s="55">
        <v>6367.57</v>
      </c>
    </row>
    <row r="183" spans="1:13" x14ac:dyDescent="0.25">
      <c r="A183">
        <v>17</v>
      </c>
      <c r="B183">
        <v>180</v>
      </c>
      <c r="C183" s="55">
        <v>28.96</v>
      </c>
      <c r="D183" s="55">
        <v>26.04</v>
      </c>
      <c r="E183" s="55">
        <v>0</v>
      </c>
      <c r="F183" s="71">
        <v>67.69</v>
      </c>
      <c r="H183">
        <v>17</v>
      </c>
    </row>
    <row r="184" spans="1:13" x14ac:dyDescent="0.25">
      <c r="A184">
        <v>18</v>
      </c>
      <c r="B184">
        <v>181</v>
      </c>
      <c r="C184" s="55">
        <v>64.19</v>
      </c>
      <c r="D184" s="55">
        <v>0</v>
      </c>
      <c r="E184" s="55">
        <v>37.65</v>
      </c>
      <c r="F184" s="71">
        <v>39.409999999999997</v>
      </c>
      <c r="H184">
        <v>18</v>
      </c>
    </row>
    <row r="185" spans="1:13" x14ac:dyDescent="0.25">
      <c r="A185">
        <v>19</v>
      </c>
      <c r="B185">
        <v>182</v>
      </c>
      <c r="C185" s="55">
        <v>0</v>
      </c>
      <c r="D185" s="55">
        <v>14.2</v>
      </c>
      <c r="E185" s="55">
        <v>92.19</v>
      </c>
      <c r="F185" s="71">
        <v>35.53</v>
      </c>
      <c r="H185">
        <v>19</v>
      </c>
    </row>
    <row r="186" spans="1:13" x14ac:dyDescent="0.25">
      <c r="A186">
        <v>20</v>
      </c>
      <c r="B186">
        <v>183</v>
      </c>
      <c r="C186" s="55">
        <v>19.66</v>
      </c>
      <c r="D186" s="55">
        <v>23.18</v>
      </c>
      <c r="E186" s="55">
        <v>26.33</v>
      </c>
      <c r="F186" s="71">
        <v>40</v>
      </c>
      <c r="H186">
        <v>20</v>
      </c>
    </row>
    <row r="187" spans="1:13" x14ac:dyDescent="0.25">
      <c r="A187">
        <v>21</v>
      </c>
      <c r="B187">
        <v>184</v>
      </c>
      <c r="C187" s="55">
        <v>87.11</v>
      </c>
      <c r="D187" s="55">
        <v>7.41</v>
      </c>
      <c r="E187" s="55">
        <v>56.95</v>
      </c>
      <c r="F187" s="71">
        <v>29.49</v>
      </c>
      <c r="H187">
        <v>21</v>
      </c>
    </row>
    <row r="188" spans="1:13" x14ac:dyDescent="0.25">
      <c r="A188">
        <v>22</v>
      </c>
      <c r="B188">
        <v>185</v>
      </c>
      <c r="C188" s="55">
        <v>23.43</v>
      </c>
      <c r="D188" s="55">
        <v>25.19</v>
      </c>
      <c r="E188" s="55">
        <v>7.56</v>
      </c>
      <c r="F188" s="71">
        <v>15.59</v>
      </c>
      <c r="H188">
        <v>22</v>
      </c>
    </row>
    <row r="189" spans="1:13" x14ac:dyDescent="0.25">
      <c r="A189">
        <v>23</v>
      </c>
      <c r="B189">
        <v>186</v>
      </c>
      <c r="C189" s="55">
        <v>51.46</v>
      </c>
      <c r="D189" s="55">
        <v>22.52</v>
      </c>
      <c r="E189" s="55">
        <v>34.81</v>
      </c>
      <c r="F189" s="79">
        <v>0</v>
      </c>
      <c r="H189">
        <v>23</v>
      </c>
    </row>
    <row r="190" spans="1:13" x14ac:dyDescent="0.25">
      <c r="A190">
        <v>24</v>
      </c>
      <c r="B190">
        <v>187</v>
      </c>
      <c r="C190" s="55">
        <v>16.53</v>
      </c>
      <c r="E190" s="55">
        <v>0</v>
      </c>
      <c r="F190" s="71">
        <v>10.58</v>
      </c>
      <c r="H190">
        <v>24</v>
      </c>
    </row>
    <row r="191" spans="1:13" x14ac:dyDescent="0.25">
      <c r="A191">
        <v>25</v>
      </c>
      <c r="B191">
        <v>188</v>
      </c>
      <c r="C191" s="55">
        <v>34.94</v>
      </c>
      <c r="E191" s="55">
        <v>3.76</v>
      </c>
      <c r="F191" s="71">
        <v>7.48</v>
      </c>
      <c r="H191">
        <v>25</v>
      </c>
    </row>
    <row r="192" spans="1:13" x14ac:dyDescent="0.25">
      <c r="A192">
        <v>26</v>
      </c>
      <c r="B192">
        <v>189</v>
      </c>
      <c r="C192" s="55">
        <v>0</v>
      </c>
      <c r="D192" s="55">
        <v>4</v>
      </c>
      <c r="E192" s="55">
        <v>13.73</v>
      </c>
      <c r="F192" s="71">
        <v>19.760000000000002</v>
      </c>
      <c r="H192">
        <v>26</v>
      </c>
    </row>
    <row r="193" spans="1:13" x14ac:dyDescent="0.25">
      <c r="A193">
        <v>27</v>
      </c>
      <c r="B193">
        <v>190</v>
      </c>
      <c r="C193" s="55">
        <v>11.71</v>
      </c>
      <c r="D193" s="55">
        <f>2+(11/20)</f>
        <v>2.5499999999999998</v>
      </c>
      <c r="E193" s="55">
        <v>4.25</v>
      </c>
      <c r="F193" s="71">
        <v>5.93</v>
      </c>
      <c r="H193">
        <v>27</v>
      </c>
    </row>
    <row r="194" spans="1:13" x14ac:dyDescent="0.25">
      <c r="A194">
        <v>28</v>
      </c>
      <c r="B194">
        <v>191</v>
      </c>
      <c r="C194" s="55">
        <v>32.909999999999997</v>
      </c>
      <c r="D194" s="55">
        <f>2+(18/20)</f>
        <v>2.9</v>
      </c>
      <c r="E194" s="80">
        <v>0.69</v>
      </c>
      <c r="F194" s="71">
        <v>5.43</v>
      </c>
      <c r="H194">
        <v>28</v>
      </c>
    </row>
    <row r="195" spans="1:13" x14ac:dyDescent="0.25">
      <c r="A195">
        <v>29</v>
      </c>
      <c r="B195">
        <v>192</v>
      </c>
      <c r="C195" s="55">
        <v>15.86</v>
      </c>
      <c r="F195" s="71">
        <v>4.53</v>
      </c>
      <c r="H195">
        <v>29</v>
      </c>
    </row>
    <row r="196" spans="1:13" x14ac:dyDescent="0.25">
      <c r="A196">
        <v>30</v>
      </c>
      <c r="B196">
        <v>193</v>
      </c>
      <c r="C196" s="55">
        <v>13.69</v>
      </c>
      <c r="H196">
        <v>30</v>
      </c>
    </row>
    <row r="197" spans="1:13" x14ac:dyDescent="0.25">
      <c r="A197" s="54">
        <v>31</v>
      </c>
      <c r="B197" s="60">
        <v>194</v>
      </c>
      <c r="C197" s="55">
        <v>6.66</v>
      </c>
      <c r="H197" s="54">
        <v>31</v>
      </c>
    </row>
    <row r="198" spans="1:13" x14ac:dyDescent="0.25">
      <c r="A198" s="56">
        <v>44652</v>
      </c>
      <c r="B198" s="45">
        <v>195</v>
      </c>
      <c r="C198" s="80">
        <v>1.59</v>
      </c>
      <c r="H198" s="87">
        <v>44652</v>
      </c>
      <c r="I198">
        <f>SUM(C182:C198)</f>
        <v>526.84</v>
      </c>
      <c r="J198">
        <f t="shared" ref="J198:M198" si="11">SUM(D182:D198)</f>
        <v>149.35000000000002</v>
      </c>
      <c r="K198">
        <f t="shared" si="11"/>
        <v>365.28</v>
      </c>
      <c r="L198">
        <f t="shared" si="11"/>
        <v>281.42</v>
      </c>
      <c r="M198">
        <f t="shared" si="11"/>
        <v>0</v>
      </c>
    </row>
    <row r="199" spans="1:13" x14ac:dyDescent="0.25">
      <c r="C199" s="55">
        <f t="shared" ref="C199:G199" si="12">SUM(C4:C198)</f>
        <v>202596.07299999997</v>
      </c>
      <c r="D199" s="55">
        <f t="shared" si="12"/>
        <v>244823.31999999995</v>
      </c>
      <c r="E199" s="55">
        <f t="shared" si="12"/>
        <v>270827.72000000003</v>
      </c>
      <c r="F199" s="55">
        <f t="shared" si="12"/>
        <v>322299.07500000013</v>
      </c>
      <c r="G199" s="55">
        <f t="shared" si="12"/>
        <v>299006.82999999996</v>
      </c>
      <c r="I199">
        <v>526.84</v>
      </c>
      <c r="J199">
        <v>149.35</v>
      </c>
      <c r="K199">
        <v>365.28</v>
      </c>
      <c r="L199">
        <v>281.42</v>
      </c>
    </row>
    <row r="200" spans="1:13" x14ac:dyDescent="0.25">
      <c r="C200" s="55">
        <v>202596.073</v>
      </c>
      <c r="D200" s="55">
        <v>244823.32</v>
      </c>
      <c r="E200" s="55">
        <v>270827.71999999997</v>
      </c>
      <c r="F200" s="55">
        <v>322299.07500000001</v>
      </c>
      <c r="G200" s="55">
        <v>299006.83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49F55-7C65-42DF-929F-E031BDABA5B6}">
  <dimension ref="A2:L15"/>
  <sheetViews>
    <sheetView topLeftCell="A5" workbookViewId="0">
      <selection activeCell="H21" sqref="H21"/>
    </sheetView>
  </sheetViews>
  <sheetFormatPr baseColWidth="10" defaultRowHeight="13.2" x14ac:dyDescent="0.25"/>
  <cols>
    <col min="1" max="1" width="13.21875" customWidth="1"/>
    <col min="2" max="2" width="11.77734375" bestFit="1" customWidth="1"/>
    <col min="7" max="7" width="3.109375" customWidth="1"/>
  </cols>
  <sheetData>
    <row r="2" spans="1:12" x14ac:dyDescent="0.25">
      <c r="B2" s="58" t="s">
        <v>107</v>
      </c>
      <c r="H2" s="58"/>
    </row>
    <row r="3" spans="1:12" x14ac:dyDescent="0.25">
      <c r="B3" s="58" t="s">
        <v>95</v>
      </c>
      <c r="C3" s="58" t="s">
        <v>96</v>
      </c>
      <c r="D3" s="58" t="s">
        <v>97</v>
      </c>
      <c r="E3" s="58" t="s">
        <v>98</v>
      </c>
      <c r="F3" s="59" t="s">
        <v>99</v>
      </c>
      <c r="H3" s="58"/>
      <c r="I3" s="58"/>
      <c r="J3" s="58"/>
      <c r="K3" s="58"/>
      <c r="L3" s="59"/>
    </row>
    <row r="4" spans="1:12" ht="14.4" x14ac:dyDescent="0.25">
      <c r="A4" t="s">
        <v>103</v>
      </c>
      <c r="B4" s="69">
        <v>215956.16249999995</v>
      </c>
      <c r="C4" s="69">
        <v>262197</v>
      </c>
      <c r="D4" s="69">
        <v>265019.46248499997</v>
      </c>
      <c r="E4" s="69">
        <v>305156.03749999992</v>
      </c>
      <c r="F4" s="69">
        <v>268718.20250000001</v>
      </c>
    </row>
    <row r="5" spans="1:12" ht="14.4" x14ac:dyDescent="0.25">
      <c r="A5" t="s">
        <v>104</v>
      </c>
      <c r="B5" s="69">
        <v>57067.862500000003</v>
      </c>
      <c r="C5" s="69">
        <v>38406.037499999999</v>
      </c>
      <c r="D5" s="69">
        <v>59458.912495000011</v>
      </c>
      <c r="E5" s="69">
        <v>73532.882489999989</v>
      </c>
      <c r="F5" s="69">
        <v>72959.412499999991</v>
      </c>
    </row>
    <row r="6" spans="1:12" ht="14.4" x14ac:dyDescent="0.25">
      <c r="A6" t="s">
        <v>105</v>
      </c>
      <c r="B6" s="69">
        <v>157845.71249999997</v>
      </c>
      <c r="C6" s="69">
        <v>214897.19</v>
      </c>
      <c r="D6" s="69">
        <v>167331.32499999998</v>
      </c>
      <c r="E6" s="69">
        <v>202522.57499999995</v>
      </c>
      <c r="F6" s="69">
        <v>189705.57500000001</v>
      </c>
    </row>
    <row r="7" spans="1:12" x14ac:dyDescent="0.25">
      <c r="B7" s="81">
        <f>SUM(B4:B6)</f>
        <v>430869.73749999993</v>
      </c>
      <c r="C7" s="81">
        <f t="shared" ref="C7:F7" si="0">SUM(C4:C6)</f>
        <v>515500.22749999998</v>
      </c>
      <c r="D7" s="81">
        <f t="shared" si="0"/>
        <v>491809.69997999992</v>
      </c>
      <c r="E7" s="81">
        <f t="shared" si="0"/>
        <v>581211.4949899998</v>
      </c>
      <c r="F7" s="81">
        <f t="shared" si="0"/>
        <v>531383.18999999994</v>
      </c>
    </row>
    <row r="9" spans="1:12" x14ac:dyDescent="0.25">
      <c r="A9" t="s">
        <v>108</v>
      </c>
      <c r="B9" s="55">
        <v>202596.073</v>
      </c>
      <c r="C9" s="55">
        <v>244823.32</v>
      </c>
      <c r="D9" s="55">
        <v>270827.71999999997</v>
      </c>
      <c r="E9" s="55">
        <v>322299.07500000001</v>
      </c>
      <c r="F9" s="55">
        <v>299006.83</v>
      </c>
    </row>
    <row r="10" spans="1:12" x14ac:dyDescent="0.25">
      <c r="B10" s="13"/>
      <c r="C10" s="13"/>
      <c r="D10" s="13"/>
      <c r="E10" s="13"/>
      <c r="F10" s="13"/>
    </row>
    <row r="11" spans="1:12" x14ac:dyDescent="0.25">
      <c r="B11" s="58" t="s">
        <v>95</v>
      </c>
      <c r="C11" s="58" t="s">
        <v>96</v>
      </c>
      <c r="D11" s="58" t="s">
        <v>97</v>
      </c>
      <c r="E11" s="58" t="s">
        <v>98</v>
      </c>
      <c r="F11" s="59" t="s">
        <v>99</v>
      </c>
    </row>
    <row r="12" spans="1:12" x14ac:dyDescent="0.25">
      <c r="A12" t="s">
        <v>110</v>
      </c>
      <c r="B12" s="66">
        <f>(B9*100/B7)</f>
        <v>47.020260502746503</v>
      </c>
      <c r="C12" s="66">
        <f t="shared" ref="C12:F12" si="1">(C9*100/C7)</f>
        <v>47.492378652732995</v>
      </c>
      <c r="D12" s="66">
        <f t="shared" si="1"/>
        <v>55.067584069816746</v>
      </c>
      <c r="E12" s="66">
        <f t="shared" si="1"/>
        <v>55.45297671814722</v>
      </c>
      <c r="F12" s="66">
        <f t="shared" si="1"/>
        <v>56.269531220963167</v>
      </c>
    </row>
    <row r="13" spans="1:12" x14ac:dyDescent="0.25">
      <c r="A13" t="s">
        <v>109</v>
      </c>
      <c r="B13" s="66">
        <f>(B9*100/B4)</f>
        <v>93.813517824479803</v>
      </c>
      <c r="C13" s="66">
        <f t="shared" ref="C13:F13" si="2">(C9*100/C4)</f>
        <v>93.373806717849561</v>
      </c>
      <c r="D13" s="66">
        <f t="shared" si="2"/>
        <v>102.19163432773499</v>
      </c>
      <c r="E13" s="66">
        <f t="shared" si="2"/>
        <v>105.61779397859696</v>
      </c>
      <c r="F13" s="66">
        <f t="shared" si="2"/>
        <v>111.27152058111879</v>
      </c>
    </row>
    <row r="15" spans="1:12" x14ac:dyDescent="0.25">
      <c r="I15" t="s">
        <v>106</v>
      </c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C4CBF-BE7B-43A8-96B0-AB03DE912EC1}">
  <dimension ref="A2:AD51"/>
  <sheetViews>
    <sheetView tabSelected="1" topLeftCell="N1" workbookViewId="0">
      <selection activeCell="Z4" sqref="Z4"/>
    </sheetView>
  </sheetViews>
  <sheetFormatPr baseColWidth="10" defaultRowHeight="13.2" x14ac:dyDescent="0.25"/>
  <sheetData>
    <row r="2" spans="1:30" ht="14.4" x14ac:dyDescent="0.25">
      <c r="A2" t="s">
        <v>152</v>
      </c>
      <c r="G2" s="83" t="s">
        <v>135</v>
      </c>
      <c r="H2" s="83" t="s">
        <v>136</v>
      </c>
      <c r="I2" s="83" t="s">
        <v>137</v>
      </c>
      <c r="J2" s="83" t="s">
        <v>138</v>
      </c>
      <c r="K2" s="83" t="s">
        <v>139</v>
      </c>
      <c r="L2" s="83" t="s">
        <v>157</v>
      </c>
      <c r="M2" s="83" t="s">
        <v>140</v>
      </c>
      <c r="N2" s="83" t="s">
        <v>141</v>
      </c>
      <c r="O2" s="83" t="s">
        <v>156</v>
      </c>
      <c r="P2" s="83" t="s">
        <v>142</v>
      </c>
      <c r="Q2" s="83" t="s">
        <v>143</v>
      </c>
      <c r="R2" s="83" t="s">
        <v>144</v>
      </c>
      <c r="S2" s="83" t="s">
        <v>145</v>
      </c>
      <c r="T2" s="83" t="s">
        <v>146</v>
      </c>
      <c r="U2" s="83" t="s">
        <v>147</v>
      </c>
      <c r="V2" s="83" t="s">
        <v>148</v>
      </c>
      <c r="W2" s="83" t="s">
        <v>149</v>
      </c>
      <c r="X2" s="83" t="s">
        <v>150</v>
      </c>
      <c r="Y2" s="83" t="s">
        <v>95</v>
      </c>
      <c r="Z2" s="83" t="s">
        <v>96</v>
      </c>
      <c r="AA2" s="83" t="s">
        <v>97</v>
      </c>
      <c r="AB2" s="83" t="s">
        <v>98</v>
      </c>
      <c r="AC2" s="83" t="s">
        <v>99</v>
      </c>
    </row>
    <row r="3" spans="1:30" ht="14.4" x14ac:dyDescent="0.25">
      <c r="B3" t="s">
        <v>103</v>
      </c>
      <c r="C3" t="s">
        <v>104</v>
      </c>
      <c r="D3" t="s">
        <v>105</v>
      </c>
      <c r="F3" s="68" t="s">
        <v>104</v>
      </c>
      <c r="G3" s="69">
        <v>58088.7</v>
      </c>
      <c r="H3" s="69">
        <v>31756.7</v>
      </c>
      <c r="I3" s="69">
        <v>55886.112499999996</v>
      </c>
      <c r="J3" s="69">
        <v>56795.600000000013</v>
      </c>
      <c r="K3" s="69">
        <v>63079.69999999999</v>
      </c>
      <c r="L3" s="69">
        <v>51794.100000000006</v>
      </c>
      <c r="M3" s="69">
        <v>64080.2575</v>
      </c>
      <c r="N3" s="69">
        <v>51330.1875</v>
      </c>
      <c r="O3" s="69">
        <v>64787.387500000004</v>
      </c>
      <c r="P3" s="69">
        <v>52085.487500000003</v>
      </c>
      <c r="Q3" s="69">
        <v>46704.102500000001</v>
      </c>
      <c r="R3" s="69">
        <v>53230.322500000002</v>
      </c>
      <c r="S3" s="69">
        <v>47097.837500000001</v>
      </c>
      <c r="T3" s="69">
        <v>55765.912499999999</v>
      </c>
      <c r="U3" s="69">
        <v>45430.112500000003</v>
      </c>
      <c r="V3" s="69">
        <v>79398.590000000011</v>
      </c>
      <c r="W3" s="69">
        <v>49107.637499999997</v>
      </c>
      <c r="X3" s="69">
        <v>84208.712500000009</v>
      </c>
      <c r="Y3" s="69">
        <v>57067.862500000003</v>
      </c>
      <c r="Z3" s="69">
        <v>38406.037499999999</v>
      </c>
      <c r="AA3" s="69">
        <v>59458.912495000011</v>
      </c>
      <c r="AB3" s="69">
        <v>73532.882489999989</v>
      </c>
      <c r="AC3" s="69">
        <v>72959.412499999991</v>
      </c>
      <c r="AD3" s="69"/>
    </row>
    <row r="4" spans="1:30" ht="14.4" x14ac:dyDescent="0.25">
      <c r="A4" s="82" t="s">
        <v>111</v>
      </c>
      <c r="F4" s="68" t="s">
        <v>105</v>
      </c>
      <c r="G4" s="69">
        <v>204576.13749999995</v>
      </c>
      <c r="H4" s="69">
        <v>146974.70549999998</v>
      </c>
      <c r="I4" s="69">
        <v>168173.58750000005</v>
      </c>
      <c r="J4" s="69">
        <v>165965.87000000002</v>
      </c>
      <c r="K4" s="69">
        <v>197553.82750000001</v>
      </c>
      <c r="L4" s="69">
        <v>133993.1875</v>
      </c>
      <c r="M4" s="69">
        <v>183998.97750000007</v>
      </c>
      <c r="N4" s="69">
        <v>145692.23749999996</v>
      </c>
      <c r="O4" s="69">
        <v>154387.95500000007</v>
      </c>
      <c r="P4" s="69">
        <v>151337.03229999996</v>
      </c>
      <c r="Q4" s="69">
        <v>132268.07250000001</v>
      </c>
      <c r="R4" s="69">
        <v>124972.78499999999</v>
      </c>
      <c r="S4" s="69">
        <v>136602.96250000002</v>
      </c>
      <c r="T4" s="69">
        <v>142326.51249999998</v>
      </c>
      <c r="U4" s="69">
        <v>124904.81250000006</v>
      </c>
      <c r="V4" s="69">
        <v>182990.01000000004</v>
      </c>
      <c r="W4" s="69">
        <v>141440.75</v>
      </c>
      <c r="X4" s="69">
        <v>223926.45</v>
      </c>
      <c r="Y4" s="69">
        <v>157845.71249999997</v>
      </c>
      <c r="Z4" s="69">
        <v>214897.19</v>
      </c>
      <c r="AA4" s="69">
        <v>167331.32499999998</v>
      </c>
      <c r="AB4" s="69">
        <v>202522.57499999995</v>
      </c>
      <c r="AC4" s="69">
        <v>189705.57500000001</v>
      </c>
      <c r="AD4" s="69"/>
    </row>
    <row r="5" spans="1:30" ht="14.4" x14ac:dyDescent="0.25">
      <c r="A5" s="82" t="s">
        <v>112</v>
      </c>
      <c r="F5" s="68" t="s">
        <v>103</v>
      </c>
      <c r="G5" s="69">
        <v>281494.31250000006</v>
      </c>
      <c r="H5" s="69">
        <v>178135.1825</v>
      </c>
      <c r="I5" s="69">
        <v>206257.28750000001</v>
      </c>
      <c r="J5" s="69">
        <v>213067.73850000004</v>
      </c>
      <c r="K5" s="69">
        <v>242824.47000000003</v>
      </c>
      <c r="L5" s="69">
        <v>166296.54750000004</v>
      </c>
      <c r="M5" s="69">
        <v>218033.86250000002</v>
      </c>
      <c r="N5" s="69">
        <v>163383.155</v>
      </c>
      <c r="O5" s="69">
        <v>178186.35749999998</v>
      </c>
      <c r="P5" s="69">
        <v>174904.90750000006</v>
      </c>
      <c r="Q5" s="69">
        <v>166497.48000000004</v>
      </c>
      <c r="R5" s="69">
        <v>168361.00499999995</v>
      </c>
      <c r="S5" s="69">
        <v>166638.31249999997</v>
      </c>
      <c r="T5" s="69">
        <v>188336.65</v>
      </c>
      <c r="U5" s="69">
        <v>194524.85</v>
      </c>
      <c r="V5" s="69">
        <v>246827.17624999999</v>
      </c>
      <c r="W5" s="69">
        <v>183789.35000000003</v>
      </c>
      <c r="X5" s="69">
        <v>271532.97499999998</v>
      </c>
      <c r="Y5" s="69">
        <v>215956.16249999995</v>
      </c>
      <c r="Z5" s="69">
        <v>262197</v>
      </c>
      <c r="AA5" s="69">
        <v>265019.46248499997</v>
      </c>
      <c r="AB5" s="69">
        <v>305156.03749999992</v>
      </c>
      <c r="AC5" s="69">
        <v>268718.20250000001</v>
      </c>
      <c r="AD5" s="69"/>
    </row>
    <row r="6" spans="1:30" ht="14.4" x14ac:dyDescent="0.25">
      <c r="A6" s="82"/>
      <c r="F6" s="68"/>
      <c r="G6" s="83" t="s">
        <v>135</v>
      </c>
      <c r="H6" s="83" t="s">
        <v>136</v>
      </c>
      <c r="I6" s="83" t="s">
        <v>137</v>
      </c>
      <c r="J6" s="83" t="s">
        <v>138</v>
      </c>
      <c r="K6" s="83" t="s">
        <v>139</v>
      </c>
      <c r="L6" s="83" t="s">
        <v>157</v>
      </c>
      <c r="M6" s="83" t="s">
        <v>140</v>
      </c>
      <c r="N6" s="83" t="s">
        <v>141</v>
      </c>
      <c r="O6" s="83" t="s">
        <v>156</v>
      </c>
      <c r="P6" s="83" t="s">
        <v>142</v>
      </c>
      <c r="Q6" s="83" t="s">
        <v>143</v>
      </c>
      <c r="R6" s="83" t="s">
        <v>144</v>
      </c>
      <c r="S6" s="83" t="s">
        <v>145</v>
      </c>
      <c r="T6" s="83" t="s">
        <v>146</v>
      </c>
      <c r="U6" s="83" t="s">
        <v>147</v>
      </c>
      <c r="V6" s="83" t="s">
        <v>148</v>
      </c>
      <c r="W6" s="83" t="s">
        <v>149</v>
      </c>
      <c r="X6" s="83" t="s">
        <v>150</v>
      </c>
      <c r="Y6" s="83" t="s">
        <v>95</v>
      </c>
      <c r="Z6" s="83" t="s">
        <v>96</v>
      </c>
      <c r="AA6" s="83" t="s">
        <v>97</v>
      </c>
      <c r="AB6" s="83" t="s">
        <v>98</v>
      </c>
      <c r="AC6" s="83" t="s">
        <v>99</v>
      </c>
      <c r="AD6" s="69"/>
    </row>
    <row r="7" spans="1:30" ht="14.4" x14ac:dyDescent="0.25">
      <c r="A7" s="82" t="s">
        <v>113</v>
      </c>
      <c r="F7" s="68" t="s">
        <v>155</v>
      </c>
      <c r="G7" s="81">
        <f>SUM(G3:G5)</f>
        <v>544159.15</v>
      </c>
      <c r="H7" s="81">
        <f t="shared" ref="H7:AC7" si="0">SUM(H3:H5)</f>
        <v>356866.58799999999</v>
      </c>
      <c r="I7" s="81">
        <f t="shared" si="0"/>
        <v>430316.98750000005</v>
      </c>
      <c r="J7" s="81">
        <f t="shared" si="0"/>
        <v>435829.20850000007</v>
      </c>
      <c r="K7" s="81">
        <f t="shared" si="0"/>
        <v>503457.99750000006</v>
      </c>
      <c r="L7" s="81">
        <f t="shared" si="0"/>
        <v>352083.83500000008</v>
      </c>
      <c r="M7" s="81">
        <f t="shared" si="0"/>
        <v>466113.09750000009</v>
      </c>
      <c r="N7" s="81">
        <f t="shared" si="0"/>
        <v>360405.57999999996</v>
      </c>
      <c r="O7" s="81">
        <f t="shared" si="0"/>
        <v>397361.70000000007</v>
      </c>
      <c r="P7" s="81">
        <f t="shared" si="0"/>
        <v>378327.42729999998</v>
      </c>
      <c r="Q7" s="81">
        <f t="shared" si="0"/>
        <v>345469.65500000003</v>
      </c>
      <c r="R7" s="81">
        <f t="shared" si="0"/>
        <v>346564.11249999993</v>
      </c>
      <c r="S7" s="81">
        <f t="shared" si="0"/>
        <v>350339.11249999999</v>
      </c>
      <c r="T7" s="81">
        <f t="shared" si="0"/>
        <v>386429.07499999995</v>
      </c>
      <c r="U7" s="81">
        <f t="shared" si="0"/>
        <v>364859.77500000002</v>
      </c>
      <c r="V7" s="81">
        <f t="shared" si="0"/>
        <v>509215.77625</v>
      </c>
      <c r="W7" s="81">
        <f t="shared" si="0"/>
        <v>374337.73750000005</v>
      </c>
      <c r="X7" s="81">
        <f t="shared" si="0"/>
        <v>579668.13749999995</v>
      </c>
      <c r="Y7" s="81">
        <f t="shared" si="0"/>
        <v>430869.73749999993</v>
      </c>
      <c r="Z7" s="81">
        <f t="shared" si="0"/>
        <v>515500.22750000004</v>
      </c>
      <c r="AA7" s="81">
        <f t="shared" si="0"/>
        <v>491809.69997999998</v>
      </c>
      <c r="AB7" s="81">
        <f t="shared" si="0"/>
        <v>581211.4949899998</v>
      </c>
      <c r="AC7" s="81">
        <f t="shared" si="0"/>
        <v>531383.18999999994</v>
      </c>
    </row>
    <row r="8" spans="1:30" ht="14.4" x14ac:dyDescent="0.25">
      <c r="A8" s="82" t="s">
        <v>114</v>
      </c>
      <c r="G8" s="69">
        <v>544159</v>
      </c>
      <c r="H8" s="69">
        <v>356867</v>
      </c>
      <c r="I8" s="69">
        <v>430317</v>
      </c>
      <c r="J8" s="69">
        <v>435829</v>
      </c>
      <c r="K8" s="69">
        <v>503458</v>
      </c>
      <c r="L8" s="69">
        <v>352084</v>
      </c>
      <c r="M8" s="69">
        <v>466113</v>
      </c>
      <c r="N8" s="69">
        <v>360406</v>
      </c>
      <c r="O8" s="69">
        <v>397362</v>
      </c>
      <c r="P8" s="69">
        <v>378327</v>
      </c>
      <c r="Q8" s="69">
        <v>345470</v>
      </c>
      <c r="R8" s="69">
        <v>346564</v>
      </c>
      <c r="S8" s="69">
        <v>350339</v>
      </c>
      <c r="T8" s="69">
        <v>386429</v>
      </c>
      <c r="U8" s="69">
        <v>364860</v>
      </c>
      <c r="V8" s="69">
        <v>509216</v>
      </c>
      <c r="W8" s="69">
        <v>374338</v>
      </c>
      <c r="X8" s="69">
        <v>579668</v>
      </c>
      <c r="Y8" s="69">
        <v>430870</v>
      </c>
      <c r="Z8" s="69">
        <v>515500</v>
      </c>
      <c r="AA8" s="69">
        <v>491810</v>
      </c>
      <c r="AB8" s="69">
        <v>581211</v>
      </c>
      <c r="AC8" s="69">
        <v>531383</v>
      </c>
    </row>
    <row r="9" spans="1:30" x14ac:dyDescent="0.25">
      <c r="A9" s="82" t="s">
        <v>115</v>
      </c>
    </row>
    <row r="10" spans="1:30" x14ac:dyDescent="0.25">
      <c r="A10" s="82" t="s">
        <v>116</v>
      </c>
    </row>
    <row r="11" spans="1:30" x14ac:dyDescent="0.25">
      <c r="A11" s="82" t="s">
        <v>117</v>
      </c>
    </row>
    <row r="12" spans="1:30" x14ac:dyDescent="0.25">
      <c r="A12" s="82" t="s">
        <v>118</v>
      </c>
    </row>
    <row r="13" spans="1:30" x14ac:dyDescent="0.25">
      <c r="A13" s="82" t="s">
        <v>119</v>
      </c>
    </row>
    <row r="14" spans="1:30" x14ac:dyDescent="0.25">
      <c r="A14" s="82" t="s">
        <v>120</v>
      </c>
    </row>
    <row r="15" spans="1:30" x14ac:dyDescent="0.25">
      <c r="A15" s="82" t="s">
        <v>121</v>
      </c>
    </row>
    <row r="16" spans="1:30" x14ac:dyDescent="0.25">
      <c r="A16" s="82" t="s">
        <v>122</v>
      </c>
    </row>
    <row r="17" spans="1:27" x14ac:dyDescent="0.25">
      <c r="A17" s="82" t="s">
        <v>123</v>
      </c>
    </row>
    <row r="18" spans="1:27" x14ac:dyDescent="0.25">
      <c r="A18" s="82" t="s">
        <v>124</v>
      </c>
    </row>
    <row r="19" spans="1:27" x14ac:dyDescent="0.25">
      <c r="A19" s="82" t="s">
        <v>125</v>
      </c>
    </row>
    <row r="20" spans="1:27" x14ac:dyDescent="0.25">
      <c r="A20" s="82" t="s">
        <v>126</v>
      </c>
    </row>
    <row r="21" spans="1:27" x14ac:dyDescent="0.25">
      <c r="A21" s="82" t="s">
        <v>127</v>
      </c>
    </row>
    <row r="22" spans="1:27" x14ac:dyDescent="0.25">
      <c r="A22" s="82" t="s">
        <v>128</v>
      </c>
    </row>
    <row r="23" spans="1:27" x14ac:dyDescent="0.25">
      <c r="A23" s="82" t="s">
        <v>129</v>
      </c>
    </row>
    <row r="24" spans="1:27" x14ac:dyDescent="0.25">
      <c r="A24" s="82" t="s">
        <v>130</v>
      </c>
      <c r="AA24" t="s">
        <v>158</v>
      </c>
    </row>
    <row r="25" spans="1:27" x14ac:dyDescent="0.25">
      <c r="A25" s="82" t="s">
        <v>131</v>
      </c>
    </row>
    <row r="26" spans="1:27" x14ac:dyDescent="0.25">
      <c r="A26" s="82" t="s">
        <v>132</v>
      </c>
    </row>
    <row r="27" spans="1:27" x14ac:dyDescent="0.25">
      <c r="A27" s="82" t="s">
        <v>133</v>
      </c>
    </row>
    <row r="28" spans="1:27" x14ac:dyDescent="0.25">
      <c r="A28" s="82" t="s">
        <v>134</v>
      </c>
    </row>
    <row r="29" spans="1:27" x14ac:dyDescent="0.25">
      <c r="A29" s="82" t="s">
        <v>135</v>
      </c>
    </row>
    <row r="30" spans="1:27" x14ac:dyDescent="0.25">
      <c r="A30" s="82" t="s">
        <v>136</v>
      </c>
    </row>
    <row r="31" spans="1:27" ht="14.4" x14ac:dyDescent="0.25">
      <c r="A31" s="82" t="s">
        <v>137</v>
      </c>
      <c r="C31" s="69"/>
      <c r="D31" s="69"/>
      <c r="L31" s="69"/>
      <c r="M31" s="69"/>
      <c r="N31" s="69"/>
      <c r="O31" s="69"/>
      <c r="P31" s="69"/>
      <c r="Q31" s="69"/>
      <c r="R31" s="69"/>
    </row>
    <row r="32" spans="1:27" x14ac:dyDescent="0.25">
      <c r="A32" s="82" t="s">
        <v>138</v>
      </c>
    </row>
    <row r="33" spans="1:12" x14ac:dyDescent="0.25">
      <c r="A33" s="82" t="s">
        <v>139</v>
      </c>
    </row>
    <row r="34" spans="1:12" x14ac:dyDescent="0.25">
      <c r="A34" s="82" t="s">
        <v>140</v>
      </c>
    </row>
    <row r="35" spans="1:12" ht="14.4" x14ac:dyDescent="0.25">
      <c r="A35" s="82" t="s">
        <v>141</v>
      </c>
      <c r="B35" s="69"/>
      <c r="C35" s="69"/>
      <c r="D35" s="69"/>
      <c r="E35" s="85"/>
      <c r="F35" s="69"/>
      <c r="G35" s="69"/>
      <c r="H35" s="69"/>
      <c r="I35" s="85"/>
      <c r="J35" s="81"/>
      <c r="K35" s="69"/>
      <c r="L35" s="81"/>
    </row>
    <row r="36" spans="1:12" ht="14.4" x14ac:dyDescent="0.25">
      <c r="A36" s="82" t="s">
        <v>156</v>
      </c>
      <c r="B36" s="69"/>
      <c r="C36" s="69"/>
      <c r="D36" s="69"/>
      <c r="E36" s="85"/>
      <c r="F36" s="69"/>
      <c r="G36" s="69"/>
      <c r="H36" s="69"/>
      <c r="I36" s="85"/>
      <c r="J36" s="81"/>
      <c r="K36" s="69"/>
      <c r="L36" s="81"/>
    </row>
    <row r="37" spans="1:12" ht="14.4" x14ac:dyDescent="0.25">
      <c r="A37" s="82" t="s">
        <v>142</v>
      </c>
      <c r="B37" s="69"/>
      <c r="C37" s="69"/>
      <c r="D37" s="69"/>
      <c r="E37" s="85"/>
      <c r="F37" s="69"/>
      <c r="G37" s="69"/>
      <c r="H37" s="69"/>
      <c r="I37" s="85"/>
      <c r="J37" s="81"/>
      <c r="K37" s="69"/>
      <c r="L37" s="81"/>
    </row>
    <row r="38" spans="1:12" ht="14.4" x14ac:dyDescent="0.25">
      <c r="A38" s="82" t="s">
        <v>143</v>
      </c>
      <c r="B38" s="69"/>
      <c r="C38" s="69"/>
      <c r="D38" s="69"/>
      <c r="E38" s="85"/>
      <c r="F38" s="69"/>
      <c r="G38" s="69"/>
      <c r="H38" s="69"/>
      <c r="I38" s="85"/>
      <c r="J38" s="81"/>
      <c r="K38" s="69"/>
      <c r="L38" s="81"/>
    </row>
    <row r="39" spans="1:12" ht="14.4" x14ac:dyDescent="0.25">
      <c r="A39" s="82" t="s">
        <v>144</v>
      </c>
      <c r="B39" s="69"/>
      <c r="C39" s="69"/>
      <c r="D39" s="69"/>
      <c r="E39" s="85"/>
      <c r="F39" s="69"/>
      <c r="G39" s="69"/>
      <c r="H39" s="69"/>
      <c r="I39" s="85"/>
      <c r="J39" s="81"/>
      <c r="K39" s="69"/>
      <c r="L39" s="81"/>
    </row>
    <row r="40" spans="1:12" ht="14.4" x14ac:dyDescent="0.25">
      <c r="A40" s="82" t="s">
        <v>145</v>
      </c>
      <c r="B40" s="69"/>
      <c r="C40" s="69"/>
      <c r="D40" s="69"/>
      <c r="E40" s="85"/>
      <c r="F40" s="69"/>
      <c r="G40" s="69"/>
      <c r="H40" s="69"/>
      <c r="I40" s="85"/>
      <c r="J40" s="81"/>
      <c r="K40" s="69"/>
      <c r="L40" s="81"/>
    </row>
    <row r="41" spans="1:12" ht="14.4" x14ac:dyDescent="0.25">
      <c r="A41" s="82" t="s">
        <v>146</v>
      </c>
      <c r="B41" s="69"/>
      <c r="C41" s="69"/>
      <c r="D41" s="69"/>
      <c r="E41" s="85"/>
      <c r="F41" s="69"/>
      <c r="G41" s="69"/>
      <c r="H41" s="69"/>
      <c r="I41" s="85"/>
      <c r="J41" s="81"/>
      <c r="K41" s="69"/>
      <c r="L41" s="81"/>
    </row>
    <row r="42" spans="1:12" ht="14.4" x14ac:dyDescent="0.25">
      <c r="A42" s="82" t="s">
        <v>147</v>
      </c>
      <c r="B42" s="69"/>
      <c r="C42" s="69"/>
      <c r="D42" s="69"/>
      <c r="E42" s="85"/>
      <c r="F42" s="69"/>
      <c r="G42" s="69"/>
      <c r="H42" s="69"/>
      <c r="I42" s="85"/>
      <c r="J42" s="81"/>
      <c r="K42" s="69"/>
      <c r="L42" s="81"/>
    </row>
    <row r="43" spans="1:12" ht="14.4" x14ac:dyDescent="0.25">
      <c r="A43" s="82" t="s">
        <v>148</v>
      </c>
      <c r="B43" s="69"/>
      <c r="C43" s="69"/>
      <c r="D43" s="69"/>
      <c r="E43" s="85"/>
      <c r="F43" s="69"/>
      <c r="G43" s="69"/>
      <c r="H43" s="69"/>
      <c r="I43" s="85"/>
      <c r="J43" s="81"/>
      <c r="K43" s="69"/>
      <c r="L43" s="81"/>
    </row>
    <row r="44" spans="1:12" ht="14.4" x14ac:dyDescent="0.25">
      <c r="A44" s="82" t="s">
        <v>149</v>
      </c>
      <c r="B44" s="69"/>
      <c r="C44" s="69"/>
      <c r="D44" s="69"/>
      <c r="E44" s="85"/>
      <c r="F44" s="69"/>
      <c r="G44" s="69"/>
      <c r="H44" s="69"/>
      <c r="I44" s="85"/>
      <c r="J44" s="81"/>
      <c r="K44" s="69"/>
      <c r="L44" s="81"/>
    </row>
    <row r="45" spans="1:12" ht="14.4" x14ac:dyDescent="0.25">
      <c r="A45" s="82" t="s">
        <v>150</v>
      </c>
      <c r="B45" s="69"/>
      <c r="C45" s="69"/>
      <c r="D45" s="69"/>
      <c r="E45" s="85"/>
      <c r="F45" s="69"/>
      <c r="G45" s="69"/>
      <c r="H45" s="69"/>
      <c r="I45" s="85"/>
      <c r="J45" s="81"/>
      <c r="K45" s="69"/>
      <c r="L45" s="81"/>
    </row>
    <row r="46" spans="1:12" ht="14.4" x14ac:dyDescent="0.25">
      <c r="A46" s="82" t="s">
        <v>95</v>
      </c>
      <c r="B46" s="69"/>
      <c r="C46" s="69"/>
      <c r="D46" s="69"/>
      <c r="E46" s="85"/>
      <c r="F46" s="69"/>
      <c r="G46" s="69"/>
      <c r="H46" s="69"/>
      <c r="I46" s="85"/>
      <c r="J46" s="81"/>
      <c r="K46" s="69"/>
      <c r="L46" s="81"/>
    </row>
    <row r="47" spans="1:12" ht="14.4" x14ac:dyDescent="0.25">
      <c r="A47" s="82" t="s">
        <v>96</v>
      </c>
      <c r="B47" s="69"/>
      <c r="C47" s="69"/>
      <c r="D47" s="69"/>
      <c r="E47" s="85"/>
      <c r="F47" s="69"/>
      <c r="G47" s="69"/>
      <c r="H47" s="69"/>
      <c r="I47" s="85"/>
      <c r="J47" s="81"/>
      <c r="K47" s="69"/>
      <c r="L47" s="81"/>
    </row>
    <row r="48" spans="1:12" ht="14.4" x14ac:dyDescent="0.25">
      <c r="A48" s="82" t="s">
        <v>97</v>
      </c>
      <c r="B48" s="69"/>
      <c r="C48" s="69"/>
      <c r="D48" s="69"/>
      <c r="E48" s="85"/>
      <c r="F48" s="69"/>
      <c r="G48" s="69"/>
      <c r="H48" s="69"/>
      <c r="I48" s="85"/>
      <c r="J48" s="81"/>
      <c r="K48" s="69"/>
      <c r="L48" s="81"/>
    </row>
    <row r="49" spans="1:12" ht="14.4" x14ac:dyDescent="0.25">
      <c r="A49" s="82" t="s">
        <v>98</v>
      </c>
      <c r="B49" s="69"/>
      <c r="C49" s="69"/>
      <c r="D49" s="69"/>
      <c r="E49" s="85"/>
      <c r="F49" s="69"/>
      <c r="G49" s="69"/>
      <c r="H49" s="69"/>
      <c r="I49" s="85"/>
      <c r="J49" s="81"/>
      <c r="K49" s="69"/>
      <c r="L49" s="81"/>
    </row>
    <row r="50" spans="1:12" ht="14.4" x14ac:dyDescent="0.25">
      <c r="A50" s="82" t="s">
        <v>99</v>
      </c>
      <c r="B50" s="69"/>
      <c r="C50" s="69"/>
      <c r="D50" s="69"/>
      <c r="E50" s="85"/>
      <c r="F50" s="69"/>
      <c r="G50" s="69"/>
      <c r="H50" s="69"/>
      <c r="I50" s="85"/>
      <c r="J50" s="81"/>
      <c r="K50" s="69"/>
      <c r="L50" s="81"/>
    </row>
    <row r="51" spans="1:12" ht="14.4" x14ac:dyDescent="0.25">
      <c r="A51" s="82" t="s">
        <v>151</v>
      </c>
      <c r="B51" s="69"/>
      <c r="C51" s="69"/>
      <c r="D51" s="69"/>
      <c r="E51" s="85"/>
      <c r="F51" s="69"/>
      <c r="G51" s="69"/>
      <c r="H51" s="69"/>
      <c r="I51" s="85"/>
      <c r="J51" s="81"/>
      <c r="K51" s="69"/>
      <c r="L51" s="81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BE3FE-B6BB-4D0F-BA06-E7CF01A188D8}">
  <dimension ref="B2:G50"/>
  <sheetViews>
    <sheetView topLeftCell="E4" workbookViewId="0">
      <selection activeCell="T16" sqref="T16"/>
    </sheetView>
  </sheetViews>
  <sheetFormatPr baseColWidth="10" defaultRowHeight="13.2" x14ac:dyDescent="0.25"/>
  <sheetData>
    <row r="2" spans="2:7" ht="14.4" x14ac:dyDescent="0.25">
      <c r="C2" s="89" t="s">
        <v>103</v>
      </c>
      <c r="D2" s="89" t="s">
        <v>104</v>
      </c>
      <c r="E2" s="89" t="s">
        <v>105</v>
      </c>
      <c r="G2" s="89" t="s">
        <v>100</v>
      </c>
    </row>
    <row r="3" spans="2:7" ht="14.4" x14ac:dyDescent="0.3">
      <c r="B3" s="90" t="s">
        <v>111</v>
      </c>
      <c r="C3" s="91">
        <v>27355</v>
      </c>
      <c r="D3" s="91">
        <v>9943</v>
      </c>
      <c r="E3" s="91">
        <v>27211</v>
      </c>
      <c r="F3" s="90" t="s">
        <v>111</v>
      </c>
      <c r="G3" s="92">
        <f>SUM(C3+D3+E3)</f>
        <v>64509</v>
      </c>
    </row>
    <row r="4" spans="2:7" ht="14.4" x14ac:dyDescent="0.3">
      <c r="B4" s="90" t="s">
        <v>112</v>
      </c>
      <c r="C4" s="91">
        <v>32647</v>
      </c>
      <c r="D4" s="91">
        <v>13807.5</v>
      </c>
      <c r="E4" s="91">
        <v>30260</v>
      </c>
      <c r="F4" s="90" t="s">
        <v>112</v>
      </c>
      <c r="G4" s="92">
        <f t="shared" ref="G4:G49" si="0">SUM(C4+D4+E4)</f>
        <v>76714.5</v>
      </c>
    </row>
    <row r="5" spans="2:7" ht="14.4" x14ac:dyDescent="0.3">
      <c r="B5" s="90" t="s">
        <v>113</v>
      </c>
      <c r="C5" s="91">
        <v>32245.5</v>
      </c>
      <c r="D5" s="91">
        <v>10389.5</v>
      </c>
      <c r="E5" s="91">
        <v>22479</v>
      </c>
      <c r="F5" s="90" t="s">
        <v>113</v>
      </c>
      <c r="G5" s="92">
        <f t="shared" si="0"/>
        <v>65114</v>
      </c>
    </row>
    <row r="6" spans="2:7" ht="14.4" x14ac:dyDescent="0.3">
      <c r="B6" s="90" t="s">
        <v>114</v>
      </c>
      <c r="C6" s="91">
        <v>50737</v>
      </c>
      <c r="D6" s="91">
        <v>16336</v>
      </c>
      <c r="E6" s="91">
        <v>49174</v>
      </c>
      <c r="F6" s="90" t="s">
        <v>114</v>
      </c>
      <c r="G6" s="92">
        <f t="shared" si="0"/>
        <v>116247</v>
      </c>
    </row>
    <row r="7" spans="2:7" ht="14.4" x14ac:dyDescent="0.3">
      <c r="B7" s="90" t="s">
        <v>115</v>
      </c>
      <c r="C7" s="91">
        <v>46188</v>
      </c>
      <c r="D7" s="91">
        <v>15878.5</v>
      </c>
      <c r="E7" s="91">
        <v>36038.5</v>
      </c>
      <c r="F7" s="90" t="s">
        <v>115</v>
      </c>
      <c r="G7" s="92">
        <f t="shared" si="0"/>
        <v>98105</v>
      </c>
    </row>
    <row r="8" spans="2:7" ht="14.4" x14ac:dyDescent="0.3">
      <c r="B8" s="90" t="s">
        <v>116</v>
      </c>
      <c r="C8" s="91">
        <v>46872</v>
      </c>
      <c r="D8" s="91">
        <v>15466</v>
      </c>
      <c r="E8" s="91">
        <v>40526</v>
      </c>
      <c r="F8" s="90" t="s">
        <v>116</v>
      </c>
      <c r="G8" s="92">
        <f t="shared" si="0"/>
        <v>102864</v>
      </c>
    </row>
    <row r="9" spans="2:7" ht="14.4" x14ac:dyDescent="0.3">
      <c r="B9" s="90" t="s">
        <v>117</v>
      </c>
      <c r="C9" s="91">
        <v>59518.5</v>
      </c>
      <c r="D9" s="91">
        <v>23506.5</v>
      </c>
      <c r="E9" s="91">
        <v>54844.5</v>
      </c>
      <c r="F9" s="90" t="s">
        <v>117</v>
      </c>
      <c r="G9" s="92">
        <f t="shared" si="0"/>
        <v>137869.5</v>
      </c>
    </row>
    <row r="10" spans="2:7" ht="14.4" x14ac:dyDescent="0.3">
      <c r="B10" s="90" t="s">
        <v>118</v>
      </c>
      <c r="C10" s="91">
        <v>57549</v>
      </c>
      <c r="D10" s="91">
        <v>19023</v>
      </c>
      <c r="E10" s="91">
        <v>47517.5</v>
      </c>
      <c r="F10" s="90" t="s">
        <v>118</v>
      </c>
      <c r="G10" s="92">
        <f t="shared" si="0"/>
        <v>124089.5</v>
      </c>
    </row>
    <row r="11" spans="2:7" ht="14.4" x14ac:dyDescent="0.3">
      <c r="B11" s="90" t="s">
        <v>119</v>
      </c>
      <c r="C11" s="91">
        <v>62297.5</v>
      </c>
      <c r="D11" s="91">
        <v>21414.5</v>
      </c>
      <c r="E11" s="91">
        <v>50329.5</v>
      </c>
      <c r="F11" s="90" t="s">
        <v>119</v>
      </c>
      <c r="G11" s="92">
        <f t="shared" si="0"/>
        <v>134041.5</v>
      </c>
    </row>
    <row r="12" spans="2:7" ht="14.4" x14ac:dyDescent="0.3">
      <c r="B12" s="90" t="s">
        <v>120</v>
      </c>
      <c r="C12" s="91">
        <v>59454.5</v>
      </c>
      <c r="D12" s="91">
        <v>21156</v>
      </c>
      <c r="E12" s="91">
        <v>62534</v>
      </c>
      <c r="F12" s="90" t="s">
        <v>120</v>
      </c>
      <c r="G12" s="92">
        <f t="shared" si="0"/>
        <v>143144.5</v>
      </c>
    </row>
    <row r="13" spans="2:7" ht="14.4" x14ac:dyDescent="0.3">
      <c r="B13" s="90" t="s">
        <v>121</v>
      </c>
      <c r="C13" s="91">
        <v>94622</v>
      </c>
      <c r="D13" s="91">
        <v>26932.5</v>
      </c>
      <c r="E13" s="91">
        <v>76789.5</v>
      </c>
      <c r="F13" s="90" t="s">
        <v>121</v>
      </c>
      <c r="G13" s="92">
        <f t="shared" si="0"/>
        <v>198344</v>
      </c>
    </row>
    <row r="14" spans="2:7" ht="14.4" x14ac:dyDescent="0.3">
      <c r="B14" s="90" t="s">
        <v>122</v>
      </c>
      <c r="C14" s="91">
        <v>63977.5</v>
      </c>
      <c r="D14" s="91">
        <v>12776</v>
      </c>
      <c r="E14" s="91">
        <v>52795</v>
      </c>
      <c r="F14" s="90" t="s">
        <v>122</v>
      </c>
      <c r="G14" s="92">
        <f t="shared" si="0"/>
        <v>129548.5</v>
      </c>
    </row>
    <row r="15" spans="2:7" ht="14.4" x14ac:dyDescent="0.3">
      <c r="B15" s="90" t="s">
        <v>123</v>
      </c>
      <c r="C15" s="91">
        <v>74348</v>
      </c>
      <c r="D15" s="91">
        <v>20052.5</v>
      </c>
      <c r="E15" s="91">
        <v>63484</v>
      </c>
      <c r="F15" s="90" t="s">
        <v>123</v>
      </c>
      <c r="G15" s="92">
        <f t="shared" si="0"/>
        <v>157884.5</v>
      </c>
    </row>
    <row r="16" spans="2:7" ht="14.4" x14ac:dyDescent="0.3">
      <c r="B16" s="90" t="s">
        <v>124</v>
      </c>
      <c r="C16" s="91">
        <v>54263</v>
      </c>
      <c r="D16" s="91">
        <v>22481.5</v>
      </c>
      <c r="E16" s="91">
        <v>108954</v>
      </c>
      <c r="F16" s="90" t="s">
        <v>124</v>
      </c>
      <c r="G16" s="92">
        <f t="shared" si="0"/>
        <v>185698.5</v>
      </c>
    </row>
    <row r="17" spans="2:7" ht="14.4" x14ac:dyDescent="0.3">
      <c r="B17" s="90" t="s">
        <v>125</v>
      </c>
      <c r="C17" s="91">
        <v>94963</v>
      </c>
      <c r="D17" s="91">
        <v>28513.5</v>
      </c>
      <c r="E17" s="91">
        <v>96655.5</v>
      </c>
      <c r="F17" s="90" t="s">
        <v>125</v>
      </c>
      <c r="G17" s="92">
        <f t="shared" si="0"/>
        <v>220132</v>
      </c>
    </row>
    <row r="18" spans="2:7" ht="14.4" x14ac:dyDescent="0.3">
      <c r="B18" s="90" t="s">
        <v>126</v>
      </c>
      <c r="C18" s="91">
        <v>74926</v>
      </c>
      <c r="D18" s="91">
        <v>18049.5</v>
      </c>
      <c r="E18" s="91">
        <v>77936.5</v>
      </c>
      <c r="F18" s="90" t="s">
        <v>126</v>
      </c>
      <c r="G18" s="92">
        <f t="shared" si="0"/>
        <v>170912</v>
      </c>
    </row>
    <row r="19" spans="2:7" ht="14.4" x14ac:dyDescent="0.3">
      <c r="B19" s="90" t="s">
        <v>127</v>
      </c>
      <c r="C19" s="91">
        <v>107608.5</v>
      </c>
      <c r="D19" s="91">
        <v>28676</v>
      </c>
      <c r="E19" s="91">
        <v>83533</v>
      </c>
      <c r="F19" s="90" t="s">
        <v>127</v>
      </c>
      <c r="G19" s="92">
        <f t="shared" si="0"/>
        <v>219817.5</v>
      </c>
    </row>
    <row r="20" spans="2:7" ht="14.4" x14ac:dyDescent="0.3">
      <c r="B20" s="90" t="s">
        <v>128</v>
      </c>
      <c r="C20" s="34">
        <v>131411</v>
      </c>
      <c r="D20" s="91">
        <v>31284</v>
      </c>
      <c r="E20" s="91">
        <v>122879.5</v>
      </c>
      <c r="F20" s="90" t="s">
        <v>128</v>
      </c>
      <c r="G20" s="92">
        <f t="shared" si="0"/>
        <v>285574.5</v>
      </c>
    </row>
    <row r="21" spans="2:7" ht="14.4" x14ac:dyDescent="0.3">
      <c r="B21" s="90" t="s">
        <v>129</v>
      </c>
      <c r="C21" s="34">
        <v>156898</v>
      </c>
      <c r="D21" s="91">
        <v>44450.5</v>
      </c>
      <c r="E21" s="91">
        <v>139340</v>
      </c>
      <c r="F21" s="90" t="s">
        <v>129</v>
      </c>
      <c r="G21" s="92">
        <f t="shared" si="0"/>
        <v>340688.5</v>
      </c>
    </row>
    <row r="22" spans="2:7" ht="14.4" x14ac:dyDescent="0.3">
      <c r="B22" s="90" t="s">
        <v>130</v>
      </c>
      <c r="C22" s="34">
        <v>132073</v>
      </c>
      <c r="D22" s="34">
        <v>25282</v>
      </c>
      <c r="E22" s="34">
        <v>126443</v>
      </c>
      <c r="F22" s="90" t="s">
        <v>130</v>
      </c>
      <c r="G22" s="92">
        <f t="shared" si="0"/>
        <v>283798</v>
      </c>
    </row>
    <row r="23" spans="2:7" ht="14.4" x14ac:dyDescent="0.3">
      <c r="B23" s="90" t="s">
        <v>131</v>
      </c>
      <c r="C23" s="34">
        <v>185947</v>
      </c>
      <c r="D23" s="34">
        <v>41751</v>
      </c>
      <c r="E23" s="34">
        <v>165622</v>
      </c>
      <c r="F23" s="90" t="s">
        <v>131</v>
      </c>
      <c r="G23" s="92">
        <f t="shared" si="0"/>
        <v>393320</v>
      </c>
    </row>
    <row r="24" spans="2:7" ht="14.4" x14ac:dyDescent="0.3">
      <c r="B24" s="90" t="s">
        <v>132</v>
      </c>
      <c r="C24" s="34">
        <v>122321</v>
      </c>
      <c r="D24" s="34">
        <v>31025</v>
      </c>
      <c r="E24" s="34">
        <v>116473</v>
      </c>
      <c r="F24" s="90" t="s">
        <v>132</v>
      </c>
      <c r="G24" s="92">
        <f t="shared" si="0"/>
        <v>269819</v>
      </c>
    </row>
    <row r="25" spans="2:7" ht="14.4" x14ac:dyDescent="0.3">
      <c r="B25" s="90" t="s">
        <v>133</v>
      </c>
      <c r="C25" s="34">
        <v>170773</v>
      </c>
      <c r="D25" s="34">
        <v>36086</v>
      </c>
      <c r="E25" s="34">
        <v>173644</v>
      </c>
      <c r="F25" s="90" t="s">
        <v>133</v>
      </c>
      <c r="G25" s="92">
        <f t="shared" si="0"/>
        <v>380503</v>
      </c>
    </row>
    <row r="26" spans="2:7" ht="14.4" x14ac:dyDescent="0.3">
      <c r="B26" s="90" t="s">
        <v>134</v>
      </c>
      <c r="C26" s="34">
        <v>153190</v>
      </c>
      <c r="D26" s="34">
        <v>40558</v>
      </c>
      <c r="E26" s="34">
        <v>130693</v>
      </c>
      <c r="F26" s="90" t="s">
        <v>134</v>
      </c>
      <c r="G26" s="92">
        <f t="shared" si="0"/>
        <v>324441</v>
      </c>
    </row>
    <row r="27" spans="2:7" ht="14.4" x14ac:dyDescent="0.3">
      <c r="B27" s="90" t="s">
        <v>135</v>
      </c>
      <c r="C27" s="34">
        <v>281494</v>
      </c>
      <c r="D27" s="34">
        <v>58088</v>
      </c>
      <c r="E27" s="34">
        <v>204576</v>
      </c>
      <c r="F27" s="90" t="s">
        <v>135</v>
      </c>
      <c r="G27" s="92">
        <f t="shared" si="0"/>
        <v>544158</v>
      </c>
    </row>
    <row r="28" spans="2:7" ht="14.4" x14ac:dyDescent="0.3">
      <c r="B28" s="90" t="s">
        <v>136</v>
      </c>
      <c r="C28" s="34">
        <v>178135</v>
      </c>
      <c r="D28" s="34">
        <v>31756</v>
      </c>
      <c r="E28" s="34">
        <v>146974</v>
      </c>
      <c r="F28" s="90" t="s">
        <v>136</v>
      </c>
      <c r="G28" s="92">
        <f t="shared" si="0"/>
        <v>356865</v>
      </c>
    </row>
    <row r="29" spans="2:7" ht="14.4" x14ac:dyDescent="0.3">
      <c r="B29" s="93" t="s">
        <v>137</v>
      </c>
      <c r="C29" s="34">
        <v>206257</v>
      </c>
      <c r="D29" s="34">
        <v>55886</v>
      </c>
      <c r="E29" s="34">
        <v>168173</v>
      </c>
      <c r="F29" s="93" t="s">
        <v>137</v>
      </c>
      <c r="G29" s="92">
        <f t="shared" si="0"/>
        <v>430316</v>
      </c>
    </row>
    <row r="30" spans="2:7" ht="14.4" x14ac:dyDescent="0.3">
      <c r="B30" s="93" t="s">
        <v>138</v>
      </c>
      <c r="C30" s="34">
        <v>213067</v>
      </c>
      <c r="D30" s="34">
        <v>56795</v>
      </c>
      <c r="E30" s="34">
        <v>165965</v>
      </c>
      <c r="F30" s="93" t="s">
        <v>138</v>
      </c>
      <c r="G30" s="92">
        <f t="shared" si="0"/>
        <v>435827</v>
      </c>
    </row>
    <row r="31" spans="2:7" ht="14.4" x14ac:dyDescent="0.3">
      <c r="B31" s="90" t="s">
        <v>139</v>
      </c>
      <c r="C31" s="34">
        <v>242824</v>
      </c>
      <c r="D31" s="34">
        <v>63079</v>
      </c>
      <c r="E31" s="91">
        <v>197553</v>
      </c>
      <c r="F31" s="90" t="s">
        <v>139</v>
      </c>
      <c r="G31" s="92">
        <f t="shared" si="0"/>
        <v>503456</v>
      </c>
    </row>
    <row r="32" spans="2:7" ht="14.4" x14ac:dyDescent="0.3">
      <c r="B32" s="90" t="s">
        <v>157</v>
      </c>
      <c r="C32" s="34">
        <v>166296</v>
      </c>
      <c r="D32" s="34">
        <v>51794</v>
      </c>
      <c r="E32" s="91">
        <v>133993</v>
      </c>
      <c r="F32" s="90" t="s">
        <v>157</v>
      </c>
      <c r="G32" s="92">
        <f t="shared" si="0"/>
        <v>352083</v>
      </c>
    </row>
    <row r="33" spans="2:7" ht="14.4" x14ac:dyDescent="0.3">
      <c r="B33" s="90" t="s">
        <v>140</v>
      </c>
      <c r="C33" s="34">
        <v>218033</v>
      </c>
      <c r="D33" s="34">
        <v>64080</v>
      </c>
      <c r="E33" s="91">
        <v>183998</v>
      </c>
      <c r="F33" s="90" t="s">
        <v>140</v>
      </c>
      <c r="G33" s="92">
        <f t="shared" si="0"/>
        <v>466111</v>
      </c>
    </row>
    <row r="34" spans="2:7" ht="14.4" x14ac:dyDescent="0.3">
      <c r="B34" s="90" t="s">
        <v>141</v>
      </c>
      <c r="C34" s="34">
        <v>163383</v>
      </c>
      <c r="D34" s="34">
        <v>51330</v>
      </c>
      <c r="E34" s="91">
        <v>145692</v>
      </c>
      <c r="F34" s="90" t="s">
        <v>141</v>
      </c>
      <c r="G34" s="92">
        <f t="shared" si="0"/>
        <v>360405</v>
      </c>
    </row>
    <row r="35" spans="2:7" ht="14.4" x14ac:dyDescent="0.3">
      <c r="B35" s="90" t="s">
        <v>156</v>
      </c>
      <c r="C35" s="34">
        <v>178186</v>
      </c>
      <c r="D35" s="34">
        <v>64787</v>
      </c>
      <c r="E35" s="91">
        <v>154387</v>
      </c>
      <c r="F35" s="90" t="s">
        <v>156</v>
      </c>
      <c r="G35" s="92">
        <f t="shared" si="0"/>
        <v>397360</v>
      </c>
    </row>
    <row r="36" spans="2:7" ht="14.4" x14ac:dyDescent="0.3">
      <c r="B36" s="90" t="s">
        <v>142</v>
      </c>
      <c r="C36" s="34">
        <v>174904</v>
      </c>
      <c r="D36" s="34">
        <v>52085</v>
      </c>
      <c r="E36" s="91">
        <v>151337</v>
      </c>
      <c r="F36" s="90" t="s">
        <v>142</v>
      </c>
      <c r="G36" s="92">
        <f t="shared" si="0"/>
        <v>378326</v>
      </c>
    </row>
    <row r="37" spans="2:7" ht="14.4" x14ac:dyDescent="0.3">
      <c r="B37" s="90" t="s">
        <v>143</v>
      </c>
      <c r="C37" s="34">
        <v>166497</v>
      </c>
      <c r="D37" s="34">
        <v>46704</v>
      </c>
      <c r="E37" s="91">
        <v>132268</v>
      </c>
      <c r="F37" s="90" t="s">
        <v>143</v>
      </c>
      <c r="G37" s="92">
        <f t="shared" si="0"/>
        <v>345469</v>
      </c>
    </row>
    <row r="38" spans="2:7" ht="14.4" x14ac:dyDescent="0.3">
      <c r="B38" s="90" t="s">
        <v>144</v>
      </c>
      <c r="C38" s="34">
        <v>168361</v>
      </c>
      <c r="D38" s="34">
        <v>53230</v>
      </c>
      <c r="E38" s="91">
        <v>124972</v>
      </c>
      <c r="F38" s="90" t="s">
        <v>144</v>
      </c>
      <c r="G38" s="92">
        <f t="shared" si="0"/>
        <v>346563</v>
      </c>
    </row>
    <row r="39" spans="2:7" ht="14.4" x14ac:dyDescent="0.3">
      <c r="B39" s="90" t="s">
        <v>145</v>
      </c>
      <c r="C39" s="34">
        <v>166638</v>
      </c>
      <c r="D39" s="34">
        <v>47097</v>
      </c>
      <c r="E39" s="91">
        <v>136602</v>
      </c>
      <c r="F39" s="90" t="s">
        <v>145</v>
      </c>
      <c r="G39" s="92">
        <f t="shared" si="0"/>
        <v>350337</v>
      </c>
    </row>
    <row r="40" spans="2:7" ht="14.4" x14ac:dyDescent="0.3">
      <c r="B40" s="90" t="s">
        <v>146</v>
      </c>
      <c r="C40" s="34">
        <v>188336</v>
      </c>
      <c r="D40" s="34">
        <v>55765</v>
      </c>
      <c r="E40" s="91">
        <v>142326</v>
      </c>
      <c r="F40" s="90" t="s">
        <v>146</v>
      </c>
      <c r="G40" s="92">
        <f t="shared" si="0"/>
        <v>386427</v>
      </c>
    </row>
    <row r="41" spans="2:7" ht="14.4" x14ac:dyDescent="0.3">
      <c r="B41" s="90" t="s">
        <v>147</v>
      </c>
      <c r="C41" s="34">
        <v>194524</v>
      </c>
      <c r="D41" s="34">
        <v>45430</v>
      </c>
      <c r="E41" s="91">
        <v>124904</v>
      </c>
      <c r="F41" s="90" t="s">
        <v>147</v>
      </c>
      <c r="G41" s="92">
        <f t="shared" si="0"/>
        <v>364858</v>
      </c>
    </row>
    <row r="42" spans="2:7" ht="14.4" x14ac:dyDescent="0.3">
      <c r="B42" s="90" t="s">
        <v>148</v>
      </c>
      <c r="C42" s="34">
        <v>246827</v>
      </c>
      <c r="D42" s="34">
        <v>79398</v>
      </c>
      <c r="E42" s="91">
        <v>182990</v>
      </c>
      <c r="F42" s="90" t="s">
        <v>148</v>
      </c>
      <c r="G42" s="92">
        <f t="shared" si="0"/>
        <v>509215</v>
      </c>
    </row>
    <row r="43" spans="2:7" ht="14.4" x14ac:dyDescent="0.3">
      <c r="B43" s="90" t="s">
        <v>149</v>
      </c>
      <c r="C43" s="34">
        <v>183789</v>
      </c>
      <c r="D43" s="34">
        <v>49107</v>
      </c>
      <c r="E43" s="91">
        <v>141440</v>
      </c>
      <c r="F43" s="90" t="s">
        <v>149</v>
      </c>
      <c r="G43" s="92">
        <f t="shared" si="0"/>
        <v>374336</v>
      </c>
    </row>
    <row r="44" spans="2:7" ht="14.4" x14ac:dyDescent="0.3">
      <c r="B44" s="90" t="s">
        <v>150</v>
      </c>
      <c r="C44" s="34">
        <v>271532</v>
      </c>
      <c r="D44" s="34">
        <v>84208</v>
      </c>
      <c r="E44" s="91">
        <v>223926</v>
      </c>
      <c r="F44" s="90" t="s">
        <v>150</v>
      </c>
      <c r="G44" s="92">
        <f t="shared" si="0"/>
        <v>579666</v>
      </c>
    </row>
    <row r="45" spans="2:7" ht="14.4" x14ac:dyDescent="0.3">
      <c r="B45" s="90" t="s">
        <v>95</v>
      </c>
      <c r="C45" s="34">
        <v>215956</v>
      </c>
      <c r="D45" s="34">
        <v>57067</v>
      </c>
      <c r="E45" s="91">
        <v>157845</v>
      </c>
      <c r="F45" s="90" t="s">
        <v>95</v>
      </c>
      <c r="G45" s="92">
        <f t="shared" si="0"/>
        <v>430868</v>
      </c>
    </row>
    <row r="46" spans="2:7" ht="14.4" x14ac:dyDescent="0.3">
      <c r="B46" s="90" t="s">
        <v>96</v>
      </c>
      <c r="C46" s="34">
        <v>262197</v>
      </c>
      <c r="D46" s="34">
        <v>38406</v>
      </c>
      <c r="E46" s="91">
        <v>214897</v>
      </c>
      <c r="F46" s="90" t="s">
        <v>96</v>
      </c>
      <c r="G46" s="92">
        <f t="shared" si="0"/>
        <v>515500</v>
      </c>
    </row>
    <row r="47" spans="2:7" ht="14.4" x14ac:dyDescent="0.3">
      <c r="B47" s="90" t="s">
        <v>97</v>
      </c>
      <c r="C47" s="34">
        <v>265019</v>
      </c>
      <c r="D47" s="34">
        <v>59458</v>
      </c>
      <c r="E47" s="91">
        <v>167331</v>
      </c>
      <c r="F47" s="90" t="s">
        <v>97</v>
      </c>
      <c r="G47" s="92">
        <f t="shared" si="0"/>
        <v>491808</v>
      </c>
    </row>
    <row r="48" spans="2:7" ht="14.4" x14ac:dyDescent="0.3">
      <c r="B48" s="90" t="s">
        <v>98</v>
      </c>
      <c r="C48" s="34">
        <v>305156</v>
      </c>
      <c r="D48" s="34">
        <v>73532</v>
      </c>
      <c r="E48" s="34">
        <v>202522</v>
      </c>
      <c r="F48" s="90" t="s">
        <v>98</v>
      </c>
      <c r="G48" s="92">
        <f t="shared" si="0"/>
        <v>581210</v>
      </c>
    </row>
    <row r="49" spans="2:7" ht="14.4" x14ac:dyDescent="0.3">
      <c r="B49" s="90" t="s">
        <v>99</v>
      </c>
      <c r="C49" s="69">
        <v>268718.20250000001</v>
      </c>
      <c r="D49" s="69">
        <v>72959.412499999991</v>
      </c>
      <c r="E49" s="69">
        <v>189705.57500000001</v>
      </c>
      <c r="F49" s="90" t="s">
        <v>99</v>
      </c>
      <c r="G49" s="92">
        <f t="shared" si="0"/>
        <v>531383.18999999994</v>
      </c>
    </row>
    <row r="50" spans="2:7" ht="14.4" x14ac:dyDescent="0.3">
      <c r="B50" s="90"/>
      <c r="F50" s="90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BDBD3-6107-4082-BCA0-7629659CACB1}">
  <dimension ref="A2:X20"/>
  <sheetViews>
    <sheetView topLeftCell="H6" workbookViewId="0">
      <selection activeCell="L15" sqref="L15"/>
    </sheetView>
  </sheetViews>
  <sheetFormatPr baseColWidth="10" defaultRowHeight="13.2" x14ac:dyDescent="0.25"/>
  <sheetData>
    <row r="2" spans="1:24" x14ac:dyDescent="0.25">
      <c r="A2" s="58" t="s">
        <v>153</v>
      </c>
    </row>
    <row r="4" spans="1:24" ht="14.4" x14ac:dyDescent="0.25">
      <c r="B4" s="83" t="s">
        <v>135</v>
      </c>
      <c r="C4" s="83" t="s">
        <v>136</v>
      </c>
      <c r="D4" s="83" t="s">
        <v>137</v>
      </c>
      <c r="E4" s="83" t="s">
        <v>138</v>
      </c>
      <c r="F4" s="83" t="s">
        <v>139</v>
      </c>
      <c r="G4" s="83" t="s">
        <v>157</v>
      </c>
      <c r="H4" s="83" t="s">
        <v>140</v>
      </c>
      <c r="I4" s="83" t="s">
        <v>141</v>
      </c>
      <c r="J4" s="83" t="s">
        <v>156</v>
      </c>
      <c r="K4" s="83" t="s">
        <v>142</v>
      </c>
      <c r="L4" s="83" t="s">
        <v>143</v>
      </c>
      <c r="M4" s="83" t="s">
        <v>144</v>
      </c>
      <c r="N4" s="83" t="s">
        <v>145</v>
      </c>
      <c r="O4" s="83" t="s">
        <v>146</v>
      </c>
      <c r="P4" s="83" t="s">
        <v>147</v>
      </c>
      <c r="Q4" s="83" t="s">
        <v>148</v>
      </c>
      <c r="R4" s="83" t="s">
        <v>149</v>
      </c>
      <c r="S4" s="83" t="s">
        <v>150</v>
      </c>
      <c r="T4" s="83" t="s">
        <v>95</v>
      </c>
      <c r="U4" s="83" t="s">
        <v>96</v>
      </c>
      <c r="V4" s="83" t="s">
        <v>97</v>
      </c>
      <c r="W4" s="83" t="s">
        <v>98</v>
      </c>
      <c r="X4" s="83" t="s">
        <v>99</v>
      </c>
    </row>
    <row r="5" spans="1:24" s="86" customFormat="1" ht="14.4" x14ac:dyDescent="0.25">
      <c r="A5" s="86" t="s">
        <v>154</v>
      </c>
      <c r="B5" s="84">
        <v>3278715.8874999997</v>
      </c>
      <c r="C5" s="84">
        <v>3609523.3624999993</v>
      </c>
      <c r="D5" s="84">
        <v>3349868.9</v>
      </c>
      <c r="E5" s="84">
        <v>3148617.7624999997</v>
      </c>
      <c r="F5" s="84">
        <v>2924503.7375000003</v>
      </c>
      <c r="G5" s="84">
        <v>2789867.9130000016</v>
      </c>
      <c r="H5" s="84">
        <v>2514444.8749999995</v>
      </c>
      <c r="I5" s="84">
        <v>2333648.125</v>
      </c>
      <c r="J5" s="84">
        <v>2383313.2374999998</v>
      </c>
      <c r="K5" s="84">
        <v>2483413.3250000007</v>
      </c>
      <c r="L5" s="84">
        <v>2111592.3874999997</v>
      </c>
      <c r="M5" s="84">
        <v>1938973.9924999999</v>
      </c>
      <c r="N5" s="84">
        <v>2103287.3125</v>
      </c>
      <c r="O5" s="84">
        <v>2382964.8874999997</v>
      </c>
      <c r="P5" s="84">
        <v>2245543.350000001</v>
      </c>
      <c r="Q5" s="84">
        <v>1946641.3124999993</v>
      </c>
      <c r="R5" s="84">
        <v>1897935.8749999998</v>
      </c>
      <c r="S5" s="84">
        <v>2233453.0699999998</v>
      </c>
      <c r="T5" s="84">
        <v>1840336.2149899998</v>
      </c>
      <c r="U5" s="84">
        <v>2017935.0150000004</v>
      </c>
      <c r="V5" s="84">
        <v>1717658.7374800006</v>
      </c>
      <c r="W5" s="84">
        <v>1974801.1554650005</v>
      </c>
      <c r="X5" s="84">
        <v>1886594.0354750005</v>
      </c>
    </row>
    <row r="6" spans="1:24" ht="14.4" x14ac:dyDescent="0.25">
      <c r="A6" t="s">
        <v>155</v>
      </c>
      <c r="B6" s="69">
        <v>544159</v>
      </c>
      <c r="C6" s="69">
        <v>356867</v>
      </c>
      <c r="D6" s="69">
        <v>430317</v>
      </c>
      <c r="E6" s="69">
        <v>435829</v>
      </c>
      <c r="F6" s="69">
        <v>503458</v>
      </c>
      <c r="G6" s="69">
        <v>352084</v>
      </c>
      <c r="H6" s="69">
        <v>466113</v>
      </c>
      <c r="I6" s="69">
        <v>360406</v>
      </c>
      <c r="J6" s="69">
        <v>397362</v>
      </c>
      <c r="K6" s="69">
        <v>378327</v>
      </c>
      <c r="L6" s="69">
        <v>345470</v>
      </c>
      <c r="M6" s="69">
        <v>346564</v>
      </c>
      <c r="N6" s="69">
        <v>350339</v>
      </c>
      <c r="O6" s="69">
        <v>386429</v>
      </c>
      <c r="P6" s="69">
        <v>364860</v>
      </c>
      <c r="Q6" s="69">
        <v>509216</v>
      </c>
      <c r="R6" s="69">
        <v>374338</v>
      </c>
      <c r="S6" s="69">
        <v>579668</v>
      </c>
      <c r="T6" s="69">
        <v>430870</v>
      </c>
      <c r="U6" s="69">
        <v>515500</v>
      </c>
      <c r="V6" s="69">
        <v>491810</v>
      </c>
      <c r="W6" s="69">
        <v>581211</v>
      </c>
      <c r="X6" s="69">
        <v>531383</v>
      </c>
    </row>
    <row r="19" spans="3:3" ht="14.4" x14ac:dyDescent="0.25">
      <c r="C19" s="69"/>
    </row>
    <row r="20" spans="3:3" ht="14.4" x14ac:dyDescent="0.25">
      <c r="C20" s="6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Datos originales</vt:lpstr>
      <vt:lpstr>Duración de ciclo</vt:lpstr>
      <vt:lpstr>Prueba 1</vt:lpstr>
      <vt:lpstr>Prueba 2</vt:lpstr>
      <vt:lpstr>Ciclos</vt:lpstr>
      <vt:lpstr>Cosecha-beneficio</vt:lpstr>
      <vt:lpstr>Producción corto plazo</vt:lpstr>
      <vt:lpstr>Produccón largo plazo</vt:lpstr>
      <vt:lpstr>Producción nacional</vt:lpstr>
      <vt:lpstr>Área cantonal</vt:lpstr>
      <vt:lpstr>Área distrital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OSVALDO ZAMORA UMANA</dc:creator>
  <cp:lastModifiedBy>Wilson</cp:lastModifiedBy>
  <dcterms:created xsi:type="dcterms:W3CDTF">2021-09-07T20:49:43Z</dcterms:created>
  <dcterms:modified xsi:type="dcterms:W3CDTF">2022-10-06T18:11:41Z</dcterms:modified>
</cp:coreProperties>
</file>